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7DD4C3A1-A3AE-4FAC-AE01-4379C42E3751}" xr6:coauthVersionLast="45" xr6:coauthVersionMax="45" xr10:uidLastSave="{00000000-0000-0000-0000-000000000000}"/>
  <bookViews>
    <workbookView xWindow="-120" yWindow="-120" windowWidth="20730" windowHeight="11160" tabRatio="839" firstSheet="21" activeTab="41"/>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r:id="rId9"/>
    <sheet name="Training Primary Care Workforce" sheetId="13" r:id="rId10"/>
    <sheet name="Registry Functionality" sheetId="49" r:id="rId11"/>
    <sheet name="Interpretation Services" sheetId="15" state="hidden" r:id="rId12"/>
    <sheet name="REAL Data" sheetId="16" state="hidden" r:id="rId13"/>
    <sheet name="Urgent Medical Advice" sheetId="17" state="hidden" r:id="rId14"/>
    <sheet name="Introduce Telemedicine" sheetId="18" state="hidden" r:id="rId15"/>
    <sheet name="Coding &amp; Documentation" sheetId="19" state="hidden" r:id="rId16"/>
    <sheet name="Risk Stratification" sheetId="20" state="hidden" r:id="rId17"/>
    <sheet name="Expand Specialty Care Capacity" sheetId="22" r:id="rId18"/>
    <sheet name="Perf Improvement &amp; Reporting" sheetId="23" state="hidden" r:id="rId19"/>
    <sheet name="Expand Medical Homes" sheetId="24" r:id="rId20"/>
    <sheet name="Chronic Care Management" sheetId="25" r:id="rId21"/>
    <sheet name="Redesign Primary Care" sheetId="26" r:id="rId22"/>
    <sheet name="Patient Experience" sheetId="27" state="hidden" r:id="rId23"/>
    <sheet name="Redesign for Cost Containment" sheetId="28" state="hidden" r:id="rId24"/>
    <sheet name="Integrate Physical Behavioral" sheetId="29" state="hidden" r:id="rId25"/>
    <sheet name="Specialty Care Access" sheetId="30" state="hidden" r:id="rId26"/>
    <sheet name="Patient Care Navigation" sheetId="31" state="hidden" r:id="rId27"/>
    <sheet name="Process Improvement Methodology" sheetId="32" state="hidden" r:id="rId28"/>
    <sheet name="ED Patient Flow" sheetId="33" state="hidden" r:id="rId29"/>
    <sheet name="Use Palliative Care Programs" sheetId="34" state="hidden" r:id="rId30"/>
    <sheet name="Conduct Medication Management" sheetId="35" state="hidden" r:id="rId31"/>
    <sheet name="Care Transitions" sheetId="36" state="hidden"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state="hidden" r:id="rId40"/>
    <sheet name="HAPU" sheetId="41" r:id="rId41"/>
    <sheet name="Stroke" sheetId="42" r:id="rId42"/>
    <sheet name="VTE" sheetId="43" state="hidden" r:id="rId43"/>
    <sheet name="Falls with Injury" sheetId="44" state="hidden"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Narrative'!$A$1:$G$368</definedName>
    <definedName name="_xlnm.Print_Area" localSheetId="31">'Care Transitions'!$A$1:$G$270</definedName>
    <definedName name="_xlnm.Print_Area" localSheetId="4">'Category 1 Summary'!$A$1:$G$618</definedName>
    <definedName name="_xlnm.Print_Area" localSheetId="5">'Category 2 Summary'!$A$1:$G$783</definedName>
    <definedName name="_xlnm.Print_Area" localSheetId="6">'Category 3 Summary'!$A$1:$G$176</definedName>
    <definedName name="_xlnm.Print_Area" localSheetId="7">'Category 4 Summary'!$A$1:$G$367</definedName>
    <definedName name="_xlnm.Print_Area" localSheetId="20">'Chronic Care Management'!$A$1:$G$271</definedName>
    <definedName name="_xlnm.Print_Area" localSheetId="38">CLABSI!$A$1:$G$270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Capacity'!$A$1:$G$271</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Care'!$A$1:$G$272</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Narrative'!$A$1:$G$56</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Management'!$A$1:$G$271</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Capacity'!$A$1:$G$271</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Care'!$A$1:$G$272</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Narrative'!$A$1:$G$56</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Management'!$A$1:$G$271</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Capacity'!$A$1:$G$271</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Care'!$A$1:$G$272</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D4" i="24" l="1"/>
  <c r="F29" i="13"/>
  <c r="F269" i="37"/>
  <c r="F254" i="37"/>
  <c r="F766" i="10" s="1"/>
  <c r="F244" i="37"/>
  <c r="F229" i="37"/>
  <c r="F219" i="37"/>
  <c r="F204" i="37"/>
  <c r="F758" i="10" s="1"/>
  <c r="F194" i="37"/>
  <c r="F179" i="37"/>
  <c r="F169" i="37"/>
  <c r="F154" i="37"/>
  <c r="F750" i="10" s="1"/>
  <c r="F144" i="37"/>
  <c r="F129" i="37"/>
  <c r="F119" i="37"/>
  <c r="F104" i="37"/>
  <c r="F742" i="10" s="1"/>
  <c r="F94" i="37"/>
  <c r="F79" i="37"/>
  <c r="F69" i="37"/>
  <c r="F54" i="37"/>
  <c r="F734" i="10" s="1"/>
  <c r="F44" i="37"/>
  <c r="F29" i="37"/>
  <c r="F269" i="36"/>
  <c r="F254" i="36"/>
  <c r="F711" i="10" s="1"/>
  <c r="F244" i="36"/>
  <c r="F229" i="36"/>
  <c r="F219" i="36"/>
  <c r="F204" i="36"/>
  <c r="F703" i="10" s="1"/>
  <c r="F194" i="36"/>
  <c r="F179" i="36"/>
  <c r="F169" i="36"/>
  <c r="F154" i="36"/>
  <c r="F695" i="10" s="1"/>
  <c r="F144" i="36"/>
  <c r="F129" i="36"/>
  <c r="F119" i="36"/>
  <c r="F104" i="36"/>
  <c r="F687" i="10" s="1"/>
  <c r="F94" i="36"/>
  <c r="F79" i="36"/>
  <c r="F69" i="36"/>
  <c r="F54" i="36"/>
  <c r="F679" i="10" s="1"/>
  <c r="F44" i="36"/>
  <c r="F29" i="36"/>
  <c r="F269" i="35"/>
  <c r="F254" i="35"/>
  <c r="F656" i="10" s="1"/>
  <c r="F244" i="35"/>
  <c r="F229" i="35"/>
  <c r="F219" i="35"/>
  <c r="F204" i="35"/>
  <c r="F648" i="10" s="1"/>
  <c r="F194" i="35"/>
  <c r="F179" i="35"/>
  <c r="F169" i="35"/>
  <c r="F154" i="35"/>
  <c r="F640" i="10" s="1"/>
  <c r="F144" i="35"/>
  <c r="F129" i="35"/>
  <c r="F119" i="35"/>
  <c r="F104" i="35"/>
  <c r="F632" i="10" s="1"/>
  <c r="F94" i="35"/>
  <c r="F79" i="35"/>
  <c r="F69" i="35"/>
  <c r="F54" i="35"/>
  <c r="F624" i="10" s="1"/>
  <c r="F44" i="35"/>
  <c r="F29" i="35"/>
  <c r="F269" i="34"/>
  <c r="F254" i="34"/>
  <c r="F601" i="10" s="1"/>
  <c r="F244" i="34"/>
  <c r="F229" i="34"/>
  <c r="F219" i="34"/>
  <c r="F204" i="34"/>
  <c r="F593" i="10" s="1"/>
  <c r="F194" i="34"/>
  <c r="F179" i="34"/>
  <c r="F169" i="34"/>
  <c r="F154" i="34"/>
  <c r="F585" i="10" s="1"/>
  <c r="F144" i="34"/>
  <c r="F129" i="34"/>
  <c r="F119" i="34"/>
  <c r="F104" i="34"/>
  <c r="F577" i="10" s="1"/>
  <c r="F94" i="34"/>
  <c r="F79" i="34"/>
  <c r="F69" i="34"/>
  <c r="F54" i="34"/>
  <c r="F569" i="10" s="1"/>
  <c r="F44" i="34"/>
  <c r="F29" i="34"/>
  <c r="F269" i="33"/>
  <c r="F254" i="33"/>
  <c r="F546" i="10" s="1"/>
  <c r="F244" i="33"/>
  <c r="F229" i="33"/>
  <c r="F219" i="33"/>
  <c r="F204" i="33"/>
  <c r="F538" i="10" s="1"/>
  <c r="F194" i="33"/>
  <c r="F179" i="33"/>
  <c r="F169" i="33"/>
  <c r="F154" i="33"/>
  <c r="F530" i="10" s="1"/>
  <c r="F144" i="33"/>
  <c r="F129" i="33"/>
  <c r="F119" i="33"/>
  <c r="F104" i="33"/>
  <c r="F522" i="10" s="1"/>
  <c r="F94" i="33"/>
  <c r="F79" i="33"/>
  <c r="F69" i="33"/>
  <c r="F54" i="33"/>
  <c r="F514" i="10" s="1"/>
  <c r="F44" i="33"/>
  <c r="F29" i="33"/>
  <c r="F269" i="32"/>
  <c r="F254" i="32"/>
  <c r="F491" i="10" s="1"/>
  <c r="F244" i="32"/>
  <c r="F229" i="32"/>
  <c r="F219" i="32"/>
  <c r="F204" i="32"/>
  <c r="F483" i="10" s="1"/>
  <c r="F194" i="32"/>
  <c r="F179" i="32"/>
  <c r="F169" i="32"/>
  <c r="F154" i="32"/>
  <c r="F475" i="10" s="1"/>
  <c r="F144" i="32"/>
  <c r="F129" i="32"/>
  <c r="F119" i="32"/>
  <c r="F104" i="32"/>
  <c r="F467" i="10" s="1"/>
  <c r="F94" i="32"/>
  <c r="F79" i="32"/>
  <c r="F69" i="32"/>
  <c r="F54" i="32"/>
  <c r="F459" i="10" s="1"/>
  <c r="F44" i="32"/>
  <c r="F29" i="32"/>
  <c r="F269" i="31"/>
  <c r="F254" i="31"/>
  <c r="F436" i="10" s="1"/>
  <c r="F244" i="31"/>
  <c r="F229" i="31"/>
  <c r="F219" i="31"/>
  <c r="F204" i="31"/>
  <c r="F428" i="10" s="1"/>
  <c r="F194" i="31"/>
  <c r="F179" i="31"/>
  <c r="F169" i="31"/>
  <c r="F154" i="31"/>
  <c r="F420" i="10" s="1"/>
  <c r="F144" i="31"/>
  <c r="F129" i="31"/>
  <c r="F119" i="31"/>
  <c r="F104" i="31"/>
  <c r="F412" i="10" s="1"/>
  <c r="F94" i="31"/>
  <c r="F79" i="31"/>
  <c r="F69" i="31"/>
  <c r="F54" i="31"/>
  <c r="F404" i="10" s="1"/>
  <c r="F44" i="31"/>
  <c r="F29" i="31"/>
  <c r="F269" i="30"/>
  <c r="F254" i="30"/>
  <c r="F381" i="10" s="1"/>
  <c r="F244" i="30"/>
  <c r="F229" i="30"/>
  <c r="F219" i="30"/>
  <c r="F204" i="30"/>
  <c r="F373" i="10" s="1"/>
  <c r="F194" i="30"/>
  <c r="F179" i="30"/>
  <c r="F169" i="30"/>
  <c r="F154" i="30"/>
  <c r="F365" i="10" s="1"/>
  <c r="F144" i="30"/>
  <c r="F129" i="30"/>
  <c r="F119" i="30"/>
  <c r="F104" i="30"/>
  <c r="F357" i="10" s="1"/>
  <c r="F94" i="30"/>
  <c r="F79" i="30"/>
  <c r="F69" i="30"/>
  <c r="F54" i="30"/>
  <c r="F349" i="10" s="1"/>
  <c r="F44" i="30"/>
  <c r="F29" i="30"/>
  <c r="F269" i="29"/>
  <c r="F254" i="29"/>
  <c r="F326" i="10" s="1"/>
  <c r="F244" i="29"/>
  <c r="F229" i="29"/>
  <c r="F219" i="29"/>
  <c r="F204" i="29"/>
  <c r="F318" i="10" s="1"/>
  <c r="F194" i="29"/>
  <c r="F179" i="29"/>
  <c r="F169" i="29"/>
  <c r="F154" i="29"/>
  <c r="F310" i="10" s="1"/>
  <c r="F144" i="29"/>
  <c r="F129" i="29"/>
  <c r="F119" i="29"/>
  <c r="F104" i="29"/>
  <c r="F302" i="10" s="1"/>
  <c r="F94" i="29"/>
  <c r="F79" i="29"/>
  <c r="F69" i="29"/>
  <c r="F54" i="29"/>
  <c r="F294" i="10" s="1"/>
  <c r="F44" i="29"/>
  <c r="F29" i="29"/>
  <c r="F269" i="28"/>
  <c r="F254" i="28"/>
  <c r="F271" i="10" s="1"/>
  <c r="F244" i="28"/>
  <c r="F229" i="28"/>
  <c r="F219" i="28"/>
  <c r="F204" i="28"/>
  <c r="F263" i="10" s="1"/>
  <c r="F194" i="28"/>
  <c r="F179" i="28"/>
  <c r="F169" i="28"/>
  <c r="F154" i="28"/>
  <c r="F255" i="10" s="1"/>
  <c r="F144" i="28"/>
  <c r="F129" i="28"/>
  <c r="F119" i="28"/>
  <c r="F104" i="28"/>
  <c r="F247" i="10" s="1"/>
  <c r="F94" i="28"/>
  <c r="F79" i="28"/>
  <c r="F69" i="28"/>
  <c r="F54" i="28"/>
  <c r="F239" i="10" s="1"/>
  <c r="F44" i="28"/>
  <c r="F29" i="28"/>
  <c r="F269" i="27"/>
  <c r="F254" i="27"/>
  <c r="F216" i="10" s="1"/>
  <c r="F244" i="27"/>
  <c r="F229" i="27"/>
  <c r="F219" i="27"/>
  <c r="F204" i="27"/>
  <c r="F208" i="10" s="1"/>
  <c r="F194" i="27"/>
  <c r="F179" i="27"/>
  <c r="F169" i="27"/>
  <c r="F154" i="27"/>
  <c r="F200" i="10" s="1"/>
  <c r="F144" i="27"/>
  <c r="F129" i="27"/>
  <c r="F119" i="27"/>
  <c r="F104" i="27"/>
  <c r="F192" i="10" s="1"/>
  <c r="F94" i="27"/>
  <c r="F79" i="27"/>
  <c r="F69" i="27"/>
  <c r="F54" i="27"/>
  <c r="F184" i="10" s="1"/>
  <c r="F44" i="27"/>
  <c r="F29" i="27"/>
  <c r="F271" i="26"/>
  <c r="F256" i="26"/>
  <c r="F161" i="10" s="1"/>
  <c r="F246" i="26"/>
  <c r="F159" i="10"/>
  <c r="F231" i="26"/>
  <c r="F221" i="26"/>
  <c r="F155" i="10" s="1"/>
  <c r="F206" i="26"/>
  <c r="F196" i="26"/>
  <c r="F151" i="10"/>
  <c r="F181" i="26"/>
  <c r="F171" i="26"/>
  <c r="F156" i="26"/>
  <c r="F146" i="26"/>
  <c r="F143" i="10" s="1"/>
  <c r="F131" i="26"/>
  <c r="F141" i="10" s="1"/>
  <c r="F121" i="26"/>
  <c r="F139" i="10" s="1"/>
  <c r="F106" i="26"/>
  <c r="F81" i="26"/>
  <c r="F133" i="10" s="1"/>
  <c r="F44" i="26"/>
  <c r="F29" i="26"/>
  <c r="F125" i="10"/>
  <c r="F270" i="25"/>
  <c r="F255" i="25"/>
  <c r="F245" i="25"/>
  <c r="F230" i="25"/>
  <c r="F220" i="25"/>
  <c r="F205" i="25"/>
  <c r="F195" i="25"/>
  <c r="F180" i="25"/>
  <c r="F94" i="10" s="1"/>
  <c r="F170" i="25"/>
  <c r="F155" i="25"/>
  <c r="F145" i="25"/>
  <c r="F130" i="25"/>
  <c r="F86" i="10" s="1"/>
  <c r="F120" i="25"/>
  <c r="F105" i="25"/>
  <c r="F95" i="25"/>
  <c r="F80" i="25"/>
  <c r="F78" i="10" s="1"/>
  <c r="F70" i="25"/>
  <c r="F55" i="25"/>
  <c r="F29" i="25"/>
  <c r="F269" i="24"/>
  <c r="F53" i="10" s="1"/>
  <c r="F254" i="24"/>
  <c r="F244" i="24"/>
  <c r="F229" i="24"/>
  <c r="F219" i="24"/>
  <c r="F45" i="10" s="1"/>
  <c r="F204" i="24"/>
  <c r="F194" i="24"/>
  <c r="F179" i="24"/>
  <c r="F169" i="24"/>
  <c r="F37" i="10" s="1"/>
  <c r="F154" i="24"/>
  <c r="F144" i="24"/>
  <c r="F129" i="24"/>
  <c r="F119" i="24"/>
  <c r="F29" i="10" s="1"/>
  <c r="F104" i="24"/>
  <c r="F94" i="24"/>
  <c r="F79" i="24"/>
  <c r="F69" i="24"/>
  <c r="F21" i="10" s="1"/>
  <c r="F54" i="24"/>
  <c r="F44" i="24"/>
  <c r="F29" i="24"/>
  <c r="F269" i="23"/>
  <c r="F254" i="23"/>
  <c r="F244" i="23"/>
  <c r="F229" i="23"/>
  <c r="F219" i="23"/>
  <c r="F595" i="9" s="1"/>
  <c r="F204" i="23"/>
  <c r="F194" i="23"/>
  <c r="F179" i="23"/>
  <c r="F169" i="23"/>
  <c r="F154" i="23"/>
  <c r="F144" i="23"/>
  <c r="F129" i="23"/>
  <c r="F119" i="23"/>
  <c r="F579" i="9" s="1"/>
  <c r="F104" i="23"/>
  <c r="F94" i="23"/>
  <c r="F79" i="23"/>
  <c r="F69" i="23"/>
  <c r="F54" i="23"/>
  <c r="F44" i="23"/>
  <c r="F29" i="23"/>
  <c r="F270" i="22"/>
  <c r="F255" i="22"/>
  <c r="F245" i="22"/>
  <c r="F230" i="22"/>
  <c r="F220" i="22"/>
  <c r="F540" i="9" s="1"/>
  <c r="F205" i="22"/>
  <c r="F195" i="22"/>
  <c r="F180" i="22"/>
  <c r="F170" i="22"/>
  <c r="F155" i="22"/>
  <c r="F145" i="22"/>
  <c r="F130" i="22"/>
  <c r="F120" i="22"/>
  <c r="F524" i="9" s="1"/>
  <c r="F105" i="22"/>
  <c r="F95" i="22"/>
  <c r="F80" i="22"/>
  <c r="F70" i="22"/>
  <c r="F55" i="22"/>
  <c r="F45" i="22"/>
  <c r="F29" i="22"/>
  <c r="F269" i="20"/>
  <c r="F254" i="20"/>
  <c r="F244" i="20"/>
  <c r="F229" i="20"/>
  <c r="F219" i="20"/>
  <c r="F485" i="9" s="1"/>
  <c r="F204" i="20"/>
  <c r="F194" i="20"/>
  <c r="F179" i="20"/>
  <c r="F169" i="20"/>
  <c r="F154" i="20"/>
  <c r="F144" i="20"/>
  <c r="F129" i="20"/>
  <c r="F119" i="20"/>
  <c r="F469" i="9" s="1"/>
  <c r="F104" i="20"/>
  <c r="F94" i="20"/>
  <c r="F79" i="20"/>
  <c r="F69" i="20"/>
  <c r="F54" i="20"/>
  <c r="F44" i="20"/>
  <c r="F29" i="20"/>
  <c r="F269" i="19"/>
  <c r="F254" i="19"/>
  <c r="F244" i="19"/>
  <c r="F229" i="19"/>
  <c r="F219" i="19"/>
  <c r="F430" i="9" s="1"/>
  <c r="F204" i="19"/>
  <c r="F194" i="19"/>
  <c r="F179" i="19"/>
  <c r="F169" i="19"/>
  <c r="F154" i="19"/>
  <c r="F144" i="19"/>
  <c r="F129" i="19"/>
  <c r="F119" i="19"/>
  <c r="F414" i="9" s="1"/>
  <c r="F104" i="19"/>
  <c r="F94" i="19"/>
  <c r="F79" i="19"/>
  <c r="F69" i="19"/>
  <c r="F54" i="19"/>
  <c r="F44" i="19"/>
  <c r="F29" i="19"/>
  <c r="F269" i="18"/>
  <c r="F254" i="18"/>
  <c r="F244" i="18"/>
  <c r="F229" i="18"/>
  <c r="F219" i="18"/>
  <c r="F375" i="9" s="1"/>
  <c r="F204" i="18"/>
  <c r="F194" i="18"/>
  <c r="F179" i="18"/>
  <c r="F169" i="18"/>
  <c r="F154" i="18"/>
  <c r="F144" i="18"/>
  <c r="F129" i="18"/>
  <c r="F119" i="18"/>
  <c r="F359" i="9" s="1"/>
  <c r="F104" i="18"/>
  <c r="F94" i="18"/>
  <c r="F79" i="18"/>
  <c r="F69" i="18"/>
  <c r="F54" i="18"/>
  <c r="F44" i="18"/>
  <c r="F29" i="18"/>
  <c r="F269" i="17"/>
  <c r="F254" i="17"/>
  <c r="F244" i="17"/>
  <c r="F229" i="17"/>
  <c r="F219" i="17"/>
  <c r="F320" i="9" s="1"/>
  <c r="F204" i="17"/>
  <c r="F194" i="17"/>
  <c r="F179" i="17"/>
  <c r="F169" i="17"/>
  <c r="F154" i="17"/>
  <c r="F144" i="17"/>
  <c r="F129" i="17"/>
  <c r="F119" i="17"/>
  <c r="F304" i="9" s="1"/>
  <c r="F104" i="17"/>
  <c r="F94" i="17"/>
  <c r="F79" i="17"/>
  <c r="F69" i="17"/>
  <c r="F54" i="17"/>
  <c r="F44" i="17"/>
  <c r="F29" i="17"/>
  <c r="F269" i="16"/>
  <c r="F254" i="16"/>
  <c r="F244" i="16"/>
  <c r="F229" i="16"/>
  <c r="F219" i="16"/>
  <c r="F265" i="9" s="1"/>
  <c r="F204" i="16"/>
  <c r="F194" i="16"/>
  <c r="F179" i="16"/>
  <c r="F169" i="16"/>
  <c r="F154" i="16"/>
  <c r="F144" i="16"/>
  <c r="F129" i="16"/>
  <c r="F119" i="16"/>
  <c r="F249" i="9" s="1"/>
  <c r="F104" i="16"/>
  <c r="F94" i="16"/>
  <c r="F79" i="16"/>
  <c r="F69" i="16"/>
  <c r="F54" i="16"/>
  <c r="F44" i="16"/>
  <c r="F29" i="16"/>
  <c r="F269" i="15"/>
  <c r="F254" i="15"/>
  <c r="F244" i="15"/>
  <c r="F229" i="15"/>
  <c r="F219" i="15"/>
  <c r="F210" i="9" s="1"/>
  <c r="F204" i="15"/>
  <c r="F194" i="15"/>
  <c r="F179" i="15"/>
  <c r="F169" i="15"/>
  <c r="F154" i="15"/>
  <c r="F144" i="15"/>
  <c r="F129" i="15"/>
  <c r="F119" i="15"/>
  <c r="F194" i="9" s="1"/>
  <c r="F104" i="15"/>
  <c r="F94" i="15"/>
  <c r="F79" i="15"/>
  <c r="F69" i="15"/>
  <c r="F54" i="15"/>
  <c r="F44" i="15"/>
  <c r="F29" i="15"/>
  <c r="F269" i="49"/>
  <c r="F163" i="9" s="1"/>
  <c r="F254" i="49"/>
  <c r="F244" i="49"/>
  <c r="F229" i="49"/>
  <c r="F219" i="49"/>
  <c r="F155" i="9" s="1"/>
  <c r="F204" i="49"/>
  <c r="F153" i="9" s="1"/>
  <c r="F194" i="49"/>
  <c r="F179" i="49"/>
  <c r="F169" i="49"/>
  <c r="F147" i="9" s="1"/>
  <c r="F154" i="49"/>
  <c r="F144" i="49"/>
  <c r="F129" i="49"/>
  <c r="F119" i="49"/>
  <c r="F139" i="9" s="1"/>
  <c r="F104" i="49"/>
  <c r="F137" i="9" s="1"/>
  <c r="F94" i="49"/>
  <c r="F79" i="49"/>
  <c r="F69" i="49"/>
  <c r="F131" i="9" s="1"/>
  <c r="F54" i="49"/>
  <c r="F44" i="49"/>
  <c r="F29" i="49"/>
  <c r="F269" i="13"/>
  <c r="F254" i="13"/>
  <c r="F244" i="13"/>
  <c r="F229" i="13"/>
  <c r="F219" i="13"/>
  <c r="F100" i="9" s="1"/>
  <c r="F204" i="13"/>
  <c r="F194" i="13"/>
  <c r="F179" i="13"/>
  <c r="F169" i="13"/>
  <c r="F154" i="13"/>
  <c r="F144" i="13"/>
  <c r="F129" i="13"/>
  <c r="F119" i="13"/>
  <c r="F104" i="13"/>
  <c r="F94" i="13"/>
  <c r="F79" i="13"/>
  <c r="F69" i="13"/>
  <c r="F54" i="13"/>
  <c r="F44" i="13"/>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D307" i="11"/>
  <c r="B307" i="11"/>
  <c r="F354" i="41"/>
  <c r="B225" i="11"/>
  <c r="B221" i="11"/>
  <c r="B217" i="11"/>
  <c r="B213" i="11"/>
  <c r="B209" i="11"/>
  <c r="B205" i="11"/>
  <c r="D225" i="11"/>
  <c r="D221" i="11"/>
  <c r="D217" i="11"/>
  <c r="D213" i="11"/>
  <c r="D209" i="11"/>
  <c r="D205" i="11"/>
  <c r="D201" i="11"/>
  <c r="B201" i="11"/>
  <c r="F329" i="41"/>
  <c r="F304" i="41"/>
  <c r="F217" i="11" s="1"/>
  <c r="F279" i="41"/>
  <c r="F254" i="41"/>
  <c r="F229" i="41"/>
  <c r="F244" i="41"/>
  <c r="F207" i="11"/>
  <c r="F204" i="41"/>
  <c r="F219" i="41"/>
  <c r="F203" i="11"/>
  <c r="F254" i="39"/>
  <c r="F229" i="39"/>
  <c r="F204" i="39"/>
  <c r="F103" i="11"/>
  <c r="D111" i="11"/>
  <c r="D107" i="11"/>
  <c r="D103" i="11"/>
  <c r="B111" i="11"/>
  <c r="B107" i="11"/>
  <c r="B103" i="11"/>
  <c r="D56" i="11"/>
  <c r="D52" i="11"/>
  <c r="D48" i="11"/>
  <c r="D44" i="11"/>
  <c r="B56" i="11"/>
  <c r="B52" i="11"/>
  <c r="B48" i="11"/>
  <c r="B44" i="11"/>
  <c r="F279" i="38"/>
  <c r="F56" i="11" s="1"/>
  <c r="F254" i="38"/>
  <c r="F52" i="11" s="1"/>
  <c r="F229" i="38"/>
  <c r="F244" i="38" s="1"/>
  <c r="F50" i="11" s="1"/>
  <c r="F204" i="38"/>
  <c r="F44" i="11"/>
  <c r="F219" i="39"/>
  <c r="F105" i="11" s="1"/>
  <c r="F294" i="38"/>
  <c r="F58" i="11" s="1"/>
  <c r="F244" i="39"/>
  <c r="F201" i="11"/>
  <c r="F205" i="11"/>
  <c r="F319" i="41"/>
  <c r="F219" i="11" s="1"/>
  <c r="F194" i="43"/>
  <c r="F309" i="11" s="1"/>
  <c r="F307" i="11"/>
  <c r="F107" i="11"/>
  <c r="F219" i="38"/>
  <c r="F46" i="11" s="1"/>
  <c r="F109" i="11"/>
  <c r="F56" i="3"/>
  <c r="F69" i="3" s="1"/>
  <c r="F71" i="3" s="1"/>
  <c r="F30" i="3"/>
  <c r="F43" i="3"/>
  <c r="F191" i="4"/>
  <c r="F204" i="4" s="1"/>
  <c r="F206" i="4"/>
  <c r="F161" i="5" s="1"/>
  <c r="F165" i="4"/>
  <c r="F178" i="4"/>
  <c r="F180" i="4" s="1"/>
  <c r="F157" i="5" s="1"/>
  <c r="F139" i="4"/>
  <c r="F152" i="4"/>
  <c r="F113" i="4"/>
  <c r="F126" i="4"/>
  <c r="F128" i="4"/>
  <c r="F59" i="4"/>
  <c r="F72" i="4" s="1"/>
  <c r="F74" i="4"/>
  <c r="F32" i="4"/>
  <c r="F45" i="4"/>
  <c r="F47" i="4" s="1"/>
  <c r="F134" i="5" s="1"/>
  <c r="F135" i="3"/>
  <c r="F148" i="3"/>
  <c r="F150" i="3" s="1"/>
  <c r="F109" i="3"/>
  <c r="F122" i="3" s="1"/>
  <c r="F82" i="3"/>
  <c r="F95" i="3"/>
  <c r="F35" i="1"/>
  <c r="F37" i="1" s="1"/>
  <c r="F109" i="2"/>
  <c r="F122" i="2" s="1"/>
  <c r="F82" i="2"/>
  <c r="F95" i="2" s="1"/>
  <c r="F56" i="2"/>
  <c r="F30" i="2"/>
  <c r="F43" i="2" s="1"/>
  <c r="F62" i="5" s="1"/>
  <c r="F69" i="2"/>
  <c r="F145" i="1"/>
  <c r="F123" i="1"/>
  <c r="F125" i="1" s="1"/>
  <c r="F39" i="5" s="1"/>
  <c r="F101" i="1"/>
  <c r="F79" i="1"/>
  <c r="F27" i="5" s="1"/>
  <c r="F57" i="1"/>
  <c r="F21" i="5" s="1"/>
  <c r="F54" i="38"/>
  <c r="F20" i="11" s="1"/>
  <c r="F54" i="41"/>
  <c r="F177" i="11"/>
  <c r="F79" i="41"/>
  <c r="F104" i="41"/>
  <c r="F185" i="11" s="1"/>
  <c r="F129" i="41"/>
  <c r="F154" i="41"/>
  <c r="F193" i="11" s="1"/>
  <c r="F179" i="41"/>
  <c r="F154" i="42"/>
  <c r="F169" i="42" s="1"/>
  <c r="F266" i="11" s="1"/>
  <c r="F129" i="42"/>
  <c r="F104" i="42"/>
  <c r="F79" i="42"/>
  <c r="F54" i="42"/>
  <c r="F248" i="11" s="1"/>
  <c r="F69" i="42"/>
  <c r="F250" i="11"/>
  <c r="F29" i="42"/>
  <c r="F44" i="42"/>
  <c r="F246" i="11" s="1"/>
  <c r="F154" i="43"/>
  <c r="F129" i="43"/>
  <c r="F144" i="43" s="1"/>
  <c r="F301" i="11" s="1"/>
  <c r="F104" i="43"/>
  <c r="F295" i="11" s="1"/>
  <c r="F79" i="43"/>
  <c r="F54" i="43"/>
  <c r="F69" i="43" s="1"/>
  <c r="F29" i="43"/>
  <c r="F179" i="44"/>
  <c r="F194" i="44" s="1"/>
  <c r="F352" i="11" s="1"/>
  <c r="F154" i="44"/>
  <c r="F129" i="44"/>
  <c r="F104" i="44"/>
  <c r="F79" i="44"/>
  <c r="F54" i="44"/>
  <c r="F44" i="44"/>
  <c r="F328" i="11" s="1"/>
  <c r="F42" i="44"/>
  <c r="F27" i="44"/>
  <c r="F42" i="41"/>
  <c r="F44" i="41"/>
  <c r="F175" i="11" s="1"/>
  <c r="F27" i="41"/>
  <c r="F179" i="40"/>
  <c r="F194" i="40" s="1"/>
  <c r="F154" i="40"/>
  <c r="F129" i="40"/>
  <c r="F146" i="11" s="1"/>
  <c r="F104" i="40"/>
  <c r="F119" i="40" s="1"/>
  <c r="F144" i="11" s="1"/>
  <c r="F79" i="40"/>
  <c r="F94" i="40" s="1"/>
  <c r="F54" i="40"/>
  <c r="F179" i="39"/>
  <c r="F154" i="39"/>
  <c r="F95" i="11" s="1"/>
  <c r="F129" i="39"/>
  <c r="F91" i="11" s="1"/>
  <c r="F104" i="39"/>
  <c r="F87" i="11" s="1"/>
  <c r="F79" i="39"/>
  <c r="F54" i="39"/>
  <c r="F179" i="38"/>
  <c r="F154" i="38"/>
  <c r="F36" i="11" s="1"/>
  <c r="F129" i="38"/>
  <c r="F32" i="11"/>
  <c r="F104" i="38"/>
  <c r="F119" i="38"/>
  <c r="F30" i="11" s="1"/>
  <c r="F42" i="40"/>
  <c r="F44" i="40"/>
  <c r="F27" i="40"/>
  <c r="F130" i="11" s="1"/>
  <c r="F42" i="39"/>
  <c r="F44" i="39"/>
  <c r="F27" i="39"/>
  <c r="F169" i="38"/>
  <c r="F38" i="11" s="1"/>
  <c r="F119" i="39"/>
  <c r="F89" i="11" s="1"/>
  <c r="F169" i="39"/>
  <c r="F69" i="40"/>
  <c r="F136" i="11" s="1"/>
  <c r="F169" i="40"/>
  <c r="F94" i="44"/>
  <c r="F144" i="44"/>
  <c r="F344" i="11" s="1"/>
  <c r="F169" i="43"/>
  <c r="F119" i="42"/>
  <c r="F169" i="41"/>
  <c r="F195" i="11"/>
  <c r="F119" i="41"/>
  <c r="F179" i="11"/>
  <c r="F194" i="38"/>
  <c r="F94" i="39"/>
  <c r="F194" i="39"/>
  <c r="F101" i="11" s="1"/>
  <c r="F144" i="40"/>
  <c r="F148" i="11" s="1"/>
  <c r="F69" i="44"/>
  <c r="F169" i="44"/>
  <c r="F44" i="43"/>
  <c r="F285" i="11" s="1"/>
  <c r="F94" i="43"/>
  <c r="F94" i="42"/>
  <c r="F254" i="11"/>
  <c r="F144" i="42"/>
  <c r="F262" i="11" s="1"/>
  <c r="F144" i="41"/>
  <c r="F94" i="41"/>
  <c r="F183" i="11" s="1"/>
  <c r="F69" i="38"/>
  <c r="F22" i="11" s="1"/>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28" i="11"/>
  <c r="D24" i="11"/>
  <c r="D20"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F42" i="11"/>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D23" i="9"/>
  <c r="D19" i="9"/>
  <c r="D15" i="9"/>
  <c r="F29" i="12"/>
  <c r="F125" i="9"/>
  <c r="F129" i="9"/>
  <c r="F133" i="9"/>
  <c r="F141" i="9"/>
  <c r="F145" i="9"/>
  <c r="F149" i="9"/>
  <c r="F157" i="9"/>
  <c r="F161" i="9"/>
  <c r="F127" i="9"/>
  <c r="F135" i="9"/>
  <c r="F143" i="9"/>
  <c r="F151" i="9"/>
  <c r="F159" i="9"/>
  <c r="F27" i="38"/>
  <c r="F16" i="11" s="1"/>
  <c r="F42" i="38"/>
  <c r="F44" i="38"/>
  <c r="F79" i="38"/>
  <c r="F94" i="38"/>
  <c r="F26" i="11" s="1"/>
  <c r="B16" i="11"/>
  <c r="F18" i="11"/>
  <c r="F147" i="1"/>
  <c r="F37" i="5"/>
  <c r="F103" i="1"/>
  <c r="F34" i="5" s="1"/>
  <c r="F45" i="2"/>
  <c r="F64" i="5"/>
  <c r="F114" i="5"/>
  <c r="F149" i="5"/>
  <c r="F86" i="4"/>
  <c r="F99" i="4" s="1"/>
  <c r="F139" i="5"/>
  <c r="F81" i="1"/>
  <c r="F29" i="5"/>
  <c r="F44" i="5"/>
  <c r="F28" i="11"/>
  <c r="F40" i="11"/>
  <c r="F32" i="5"/>
  <c r="F42" i="5"/>
  <c r="F112" i="5"/>
  <c r="F147" i="5"/>
  <c r="F155" i="5"/>
  <c r="F159" i="5"/>
  <c r="F59" i="1"/>
  <c r="D4" i="44"/>
  <c r="A4" i="44"/>
  <c r="D3" i="44"/>
  <c r="A3" i="44"/>
  <c r="D2" i="44"/>
  <c r="A2" i="44"/>
  <c r="A1" i="44"/>
  <c r="D4" i="43"/>
  <c r="A4" i="43"/>
  <c r="D3" i="43"/>
  <c r="A3" i="43"/>
  <c r="D2" i="43"/>
  <c r="A2" i="43"/>
  <c r="A1" i="43"/>
  <c r="D4" i="42"/>
  <c r="A4" i="42"/>
  <c r="D3" i="42"/>
  <c r="A3" i="42"/>
  <c r="D2" i="42"/>
  <c r="A2" i="42"/>
  <c r="A1" i="42"/>
  <c r="D4" i="41"/>
  <c r="A4" i="41"/>
  <c r="D3" i="41"/>
  <c r="A3" i="41"/>
  <c r="D2" i="41"/>
  <c r="A2" i="41"/>
  <c r="A1" i="41"/>
  <c r="D4" i="40"/>
  <c r="A4" i="40"/>
  <c r="D3" i="40"/>
  <c r="A3" i="40"/>
  <c r="D2" i="40"/>
  <c r="A2" i="40"/>
  <c r="A1" i="40"/>
  <c r="D4" i="39"/>
  <c r="A4" i="39"/>
  <c r="D3" i="39"/>
  <c r="A3" i="39"/>
  <c r="D2" i="39"/>
  <c r="A2" i="39"/>
  <c r="A1" i="39"/>
  <c r="F34" i="11"/>
  <c r="A4" i="38"/>
  <c r="A3" i="38"/>
  <c r="D2" i="38"/>
  <c r="A2" i="38"/>
  <c r="A1" i="38"/>
  <c r="D4" i="37"/>
  <c r="A4" i="37"/>
  <c r="D3" i="37"/>
  <c r="A3" i="37"/>
  <c r="D2" i="37"/>
  <c r="A2" i="37"/>
  <c r="A1" i="37"/>
  <c r="D4" i="36"/>
  <c r="A4" i="36"/>
  <c r="D3" i="36"/>
  <c r="A3" i="36"/>
  <c r="D2" i="36"/>
  <c r="A2" i="36"/>
  <c r="A1" i="36"/>
  <c r="D4" i="35"/>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D4" i="15"/>
  <c r="A4" i="15"/>
  <c r="D3" i="15"/>
  <c r="A3" i="15"/>
  <c r="D2" i="15"/>
  <c r="A2" i="15"/>
  <c r="A1" i="15"/>
  <c r="D4" i="13"/>
  <c r="A4" i="13"/>
  <c r="D3" i="13"/>
  <c r="A3" i="13"/>
  <c r="D2" i="13"/>
  <c r="A2" i="13"/>
  <c r="A1" i="13"/>
  <c r="F269" i="12"/>
  <c r="F254" i="12"/>
  <c r="F244" i="12"/>
  <c r="F229" i="12"/>
  <c r="F47" i="9" s="1"/>
  <c r="F204" i="12"/>
  <c r="F43" i="9"/>
  <c r="F194" i="12"/>
  <c r="F179" i="12"/>
  <c r="F39" i="9" s="1"/>
  <c r="F169" i="12"/>
  <c r="F37" i="9"/>
  <c r="F154" i="12"/>
  <c r="F144" i="12"/>
  <c r="F33" i="9" s="1"/>
  <c r="F129" i="12"/>
  <c r="F119" i="12"/>
  <c r="F29" i="9"/>
  <c r="F104" i="12"/>
  <c r="F27" i="9"/>
  <c r="F79" i="12"/>
  <c r="F23" i="9"/>
  <c r="F54" i="12"/>
  <c r="D4" i="12"/>
  <c r="A4" i="12"/>
  <c r="D3" i="12"/>
  <c r="A3" i="12"/>
  <c r="D2" i="12"/>
  <c r="A2" i="12"/>
  <c r="A1" i="12"/>
  <c r="F364" i="11"/>
  <c r="F354" i="11"/>
  <c r="F350" i="11"/>
  <c r="B350" i="11"/>
  <c r="F348" i="11"/>
  <c r="F346" i="11"/>
  <c r="B346" i="11"/>
  <c r="F342" i="11"/>
  <c r="B342" i="11"/>
  <c r="B338" i="11"/>
  <c r="F336" i="11"/>
  <c r="F334" i="11"/>
  <c r="B334" i="11"/>
  <c r="F332" i="11"/>
  <c r="F330" i="11"/>
  <c r="B330" i="11"/>
  <c r="F326" i="11"/>
  <c r="B326" i="11"/>
  <c r="F321" i="11"/>
  <c r="F311" i="11"/>
  <c r="F305" i="11"/>
  <c r="F303" i="11"/>
  <c r="B303" i="11"/>
  <c r="F299" i="11"/>
  <c r="B299" i="11"/>
  <c r="B295" i="11"/>
  <c r="F293" i="11"/>
  <c r="F291" i="11"/>
  <c r="B291" i="11"/>
  <c r="F289" i="11"/>
  <c r="F287" i="11"/>
  <c r="B287" i="11"/>
  <c r="F283" i="11"/>
  <c r="B283" i="11"/>
  <c r="F278" i="11"/>
  <c r="F268" i="11"/>
  <c r="B264" i="11"/>
  <c r="F260" i="11"/>
  <c r="B260" i="11"/>
  <c r="F258" i="11"/>
  <c r="F256" i="11"/>
  <c r="B256" i="11"/>
  <c r="F252" i="11"/>
  <c r="B252" i="11"/>
  <c r="B248" i="11"/>
  <c r="F244" i="11"/>
  <c r="B244" i="11"/>
  <c r="F239" i="11"/>
  <c r="F229" i="11"/>
  <c r="F199" i="11"/>
  <c r="F197" i="11"/>
  <c r="B197" i="11"/>
  <c r="B193" i="11"/>
  <c r="F191" i="11"/>
  <c r="F189" i="11"/>
  <c r="B189" i="11"/>
  <c r="F187" i="11"/>
  <c r="B185" i="11"/>
  <c r="F181" i="11"/>
  <c r="B181" i="11"/>
  <c r="B177" i="11"/>
  <c r="F173" i="11"/>
  <c r="B173" i="11"/>
  <c r="F168" i="11"/>
  <c r="F158" i="11"/>
  <c r="F156" i="11"/>
  <c r="F154" i="11"/>
  <c r="B154" i="11"/>
  <c r="F152" i="11"/>
  <c r="F150" i="11"/>
  <c r="B150" i="11"/>
  <c r="B146" i="11"/>
  <c r="F142" i="11"/>
  <c r="B142" i="11"/>
  <c r="F140" i="11"/>
  <c r="F138" i="11"/>
  <c r="B138" i="11"/>
  <c r="F134" i="11"/>
  <c r="B134" i="11"/>
  <c r="F132" i="11"/>
  <c r="B130" i="11"/>
  <c r="F125" i="11"/>
  <c r="F115" i="11"/>
  <c r="F99" i="11"/>
  <c r="B99" i="11"/>
  <c r="F97" i="11"/>
  <c r="B95" i="11"/>
  <c r="F93" i="11"/>
  <c r="B91" i="11"/>
  <c r="B87" i="11"/>
  <c r="F85" i="11"/>
  <c r="F83" i="11"/>
  <c r="B83" i="11"/>
  <c r="F81" i="11"/>
  <c r="F79" i="11"/>
  <c r="B79" i="11"/>
  <c r="F75" i="11"/>
  <c r="B75" i="11"/>
  <c r="F70" i="11"/>
  <c r="F60" i="11"/>
  <c r="B40" i="11"/>
  <c r="B36" i="11"/>
  <c r="B32" i="11"/>
  <c r="B28" i="11"/>
  <c r="B24" i="11"/>
  <c r="B20" i="11"/>
  <c r="D4" i="11"/>
  <c r="A4" i="11"/>
  <c r="D3" i="11"/>
  <c r="A3" i="11"/>
  <c r="D2" i="11"/>
  <c r="A2" i="11"/>
  <c r="A1" i="11"/>
  <c r="F780" i="10"/>
  <c r="F770" i="10"/>
  <c r="F768" i="10"/>
  <c r="B766" i="10"/>
  <c r="F764" i="10"/>
  <c r="F762" i="10"/>
  <c r="B762" i="10"/>
  <c r="F760" i="10"/>
  <c r="B758" i="10"/>
  <c r="F756" i="10"/>
  <c r="F754" i="10"/>
  <c r="B754" i="10"/>
  <c r="F752" i="10"/>
  <c r="B750" i="10"/>
  <c r="F748" i="10"/>
  <c r="F746" i="10"/>
  <c r="B746" i="10"/>
  <c r="F744" i="10"/>
  <c r="B742" i="10"/>
  <c r="F740" i="10"/>
  <c r="F738" i="10"/>
  <c r="B738" i="10"/>
  <c r="F736" i="10"/>
  <c r="B734" i="10"/>
  <c r="F732" i="10"/>
  <c r="F730" i="10"/>
  <c r="B730" i="10"/>
  <c r="F725" i="10"/>
  <c r="F715" i="10"/>
  <c r="F713" i="10"/>
  <c r="B711" i="10"/>
  <c r="F709" i="10"/>
  <c r="F707" i="10"/>
  <c r="B707" i="10"/>
  <c r="F705" i="10"/>
  <c r="B703" i="10"/>
  <c r="F701" i="10"/>
  <c r="F699" i="10"/>
  <c r="B699" i="10"/>
  <c r="F697" i="10"/>
  <c r="B695" i="10"/>
  <c r="F693" i="10"/>
  <c r="F691" i="10"/>
  <c r="B691" i="10"/>
  <c r="F689" i="10"/>
  <c r="B687" i="10"/>
  <c r="F685" i="10"/>
  <c r="F683" i="10"/>
  <c r="B683" i="10"/>
  <c r="F681" i="10"/>
  <c r="B679" i="10"/>
  <c r="F677" i="10"/>
  <c r="F675" i="10"/>
  <c r="B675" i="10"/>
  <c r="F670" i="10"/>
  <c r="F660" i="10"/>
  <c r="F658" i="10"/>
  <c r="B656" i="10"/>
  <c r="F654" i="10"/>
  <c r="F652" i="10"/>
  <c r="B652" i="10"/>
  <c r="F650" i="10"/>
  <c r="B648" i="10"/>
  <c r="F646" i="10"/>
  <c r="F644" i="10"/>
  <c r="B644" i="10"/>
  <c r="F642" i="10"/>
  <c r="B640" i="10"/>
  <c r="F638" i="10"/>
  <c r="F636" i="10"/>
  <c r="B636" i="10"/>
  <c r="F634" i="10"/>
  <c r="B632" i="10"/>
  <c r="F630" i="10"/>
  <c r="F628" i="10"/>
  <c r="B628" i="10"/>
  <c r="F626" i="10"/>
  <c r="B624" i="10"/>
  <c r="F622" i="10"/>
  <c r="F620" i="10"/>
  <c r="B620" i="10"/>
  <c r="F615" i="10"/>
  <c r="F605" i="10"/>
  <c r="F603" i="10"/>
  <c r="B601" i="10"/>
  <c r="F599" i="10"/>
  <c r="F597" i="10"/>
  <c r="B597" i="10"/>
  <c r="F595" i="10"/>
  <c r="B593" i="10"/>
  <c r="F591" i="10"/>
  <c r="F589" i="10"/>
  <c r="B589" i="10"/>
  <c r="F587" i="10"/>
  <c r="B585" i="10"/>
  <c r="F583" i="10"/>
  <c r="F581" i="10"/>
  <c r="B581" i="10"/>
  <c r="F579" i="10"/>
  <c r="B577" i="10"/>
  <c r="F575" i="10"/>
  <c r="F573" i="10"/>
  <c r="B573" i="10"/>
  <c r="F571" i="10"/>
  <c r="B569" i="10"/>
  <c r="F567" i="10"/>
  <c r="F565" i="10"/>
  <c r="B565" i="10"/>
  <c r="F560" i="10"/>
  <c r="F550" i="10"/>
  <c r="F548" i="10"/>
  <c r="B546" i="10"/>
  <c r="F544" i="10"/>
  <c r="F542" i="10"/>
  <c r="B542" i="10"/>
  <c r="F540" i="10"/>
  <c r="B538" i="10"/>
  <c r="F536" i="10"/>
  <c r="F534" i="10"/>
  <c r="B534" i="10"/>
  <c r="F532" i="10"/>
  <c r="B530" i="10"/>
  <c r="F528" i="10"/>
  <c r="F526" i="10"/>
  <c r="B526" i="10"/>
  <c r="F524" i="10"/>
  <c r="B522" i="10"/>
  <c r="F520" i="10"/>
  <c r="F518" i="10"/>
  <c r="B518" i="10"/>
  <c r="F516" i="10"/>
  <c r="B514" i="10"/>
  <c r="F512" i="10"/>
  <c r="F510" i="10"/>
  <c r="B510" i="10"/>
  <c r="F505" i="10"/>
  <c r="F495" i="10"/>
  <c r="F493" i="10"/>
  <c r="B491" i="10"/>
  <c r="F489" i="10"/>
  <c r="F487" i="10"/>
  <c r="B487" i="10"/>
  <c r="F485" i="10"/>
  <c r="B483" i="10"/>
  <c r="F481" i="10"/>
  <c r="F479" i="10"/>
  <c r="B479" i="10"/>
  <c r="F477" i="10"/>
  <c r="B475" i="10"/>
  <c r="F473" i="10"/>
  <c r="F471" i="10"/>
  <c r="B471" i="10"/>
  <c r="F469" i="10"/>
  <c r="B467" i="10"/>
  <c r="F465" i="10"/>
  <c r="F463" i="10"/>
  <c r="B463" i="10"/>
  <c r="F461" i="10"/>
  <c r="B459" i="10"/>
  <c r="F457" i="10"/>
  <c r="F455" i="10"/>
  <c r="B455" i="10"/>
  <c r="F450" i="10"/>
  <c r="F440" i="10"/>
  <c r="F438" i="10"/>
  <c r="B436" i="10"/>
  <c r="F434" i="10"/>
  <c r="F442" i="10" s="1"/>
  <c r="F432" i="10"/>
  <c r="B432" i="10"/>
  <c r="F430" i="10"/>
  <c r="B428" i="10"/>
  <c r="F426" i="10"/>
  <c r="F424" i="10"/>
  <c r="B424" i="10"/>
  <c r="F422" i="10"/>
  <c r="B420" i="10"/>
  <c r="F418" i="10"/>
  <c r="F416" i="10"/>
  <c r="B416" i="10"/>
  <c r="F414" i="10"/>
  <c r="B412" i="10"/>
  <c r="F410" i="10"/>
  <c r="F408" i="10"/>
  <c r="B408" i="10"/>
  <c r="F406" i="10"/>
  <c r="B404" i="10"/>
  <c r="F402" i="10"/>
  <c r="F400" i="10"/>
  <c r="B400" i="10"/>
  <c r="F395" i="10"/>
  <c r="F385" i="10"/>
  <c r="F383" i="10"/>
  <c r="B381" i="10"/>
  <c r="F379" i="10"/>
  <c r="F377" i="10"/>
  <c r="B377" i="10"/>
  <c r="F375" i="10"/>
  <c r="B373" i="10"/>
  <c r="F371" i="10"/>
  <c r="F369" i="10"/>
  <c r="B369" i="10"/>
  <c r="F367" i="10"/>
  <c r="B365" i="10"/>
  <c r="F363" i="10"/>
  <c r="F361" i="10"/>
  <c r="B361" i="10"/>
  <c r="F359" i="10"/>
  <c r="B357" i="10"/>
  <c r="F355" i="10"/>
  <c r="F353" i="10"/>
  <c r="B353" i="10"/>
  <c r="F351" i="10"/>
  <c r="B349" i="10"/>
  <c r="F347" i="10"/>
  <c r="F345" i="10"/>
  <c r="B345" i="10"/>
  <c r="F340" i="10"/>
  <c r="F330" i="10"/>
  <c r="F328" i="10"/>
  <c r="F334" i="10" s="1"/>
  <c r="F342" i="10" s="1"/>
  <c r="F50" i="7" s="1"/>
  <c r="B326" i="10"/>
  <c r="F324" i="10"/>
  <c r="F322" i="10"/>
  <c r="B322" i="10"/>
  <c r="F320" i="10"/>
  <c r="B318" i="10"/>
  <c r="F316" i="10"/>
  <c r="F314" i="10"/>
  <c r="B314" i="10"/>
  <c r="F312" i="10"/>
  <c r="B310" i="10"/>
  <c r="F308" i="10"/>
  <c r="F306" i="10"/>
  <c r="B306" i="10"/>
  <c r="F304" i="10"/>
  <c r="B302" i="10"/>
  <c r="F300" i="10"/>
  <c r="F298" i="10"/>
  <c r="B298" i="10"/>
  <c r="F296" i="10"/>
  <c r="B294" i="10"/>
  <c r="F292" i="10"/>
  <c r="F290" i="10"/>
  <c r="B290" i="10"/>
  <c r="F285" i="10"/>
  <c r="F275" i="10"/>
  <c r="F273" i="10"/>
  <c r="B271" i="10"/>
  <c r="F269" i="10"/>
  <c r="F267" i="10"/>
  <c r="B267" i="10"/>
  <c r="F265" i="10"/>
  <c r="B263" i="10"/>
  <c r="F261" i="10"/>
  <c r="F259" i="10"/>
  <c r="B259" i="10"/>
  <c r="F257" i="10"/>
  <c r="B255" i="10"/>
  <c r="F253" i="10"/>
  <c r="F251" i="10"/>
  <c r="B251" i="10"/>
  <c r="F249" i="10"/>
  <c r="B247" i="10"/>
  <c r="F245" i="10"/>
  <c r="F243" i="10"/>
  <c r="B243" i="10"/>
  <c r="F241" i="10"/>
  <c r="B239" i="10"/>
  <c r="F237" i="10"/>
  <c r="F235" i="10"/>
  <c r="B235" i="10"/>
  <c r="F230" i="10"/>
  <c r="F220" i="10"/>
  <c r="F218" i="10"/>
  <c r="B216" i="10"/>
  <c r="F214" i="10"/>
  <c r="F212" i="10"/>
  <c r="B212" i="10"/>
  <c r="F210" i="10"/>
  <c r="B208" i="10"/>
  <c r="F206" i="10"/>
  <c r="F204" i="10"/>
  <c r="B204" i="10"/>
  <c r="F202" i="10"/>
  <c r="B200" i="10"/>
  <c r="F198" i="10"/>
  <c r="F196" i="10"/>
  <c r="B196" i="10"/>
  <c r="F194" i="10"/>
  <c r="B192" i="10"/>
  <c r="F190" i="10"/>
  <c r="F222" i="10" s="1"/>
  <c r="F188" i="10"/>
  <c r="B188" i="10"/>
  <c r="F186" i="10"/>
  <c r="B184" i="10"/>
  <c r="F182" i="10"/>
  <c r="F180" i="10"/>
  <c r="B180" i="10"/>
  <c r="F175" i="10"/>
  <c r="F165" i="10"/>
  <c r="F163" i="10"/>
  <c r="B161" i="10"/>
  <c r="F157" i="10"/>
  <c r="B157" i="10"/>
  <c r="F153" i="10"/>
  <c r="B153" i="10"/>
  <c r="F149" i="10"/>
  <c r="B149" i="10"/>
  <c r="F147" i="10"/>
  <c r="F145" i="10"/>
  <c r="B145" i="10"/>
  <c r="B141" i="10"/>
  <c r="F137" i="10"/>
  <c r="B137" i="10"/>
  <c r="F135" i="10"/>
  <c r="B133" i="10"/>
  <c r="F131" i="10"/>
  <c r="F129" i="10"/>
  <c r="B129" i="10"/>
  <c r="F127" i="10"/>
  <c r="B125" i="10"/>
  <c r="F120" i="10"/>
  <c r="F110" i="10"/>
  <c r="F108" i="10"/>
  <c r="F106" i="10"/>
  <c r="B106" i="10"/>
  <c r="F104" i="10"/>
  <c r="F102" i="10"/>
  <c r="B102" i="10"/>
  <c r="F100" i="10"/>
  <c r="F98" i="10"/>
  <c r="B98" i="10"/>
  <c r="F96" i="10"/>
  <c r="B94" i="10"/>
  <c r="F92" i="10"/>
  <c r="F90" i="10"/>
  <c r="B90" i="10"/>
  <c r="F88" i="10"/>
  <c r="B86" i="10"/>
  <c r="F84" i="10"/>
  <c r="F82" i="10"/>
  <c r="B82" i="10"/>
  <c r="F80" i="10"/>
  <c r="B78" i="10"/>
  <c r="F76" i="10"/>
  <c r="F74" i="10"/>
  <c r="B74" i="10"/>
  <c r="F72" i="10"/>
  <c r="F70" i="10"/>
  <c r="B70" i="10"/>
  <c r="F65" i="10"/>
  <c r="F55" i="10"/>
  <c r="F51" i="10"/>
  <c r="B51" i="10"/>
  <c r="F49" i="10"/>
  <c r="F47" i="10"/>
  <c r="B47" i="10"/>
  <c r="F43" i="10"/>
  <c r="B43" i="10"/>
  <c r="F41" i="10"/>
  <c r="F39" i="10"/>
  <c r="B39" i="10"/>
  <c r="F35" i="10"/>
  <c r="B35" i="10"/>
  <c r="F33" i="10"/>
  <c r="F31" i="10"/>
  <c r="B31" i="10"/>
  <c r="F27" i="10"/>
  <c r="B27" i="10"/>
  <c r="F25" i="10"/>
  <c r="F23" i="10"/>
  <c r="B23" i="10"/>
  <c r="F19" i="10"/>
  <c r="B19" i="10"/>
  <c r="F17" i="10"/>
  <c r="F15" i="10"/>
  <c r="B15" i="10"/>
  <c r="D4" i="10"/>
  <c r="A4" i="10"/>
  <c r="D3" i="10"/>
  <c r="A3" i="10"/>
  <c r="D2" i="10"/>
  <c r="A2" i="10"/>
  <c r="A1" i="10"/>
  <c r="F615" i="9"/>
  <c r="F605" i="9"/>
  <c r="F603" i="9"/>
  <c r="F601" i="9"/>
  <c r="B601" i="9"/>
  <c r="F599" i="9"/>
  <c r="F597" i="9"/>
  <c r="B597" i="9"/>
  <c r="F593" i="9"/>
  <c r="B593" i="9"/>
  <c r="F591" i="9"/>
  <c r="F589" i="9"/>
  <c r="B589" i="9"/>
  <c r="F587" i="9"/>
  <c r="F585" i="9"/>
  <c r="B585" i="9"/>
  <c r="F583" i="9"/>
  <c r="F581" i="9"/>
  <c r="B581" i="9"/>
  <c r="F577" i="9"/>
  <c r="B577" i="9"/>
  <c r="F575" i="9"/>
  <c r="F573" i="9"/>
  <c r="B573" i="9"/>
  <c r="F571" i="9"/>
  <c r="F569" i="9"/>
  <c r="B569" i="9"/>
  <c r="F567" i="9"/>
  <c r="F565" i="9"/>
  <c r="B565" i="9"/>
  <c r="F560" i="9"/>
  <c r="F550" i="9"/>
  <c r="F548" i="9"/>
  <c r="F546" i="9"/>
  <c r="B546" i="9"/>
  <c r="F544" i="9"/>
  <c r="F542" i="9"/>
  <c r="B542" i="9"/>
  <c r="F538" i="9"/>
  <c r="B538" i="9"/>
  <c r="F536" i="9"/>
  <c r="F534" i="9"/>
  <c r="B534" i="9"/>
  <c r="F532" i="9"/>
  <c r="F530" i="9"/>
  <c r="B530" i="9"/>
  <c r="F528" i="9"/>
  <c r="F526" i="9"/>
  <c r="B526" i="9"/>
  <c r="F522" i="9"/>
  <c r="B522" i="9"/>
  <c r="F520" i="9"/>
  <c r="F518" i="9"/>
  <c r="B518" i="9"/>
  <c r="F516" i="9"/>
  <c r="F514" i="9"/>
  <c r="B514" i="9"/>
  <c r="F512" i="9"/>
  <c r="F510" i="9"/>
  <c r="B510" i="9"/>
  <c r="F505" i="9"/>
  <c r="F495" i="9"/>
  <c r="F493" i="9"/>
  <c r="F491" i="9"/>
  <c r="B491" i="9"/>
  <c r="F489" i="9"/>
  <c r="F487" i="9"/>
  <c r="B487" i="9"/>
  <c r="F483" i="9"/>
  <c r="B483" i="9"/>
  <c r="F481" i="9"/>
  <c r="F479" i="9"/>
  <c r="B479" i="9"/>
  <c r="F477" i="9"/>
  <c r="F475" i="9"/>
  <c r="B475" i="9"/>
  <c r="F473" i="9"/>
  <c r="F471" i="9"/>
  <c r="B471" i="9"/>
  <c r="F467" i="9"/>
  <c r="B467" i="9"/>
  <c r="F465" i="9"/>
  <c r="F463" i="9"/>
  <c r="B463" i="9"/>
  <c r="F461" i="9"/>
  <c r="F459" i="9"/>
  <c r="B459" i="9"/>
  <c r="F457" i="9"/>
  <c r="F455" i="9"/>
  <c r="B455" i="9"/>
  <c r="F450" i="9"/>
  <c r="F440" i="9"/>
  <c r="F438" i="9"/>
  <c r="F436" i="9"/>
  <c r="B436" i="9"/>
  <c r="F434" i="9"/>
  <c r="F432" i="9"/>
  <c r="B432" i="9"/>
  <c r="F428" i="9"/>
  <c r="B428" i="9"/>
  <c r="F426" i="9"/>
  <c r="F424" i="9"/>
  <c r="B424" i="9"/>
  <c r="F422" i="9"/>
  <c r="F420" i="9"/>
  <c r="B420" i="9"/>
  <c r="F418" i="9"/>
  <c r="F416" i="9"/>
  <c r="B416" i="9"/>
  <c r="F412" i="9"/>
  <c r="B412" i="9"/>
  <c r="F410" i="9"/>
  <c r="F408" i="9"/>
  <c r="B408" i="9"/>
  <c r="F406" i="9"/>
  <c r="F442" i="9" s="1"/>
  <c r="F404" i="9"/>
  <c r="B404" i="9"/>
  <c r="F402" i="9"/>
  <c r="F400" i="9"/>
  <c r="B400" i="9"/>
  <c r="F395" i="9"/>
  <c r="F385" i="9"/>
  <c r="F383" i="9"/>
  <c r="F381" i="9"/>
  <c r="B381" i="9"/>
  <c r="F379" i="9"/>
  <c r="F377" i="9"/>
  <c r="B377" i="9"/>
  <c r="F373" i="9"/>
  <c r="B373" i="9"/>
  <c r="F371" i="9"/>
  <c r="F369" i="9"/>
  <c r="B369" i="9"/>
  <c r="F367" i="9"/>
  <c r="F365" i="9"/>
  <c r="B365" i="9"/>
  <c r="F363" i="9"/>
  <c r="F361" i="9"/>
  <c r="B361" i="9"/>
  <c r="F357" i="9"/>
  <c r="B357" i="9"/>
  <c r="F355" i="9"/>
  <c r="F353" i="9"/>
  <c r="B353" i="9"/>
  <c r="F351" i="9"/>
  <c r="F349" i="9"/>
  <c r="B349" i="9"/>
  <c r="F347" i="9"/>
  <c r="F345" i="9"/>
  <c r="B345" i="9"/>
  <c r="F340" i="9"/>
  <c r="F330" i="9"/>
  <c r="F328" i="9"/>
  <c r="F326" i="9"/>
  <c r="B326" i="9"/>
  <c r="F324" i="9"/>
  <c r="F322" i="9"/>
  <c r="B322" i="9"/>
  <c r="F318" i="9"/>
  <c r="B318" i="9"/>
  <c r="F316" i="9"/>
  <c r="F314" i="9"/>
  <c r="B314" i="9"/>
  <c r="F312" i="9"/>
  <c r="F310" i="9"/>
  <c r="B310" i="9"/>
  <c r="F308" i="9"/>
  <c r="F306" i="9"/>
  <c r="B306" i="9"/>
  <c r="F302" i="9"/>
  <c r="B302" i="9"/>
  <c r="F300" i="9"/>
  <c r="F298" i="9"/>
  <c r="B298" i="9"/>
  <c r="F296" i="9"/>
  <c r="F294" i="9"/>
  <c r="B294" i="9"/>
  <c r="F292" i="9"/>
  <c r="F290" i="9"/>
  <c r="B290" i="9"/>
  <c r="F285" i="9"/>
  <c r="F275" i="9"/>
  <c r="F273" i="9"/>
  <c r="F271" i="9"/>
  <c r="B271" i="9"/>
  <c r="F269" i="9"/>
  <c r="F267" i="9"/>
  <c r="B267" i="9"/>
  <c r="F263" i="9"/>
  <c r="B263" i="9"/>
  <c r="F261" i="9"/>
  <c r="F259" i="9"/>
  <c r="B259" i="9"/>
  <c r="F257" i="9"/>
  <c r="F255" i="9"/>
  <c r="B255" i="9"/>
  <c r="F253" i="9"/>
  <c r="F251" i="9"/>
  <c r="B251" i="9"/>
  <c r="F247" i="9"/>
  <c r="B247" i="9"/>
  <c r="F245" i="9"/>
  <c r="F243" i="9"/>
  <c r="B243" i="9"/>
  <c r="F241" i="9"/>
  <c r="F239" i="9"/>
  <c r="B239" i="9"/>
  <c r="F237" i="9"/>
  <c r="F235" i="9"/>
  <c r="B235" i="9"/>
  <c r="F230" i="9"/>
  <c r="F220" i="9"/>
  <c r="F218" i="9"/>
  <c r="F216" i="9"/>
  <c r="B216" i="9"/>
  <c r="F214" i="9"/>
  <c r="F212" i="9"/>
  <c r="B212" i="9"/>
  <c r="F208" i="9"/>
  <c r="B208" i="9"/>
  <c r="F206" i="9"/>
  <c r="F204" i="9"/>
  <c r="B204" i="9"/>
  <c r="F202" i="9"/>
  <c r="F200" i="9"/>
  <c r="B200" i="9"/>
  <c r="F198" i="9"/>
  <c r="F196" i="9"/>
  <c r="B196" i="9"/>
  <c r="F192" i="9"/>
  <c r="B192" i="9"/>
  <c r="F190" i="9"/>
  <c r="F188" i="9"/>
  <c r="B188" i="9"/>
  <c r="F186" i="9"/>
  <c r="F184" i="9"/>
  <c r="B184" i="9"/>
  <c r="F182" i="9"/>
  <c r="F180" i="9"/>
  <c r="B180" i="9"/>
  <c r="F120" i="9"/>
  <c r="F110" i="9"/>
  <c r="F108" i="9"/>
  <c r="F106" i="9"/>
  <c r="B106" i="9"/>
  <c r="F104" i="9"/>
  <c r="F102" i="9"/>
  <c r="B102" i="9"/>
  <c r="F98" i="9"/>
  <c r="B98" i="9"/>
  <c r="F96" i="9"/>
  <c r="F94" i="9"/>
  <c r="B94" i="9"/>
  <c r="F92" i="9"/>
  <c r="F90" i="9"/>
  <c r="B90" i="9"/>
  <c r="F88" i="9"/>
  <c r="F86" i="9"/>
  <c r="B86" i="9"/>
  <c r="F84" i="9"/>
  <c r="F82" i="9"/>
  <c r="B82" i="9"/>
  <c r="F80" i="9"/>
  <c r="F78" i="9"/>
  <c r="B78" i="9"/>
  <c r="F76" i="9"/>
  <c r="F74" i="9"/>
  <c r="B74" i="9"/>
  <c r="F72" i="9"/>
  <c r="F70" i="9"/>
  <c r="B70" i="9"/>
  <c r="F65" i="9"/>
  <c r="F55" i="9"/>
  <c r="B51" i="9"/>
  <c r="F49" i="9"/>
  <c r="B47" i="9"/>
  <c r="B43" i="9"/>
  <c r="F41" i="9"/>
  <c r="B39" i="9"/>
  <c r="F35" i="9"/>
  <c r="B35" i="9"/>
  <c r="B31" i="9"/>
  <c r="B27" i="9"/>
  <c r="B23" i="9"/>
  <c r="F19" i="9"/>
  <c r="B19"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F18" i="5"/>
  <c r="D4" i="1"/>
  <c r="A4" i="1"/>
  <c r="D3" i="1"/>
  <c r="A3" i="1"/>
  <c r="D2" i="1"/>
  <c r="A2" i="1"/>
  <c r="A1" i="1"/>
  <c r="F24" i="5"/>
  <c r="F53" i="9"/>
  <c r="F51" i="9"/>
  <c r="F94" i="12"/>
  <c r="F69" i="12"/>
  <c r="F21" i="9" s="1"/>
  <c r="F59" i="9" s="1"/>
  <c r="F219" i="12"/>
  <c r="F31" i="9"/>
  <c r="F77" i="11"/>
  <c r="F332" i="10"/>
  <c r="F499" i="10"/>
  <c r="F609" i="10"/>
  <c r="F719" i="10"/>
  <c r="F723" i="10"/>
  <c r="F169" i="9"/>
  <c r="F277" i="10"/>
  <c r="F444" i="10"/>
  <c r="F497" i="10"/>
  <c r="F607" i="10"/>
  <c r="F717" i="10"/>
  <c r="F25" i="9"/>
  <c r="F45" i="9"/>
  <c r="F501" i="10"/>
  <c r="F721" i="10"/>
  <c r="F727" i="10"/>
  <c r="F64" i="7" s="1"/>
  <c r="F452" i="10"/>
  <c r="F54" i="7" s="1"/>
  <c r="F336" i="10"/>
  <c r="F338" i="10"/>
  <c r="F50" i="5"/>
  <c r="F114" i="10"/>
  <c r="F16" i="5"/>
  <c r="F48" i="11"/>
  <c r="F24" i="11"/>
  <c r="F137" i="5"/>
  <c r="F132" i="5"/>
  <c r="F101" i="5"/>
  <c r="F99" i="5"/>
  <c r="F45" i="3"/>
  <c r="F97" i="5" s="1"/>
  <c r="F95" i="5"/>
  <c r="F44" i="12"/>
  <c r="F17" i="9"/>
  <c r="F15" i="9"/>
  <c r="F244" i="50"/>
  <c r="M91" i="50"/>
  <c r="D118" i="50"/>
  <c r="N330" i="50"/>
  <c r="E297" i="50"/>
  <c r="F33" i="50"/>
  <c r="O34" i="50"/>
  <c r="D61" i="50"/>
  <c r="E64" i="50"/>
  <c r="F113" i="50"/>
  <c r="H263" i="50"/>
  <c r="F78" i="50"/>
  <c r="M297" i="50"/>
  <c r="H38" i="50"/>
  <c r="J325" i="50"/>
  <c r="K275" i="50"/>
  <c r="O81" i="50"/>
  <c r="H301" i="50"/>
  <c r="L78" i="50"/>
  <c r="J106" i="50"/>
  <c r="F140" i="50"/>
  <c r="P40" i="50"/>
  <c r="M289" i="50"/>
  <c r="H225" i="50"/>
  <c r="J288" i="50"/>
  <c r="N205" i="50"/>
  <c r="K259" i="50"/>
  <c r="H172" i="50"/>
  <c r="D26" i="50"/>
  <c r="D261" i="50"/>
  <c r="N51" i="50"/>
  <c r="E4" i="50"/>
  <c r="J19" i="50"/>
  <c r="O295" i="50"/>
  <c r="G287" i="50"/>
  <c r="K332" i="50"/>
  <c r="K38" i="50"/>
  <c r="J284" i="50"/>
  <c r="M210" i="50"/>
  <c r="J171" i="50"/>
  <c r="J257" i="50"/>
  <c r="M14" i="50"/>
  <c r="O244" i="50"/>
  <c r="D267" i="50"/>
  <c r="K241" i="50"/>
  <c r="N303" i="50"/>
  <c r="J232" i="50"/>
  <c r="H330" i="50"/>
  <c r="G144" i="50"/>
  <c r="O303" i="50"/>
  <c r="F93" i="50"/>
  <c r="K286" i="50"/>
  <c r="O236" i="50"/>
  <c r="J226" i="50"/>
  <c r="F81" i="50"/>
  <c r="K310" i="50"/>
  <c r="G233" i="50"/>
  <c r="M214" i="50"/>
  <c r="M232" i="50"/>
  <c r="E55" i="50"/>
  <c r="K262" i="50"/>
  <c r="M71" i="50"/>
  <c r="J96" i="50"/>
  <c r="G16" i="50"/>
  <c r="H64" i="50"/>
  <c r="O232" i="50"/>
  <c r="M28" i="50"/>
  <c r="K3" i="50"/>
  <c r="E324" i="50"/>
  <c r="E204" i="50"/>
  <c r="H167" i="50"/>
  <c r="N165" i="50"/>
  <c r="K199" i="50"/>
  <c r="N259" i="50"/>
  <c r="G95" i="50"/>
  <c r="L228" i="50"/>
  <c r="M282" i="50"/>
  <c r="M327" i="50"/>
  <c r="H290" i="50"/>
  <c r="F85" i="50"/>
  <c r="E171" i="50"/>
  <c r="K245" i="50"/>
  <c r="J299" i="50"/>
  <c r="L322" i="50"/>
  <c r="O275" i="50"/>
  <c r="F155" i="50"/>
  <c r="D163" i="50"/>
  <c r="K309" i="50"/>
  <c r="F306" i="50"/>
  <c r="N142" i="50"/>
  <c r="P216" i="50"/>
  <c r="E140" i="50"/>
  <c r="F125" i="50"/>
  <c r="E19" i="50"/>
  <c r="J309" i="50"/>
  <c r="N133" i="50"/>
  <c r="H89" i="50"/>
  <c r="D116" i="50"/>
  <c r="D142" i="50"/>
  <c r="G328" i="50"/>
  <c r="K73" i="50"/>
  <c r="F79" i="50"/>
  <c r="J117" i="50"/>
  <c r="J296" i="50"/>
  <c r="J239" i="50"/>
  <c r="P31" i="50"/>
  <c r="M319" i="50"/>
  <c r="G281" i="50"/>
  <c r="M215" i="50"/>
  <c r="D333" i="50"/>
  <c r="F328" i="50"/>
  <c r="J145" i="50"/>
  <c r="D207" i="50"/>
  <c r="O31" i="50"/>
  <c r="N98" i="50"/>
  <c r="E110" i="50"/>
  <c r="J181" i="50"/>
  <c r="F291" i="50"/>
  <c r="J71" i="50"/>
  <c r="J144" i="50"/>
  <c r="O182" i="50"/>
  <c r="N235" i="50"/>
  <c r="K111" i="50"/>
  <c r="J222" i="50"/>
  <c r="N271" i="50"/>
  <c r="M167" i="50"/>
  <c r="K302" i="50"/>
  <c r="J310" i="50"/>
  <c r="F303" i="50"/>
  <c r="K335" i="50"/>
  <c r="O304" i="50"/>
  <c r="O114" i="50"/>
  <c r="F23" i="50"/>
  <c r="G77" i="50"/>
  <c r="D195" i="50"/>
  <c r="H190" i="50"/>
  <c r="E218" i="50"/>
  <c r="G162" i="50"/>
  <c r="H289" i="50"/>
  <c r="G115" i="50"/>
  <c r="M324" i="50"/>
  <c r="E316" i="50"/>
  <c r="H8" i="50"/>
  <c r="E78" i="50"/>
  <c r="L129" i="50"/>
  <c r="E96" i="50"/>
  <c r="O162" i="50"/>
  <c r="D278" i="50"/>
  <c r="H141" i="50"/>
  <c r="N308" i="50"/>
  <c r="N19" i="50"/>
  <c r="H16" i="50"/>
  <c r="H274" i="50"/>
  <c r="G330" i="50"/>
  <c r="D258" i="50"/>
  <c r="G325" i="50"/>
  <c r="J225" i="50"/>
  <c r="G184" i="50"/>
  <c r="D191" i="50"/>
  <c r="N66" i="50"/>
  <c r="G67" i="50"/>
  <c r="F70" i="50"/>
  <c r="M278" i="50"/>
  <c r="K312" i="50"/>
  <c r="H86" i="50"/>
  <c r="K234" i="50"/>
  <c r="N216" i="50"/>
  <c r="D19" i="50"/>
  <c r="F73" i="50"/>
  <c r="K185" i="50"/>
  <c r="L16" i="50"/>
  <c r="F249" i="50"/>
  <c r="G327" i="50"/>
  <c r="E262" i="50"/>
  <c r="H163" i="50"/>
  <c r="P79" i="50"/>
  <c r="K107" i="50"/>
  <c r="J77" i="50"/>
  <c r="J263" i="50"/>
  <c r="K306" i="50"/>
  <c r="F205" i="50"/>
  <c r="M209" i="50"/>
  <c r="G86" i="50"/>
  <c r="E91" i="50"/>
  <c r="O233" i="50"/>
  <c r="E282" i="50"/>
  <c r="N35" i="50"/>
  <c r="K77" i="50"/>
  <c r="H53" i="50"/>
  <c r="D307" i="50"/>
  <c r="E219" i="50"/>
  <c r="M147" i="50"/>
  <c r="M146" i="50"/>
  <c r="M98" i="50"/>
  <c r="K277" i="50"/>
  <c r="O40" i="50"/>
  <c r="H309" i="50"/>
  <c r="D82" i="50"/>
  <c r="P6" i="50"/>
  <c r="G45" i="50"/>
  <c r="N65" i="50"/>
  <c r="D55" i="50"/>
  <c r="K8" i="50"/>
  <c r="H279" i="50"/>
  <c r="P82" i="50"/>
  <c r="H318" i="50"/>
  <c r="L206" i="50"/>
  <c r="J76" i="50"/>
  <c r="P177" i="50"/>
  <c r="P328" i="50"/>
  <c r="D138" i="50"/>
  <c r="H268" i="50"/>
  <c r="L197" i="50"/>
  <c r="H256" i="50"/>
  <c r="K298" i="50"/>
  <c r="H251" i="50"/>
  <c r="D162" i="50"/>
  <c r="M104" i="50"/>
  <c r="L18" i="50"/>
  <c r="E296" i="50"/>
  <c r="F294" i="50"/>
  <c r="F320" i="50"/>
  <c r="L162" i="50"/>
  <c r="E152" i="50"/>
  <c r="K288" i="50"/>
  <c r="O215" i="50"/>
  <c r="N32" i="50"/>
  <c r="P123" i="50"/>
  <c r="P128" i="50"/>
  <c r="M149" i="50"/>
  <c r="M325" i="50"/>
  <c r="F178" i="50"/>
  <c r="O68" i="50"/>
  <c r="M242" i="50"/>
  <c r="H194" i="50"/>
  <c r="P141" i="50"/>
  <c r="D314" i="50"/>
  <c r="E138" i="50"/>
  <c r="L4" i="50"/>
  <c r="M45" i="50"/>
  <c r="K149" i="50"/>
  <c r="M283" i="50"/>
  <c r="E167" i="50"/>
  <c r="L289" i="50"/>
  <c r="P272" i="50"/>
  <c r="K184" i="50"/>
  <c r="H144" i="50"/>
  <c r="M231" i="50"/>
  <c r="J231" i="50"/>
  <c r="J258" i="50"/>
  <c r="E113" i="50"/>
  <c r="E306" i="50"/>
  <c r="O228" i="50"/>
  <c r="P195" i="50"/>
  <c r="K133" i="50"/>
  <c r="F183" i="50"/>
  <c r="M118" i="50"/>
  <c r="N267" i="50"/>
  <c r="N186" i="50"/>
  <c r="J262" i="50"/>
  <c r="J283" i="50"/>
  <c r="K238" i="50"/>
  <c r="F286" i="50"/>
  <c r="J148" i="50"/>
  <c r="M333" i="50"/>
  <c r="G288" i="50"/>
  <c r="M67" i="50"/>
  <c r="M131" i="50"/>
  <c r="N298" i="50"/>
  <c r="H292" i="50"/>
  <c r="H92" i="50"/>
  <c r="M142" i="50"/>
  <c r="J86" i="50"/>
  <c r="N332" i="50"/>
  <c r="P98" i="50"/>
  <c r="G211" i="50"/>
  <c r="O70" i="50"/>
  <c r="L115" i="50"/>
  <c r="N58" i="50"/>
  <c r="F171" i="50"/>
  <c r="E6" i="50"/>
  <c r="O54" i="50"/>
  <c r="G68" i="50"/>
  <c r="F330" i="50"/>
  <c r="O76" i="50"/>
  <c r="G156" i="50"/>
  <c r="K242" i="50"/>
  <c r="H87" i="50"/>
  <c r="D72" i="50"/>
  <c r="H232" i="50"/>
  <c r="F148" i="50"/>
  <c r="E130" i="50"/>
  <c r="F135" i="50"/>
  <c r="G320" i="50"/>
  <c r="D5" i="50"/>
  <c r="L332" i="50"/>
  <c r="D323" i="50"/>
  <c r="E288" i="50"/>
  <c r="O230" i="50"/>
  <c r="H261" i="50"/>
  <c r="H184" i="50"/>
  <c r="O171" i="50"/>
  <c r="O199" i="50"/>
  <c r="E186" i="50"/>
  <c r="L282" i="50"/>
  <c r="L222" i="50"/>
  <c r="J308" i="50"/>
  <c r="M101" i="50"/>
  <c r="E318" i="50"/>
  <c r="N105" i="50"/>
  <c r="H143" i="50"/>
  <c r="F156" i="50"/>
  <c r="H129" i="50"/>
  <c r="D250" i="50"/>
  <c r="E208" i="50"/>
  <c r="H286" i="50"/>
  <c r="K91" i="50"/>
  <c r="N139" i="50"/>
  <c r="M304" i="50"/>
  <c r="N59" i="50"/>
  <c r="K33" i="50"/>
  <c r="H161" i="50"/>
  <c r="E169" i="50"/>
  <c r="E268" i="50"/>
  <c r="J326" i="50"/>
  <c r="E322" i="50"/>
  <c r="J80" i="50"/>
  <c r="H45" i="50"/>
  <c r="D295" i="50"/>
  <c r="N2" i="50"/>
  <c r="O209" i="50"/>
  <c r="H315" i="50"/>
  <c r="M105" i="50"/>
  <c r="F240" i="50"/>
  <c r="J304" i="50"/>
  <c r="J244" i="50"/>
  <c r="E188" i="50"/>
  <c r="J235" i="50"/>
  <c r="N274" i="50"/>
  <c r="F293" i="50"/>
  <c r="D94" i="50"/>
  <c r="M265" i="50"/>
  <c r="E21" i="50"/>
  <c r="J202" i="50"/>
  <c r="E280" i="50"/>
  <c r="O323" i="50"/>
  <c r="N119" i="50"/>
  <c r="G248" i="50"/>
  <c r="F170" i="50"/>
  <c r="G296" i="50"/>
  <c r="N221" i="50"/>
  <c r="F285" i="50"/>
  <c r="O288" i="50"/>
  <c r="M300" i="50"/>
  <c r="M284" i="50"/>
  <c r="N173" i="50"/>
  <c r="H209" i="50"/>
  <c r="E97" i="50"/>
  <c r="J34" i="50"/>
  <c r="E105" i="50"/>
  <c r="N261" i="50"/>
  <c r="K65" i="50"/>
  <c r="E283" i="50"/>
  <c r="H29" i="50"/>
  <c r="M96" i="50"/>
  <c r="G210" i="50"/>
  <c r="O101" i="50"/>
  <c r="E300" i="50"/>
  <c r="J237" i="50"/>
  <c r="P173" i="50"/>
  <c r="D284" i="50"/>
  <c r="O248" i="50"/>
  <c r="K121" i="50"/>
  <c r="K41" i="50"/>
  <c r="D112" i="50"/>
  <c r="F122" i="50"/>
  <c r="H260" i="50"/>
  <c r="D21" i="50"/>
  <c r="J94" i="50"/>
  <c r="K300" i="50"/>
  <c r="F149" i="50"/>
  <c r="G159" i="50"/>
  <c r="M182" i="50"/>
  <c r="P281" i="50"/>
  <c r="F279" i="50"/>
  <c r="P185" i="50"/>
  <c r="D41" i="50"/>
  <c r="F55" i="50"/>
  <c r="K273" i="50"/>
  <c r="J187" i="50"/>
  <c r="O317" i="50"/>
  <c r="E323" i="50"/>
  <c r="E242" i="50"/>
  <c r="F251" i="50"/>
  <c r="D237" i="50"/>
  <c r="M10" i="50"/>
  <c r="D217" i="50"/>
  <c r="E40" i="50"/>
  <c r="L168" i="50"/>
  <c r="P302" i="50"/>
  <c r="N317" i="50"/>
  <c r="P157" i="50"/>
  <c r="D304" i="50"/>
  <c r="G35" i="50"/>
  <c r="E315" i="50"/>
  <c r="D144" i="50"/>
  <c r="F214" i="50"/>
  <c r="O83" i="50"/>
  <c r="E249" i="50"/>
  <c r="E273" i="50"/>
  <c r="D43" i="50"/>
  <c r="G104" i="50"/>
  <c r="F172" i="50"/>
  <c r="M190" i="50"/>
  <c r="J200" i="50"/>
  <c r="H221" i="50"/>
  <c r="J305" i="50"/>
  <c r="J134" i="50"/>
  <c r="F157" i="50"/>
  <c r="F201" i="50"/>
  <c r="F137" i="50"/>
  <c r="F32" i="50"/>
  <c r="O325" i="50"/>
  <c r="N151" i="50"/>
  <c r="G5" i="50"/>
  <c r="L130" i="50"/>
  <c r="G293" i="50"/>
  <c r="N29" i="50"/>
  <c r="K63" i="50"/>
  <c r="N277" i="50"/>
  <c r="F167" i="50"/>
  <c r="L188" i="50"/>
  <c r="H320" i="50"/>
  <c r="O283" i="50"/>
  <c r="E94" i="50"/>
  <c r="L234" i="50"/>
  <c r="F259" i="50"/>
  <c r="G116" i="50"/>
  <c r="L126" i="50"/>
  <c r="N333" i="50"/>
  <c r="E235" i="50"/>
  <c r="E311" i="50"/>
  <c r="F190" i="50"/>
  <c r="G119" i="50"/>
  <c r="H208" i="50"/>
  <c r="K319" i="50"/>
  <c r="G289" i="50"/>
  <c r="M312" i="50"/>
  <c r="G34" i="50"/>
  <c r="N240" i="50"/>
  <c r="N262" i="50"/>
  <c r="G143" i="50"/>
  <c r="L315" i="50"/>
  <c r="D203" i="50"/>
  <c r="E289" i="50"/>
  <c r="F326" i="50"/>
  <c r="P134" i="50"/>
  <c r="P268" i="50"/>
  <c r="D287" i="50"/>
  <c r="I273" i="50"/>
  <c r="P310" i="50"/>
  <c r="F65" i="50"/>
  <c r="N254" i="50"/>
  <c r="H25" i="50"/>
  <c r="O291" i="50"/>
  <c r="J141" i="50"/>
  <c r="H258" i="50"/>
  <c r="N161" i="50"/>
  <c r="M164" i="50"/>
  <c r="D328" i="50"/>
  <c r="O32" i="50"/>
  <c r="M334" i="50"/>
  <c r="D30" i="50"/>
  <c r="D87" i="50"/>
  <c r="O159" i="50"/>
  <c r="M44" i="50"/>
  <c r="P132" i="50"/>
  <c r="M298" i="50"/>
  <c r="J298" i="50"/>
  <c r="K123" i="50"/>
  <c r="F25" i="50"/>
  <c r="D93" i="50"/>
  <c r="M206" i="50"/>
  <c r="G314" i="50"/>
  <c r="D290" i="50"/>
  <c r="O313" i="50"/>
  <c r="P280" i="50"/>
  <c r="F49" i="50"/>
  <c r="H267" i="50"/>
  <c r="N305" i="50"/>
  <c r="F316" i="50"/>
  <c r="N288" i="50"/>
  <c r="M4" i="50"/>
  <c r="D315" i="50"/>
  <c r="D320" i="50"/>
  <c r="J28" i="50"/>
  <c r="E146" i="50"/>
  <c r="J271" i="50"/>
  <c r="E46" i="50"/>
  <c r="N189" i="50"/>
  <c r="K221" i="50"/>
  <c r="H82" i="50"/>
  <c r="G244" i="50"/>
  <c r="D153" i="50"/>
  <c r="H160" i="50"/>
  <c r="D265" i="50"/>
  <c r="N83" i="50"/>
  <c r="O216" i="50"/>
  <c r="K232" i="50"/>
  <c r="M25" i="50"/>
  <c r="D132" i="50"/>
  <c r="H63" i="50"/>
  <c r="K328" i="50"/>
  <c r="J228" i="50"/>
  <c r="J142" i="50"/>
  <c r="J281" i="50"/>
  <c r="H157" i="50"/>
  <c r="D270" i="50"/>
  <c r="M55" i="50"/>
  <c r="O310" i="50"/>
  <c r="D236" i="50"/>
  <c r="F95" i="50"/>
  <c r="E16" i="50"/>
  <c r="I260" i="50"/>
  <c r="F131" i="50"/>
  <c r="G131" i="50"/>
  <c r="F175" i="50"/>
  <c r="H300" i="50"/>
  <c r="F311" i="50"/>
  <c r="N137" i="50"/>
  <c r="O3" i="50"/>
  <c r="P308" i="50"/>
  <c r="E62" i="50"/>
  <c r="P204" i="50"/>
  <c r="M288" i="50"/>
  <c r="G174" i="50"/>
  <c r="D150" i="50"/>
  <c r="M17" i="50"/>
  <c r="J189" i="50"/>
  <c r="E53" i="50"/>
  <c r="D63" i="50"/>
  <c r="M177" i="50"/>
  <c r="N71" i="50"/>
  <c r="K272" i="50"/>
  <c r="E213" i="50"/>
  <c r="G307" i="50"/>
  <c r="O142" i="50"/>
  <c r="G181" i="50"/>
  <c r="N269" i="50"/>
  <c r="N229" i="50"/>
  <c r="L191" i="50"/>
  <c r="G313" i="50"/>
  <c r="O146" i="50"/>
  <c r="L125" i="50"/>
  <c r="G121" i="50"/>
  <c r="H335" i="50"/>
  <c r="D245" i="50"/>
  <c r="D101" i="50"/>
  <c r="M94" i="50"/>
  <c r="G201" i="50"/>
  <c r="L141" i="50"/>
  <c r="H43" i="50"/>
  <c r="G92" i="50"/>
  <c r="L169" i="50"/>
  <c r="L161" i="50"/>
  <c r="O124" i="50"/>
  <c r="H275" i="50"/>
  <c r="P18" i="50"/>
  <c r="G186" i="50"/>
  <c r="E310" i="50"/>
  <c r="E302" i="50"/>
  <c r="F237" i="50"/>
  <c r="K157" i="50"/>
  <c r="H282" i="50"/>
  <c r="J314" i="50"/>
  <c r="K20" i="50"/>
  <c r="E51" i="50"/>
  <c r="H26" i="50"/>
  <c r="J74" i="50"/>
  <c r="H285" i="50"/>
  <c r="D189" i="50"/>
  <c r="O282" i="50"/>
  <c r="E330" i="50"/>
  <c r="M303" i="50"/>
  <c r="G202" i="50"/>
  <c r="D14" i="50"/>
  <c r="F314" i="50"/>
  <c r="G81" i="50"/>
  <c r="N242" i="50"/>
  <c r="J210" i="50"/>
  <c r="M330" i="50"/>
  <c r="D233" i="50"/>
  <c r="G312" i="50"/>
  <c r="F90" i="50"/>
  <c r="P286" i="50"/>
  <c r="G319" i="50"/>
  <c r="K81" i="50"/>
  <c r="P324" i="50"/>
  <c r="H84" i="50"/>
  <c r="H114" i="50"/>
  <c r="E89" i="50"/>
  <c r="F146" i="50"/>
  <c r="K304" i="50"/>
  <c r="O161" i="50"/>
  <c r="L17" i="50"/>
  <c r="H13" i="50"/>
  <c r="K266" i="50"/>
  <c r="M255" i="50"/>
  <c r="F26" i="50"/>
  <c r="L33" i="50"/>
  <c r="K59" i="50"/>
  <c r="E321" i="50"/>
  <c r="F289" i="50"/>
  <c r="K292" i="50"/>
  <c r="E59" i="50"/>
  <c r="D274" i="50"/>
  <c r="K334" i="50"/>
  <c r="K36" i="50"/>
  <c r="K285" i="50"/>
  <c r="E332" i="50"/>
  <c r="K299" i="50"/>
  <c r="E76" i="50"/>
  <c r="O85" i="50"/>
  <c r="O194" i="50"/>
  <c r="F317" i="50"/>
  <c r="M3" i="50"/>
  <c r="O229" i="50"/>
  <c r="E276" i="50"/>
  <c r="J190" i="50"/>
  <c r="F117" i="50"/>
  <c r="D64" i="50"/>
  <c r="F43" i="50"/>
  <c r="H133" i="50"/>
  <c r="H109" i="50"/>
  <c r="K222" i="50"/>
  <c r="E234" i="50"/>
  <c r="H331" i="50"/>
  <c r="P214" i="50"/>
  <c r="N16" i="50"/>
  <c r="O108" i="50"/>
  <c r="O115" i="50"/>
  <c r="O305" i="50"/>
  <c r="K43" i="50"/>
  <c r="O60" i="50"/>
  <c r="D330" i="50"/>
  <c r="J67" i="50"/>
  <c r="F197" i="50"/>
  <c r="K52" i="50"/>
  <c r="N219" i="50"/>
  <c r="J285" i="50"/>
  <c r="L122" i="50"/>
  <c r="H101" i="50"/>
  <c r="F173" i="50"/>
  <c r="N44" i="50"/>
  <c r="D280" i="50"/>
  <c r="G326" i="50"/>
  <c r="O328" i="50"/>
  <c r="L261" i="50"/>
  <c r="N309" i="50"/>
  <c r="L334" i="50"/>
  <c r="O219" i="50"/>
  <c r="H97" i="50"/>
  <c r="F313" i="50"/>
  <c r="N124" i="50"/>
  <c r="D310" i="50"/>
  <c r="K165" i="50"/>
  <c r="O25" i="50"/>
  <c r="H95" i="50"/>
  <c r="N88" i="50"/>
  <c r="J330" i="50"/>
  <c r="N103" i="50"/>
  <c r="L240" i="50"/>
  <c r="O211" i="50"/>
  <c r="J176" i="50"/>
  <c r="D166" i="50"/>
  <c r="H312" i="50"/>
  <c r="N153" i="50"/>
  <c r="N40" i="50"/>
  <c r="O315" i="50"/>
  <c r="J301" i="50"/>
  <c r="N174" i="50"/>
  <c r="N198" i="50"/>
  <c r="H333" i="50"/>
  <c r="O176" i="50"/>
  <c r="M85" i="50"/>
  <c r="M22" i="50"/>
  <c r="F180" i="50"/>
  <c r="F184" i="50"/>
  <c r="O316" i="50"/>
  <c r="O107" i="50"/>
  <c r="E246" i="50"/>
  <c r="E320" i="50"/>
  <c r="O201" i="50"/>
  <c r="H52" i="50"/>
  <c r="L132" i="50"/>
  <c r="N334" i="50"/>
  <c r="J322" i="50"/>
  <c r="D262" i="50"/>
  <c r="F152" i="50"/>
  <c r="E245" i="50"/>
  <c r="F84" i="50"/>
  <c r="L199" i="50"/>
  <c r="H182" i="50"/>
  <c r="D111" i="50"/>
  <c r="E80" i="50"/>
  <c r="J130" i="50"/>
  <c r="G44" i="50"/>
  <c r="H147" i="50"/>
  <c r="M62" i="50"/>
  <c r="G134" i="50"/>
  <c r="P275" i="50"/>
  <c r="P322" i="50"/>
  <c r="K249" i="50"/>
  <c r="G173" i="50"/>
  <c r="N116" i="50"/>
  <c r="J68" i="50"/>
  <c r="D218" i="50"/>
  <c r="D170" i="50"/>
  <c r="N260" i="50"/>
  <c r="F280" i="50"/>
  <c r="M196" i="50"/>
  <c r="F262" i="50"/>
  <c r="E136" i="50"/>
  <c r="O181" i="50"/>
  <c r="J135" i="50"/>
  <c r="D107" i="50"/>
  <c r="M53" i="50"/>
  <c r="L38" i="50"/>
  <c r="E252" i="50"/>
  <c r="N204" i="50"/>
  <c r="N22" i="50"/>
  <c r="I268" i="50"/>
  <c r="F45" i="50"/>
  <c r="L44" i="50"/>
  <c r="L171" i="50"/>
  <c r="L258" i="50"/>
  <c r="J334" i="50"/>
  <c r="O78" i="50"/>
  <c r="F228" i="50"/>
  <c r="E236" i="50"/>
  <c r="G99" i="50"/>
  <c r="D240" i="50"/>
  <c r="O56" i="50"/>
  <c r="D246" i="50"/>
  <c r="E170" i="50"/>
  <c r="P169" i="50"/>
  <c r="H191" i="50"/>
  <c r="H223" i="50"/>
  <c r="F147" i="50"/>
  <c r="H327" i="50"/>
  <c r="L211" i="50"/>
  <c r="J250" i="50"/>
  <c r="K51" i="50"/>
  <c r="L286" i="50"/>
  <c r="K22" i="50"/>
  <c r="F221" i="50"/>
  <c r="G12" i="50"/>
  <c r="G292" i="50"/>
  <c r="N283" i="50"/>
  <c r="N112" i="50"/>
  <c r="J224" i="50"/>
  <c r="J313" i="50"/>
  <c r="M198" i="50"/>
  <c r="O231" i="50"/>
  <c r="J248" i="50"/>
  <c r="K218" i="50"/>
  <c r="K264" i="50"/>
  <c r="M130" i="50"/>
  <c r="J40" i="50"/>
  <c r="K205" i="50"/>
  <c r="G83" i="50"/>
  <c r="H55" i="50"/>
  <c r="J104" i="50"/>
  <c r="J63" i="50"/>
  <c r="D99" i="50"/>
  <c r="M70" i="50"/>
  <c r="P75" i="50"/>
  <c r="D80" i="50"/>
  <c r="F308" i="50"/>
  <c r="K68" i="50"/>
  <c r="L28" i="50"/>
  <c r="F227" i="50"/>
  <c r="L232" i="50"/>
  <c r="K96" i="50"/>
  <c r="P298" i="50"/>
  <c r="P124" i="50"/>
  <c r="N246" i="50"/>
  <c r="F94" i="50"/>
  <c r="L220" i="50"/>
  <c r="O120" i="50"/>
  <c r="J276" i="50"/>
  <c r="O226" i="50"/>
  <c r="L310" i="50"/>
  <c r="G75" i="50"/>
  <c r="M292" i="50"/>
  <c r="M51" i="50"/>
  <c r="F298" i="50"/>
  <c r="D215" i="50"/>
  <c r="J221" i="50"/>
  <c r="M192" i="50"/>
  <c r="P183" i="50"/>
  <c r="H241" i="50"/>
  <c r="E233" i="50"/>
  <c r="N37" i="50"/>
  <c r="G197" i="50"/>
  <c r="H322" i="50"/>
  <c r="P236" i="50"/>
  <c r="E312" i="50"/>
  <c r="H50" i="50"/>
  <c r="M125" i="50"/>
  <c r="K280" i="50"/>
  <c r="O214" i="50"/>
  <c r="P12" i="50"/>
  <c r="E151" i="50"/>
  <c r="L119" i="50"/>
  <c r="N208" i="50"/>
  <c r="E66" i="50"/>
  <c r="F254" i="50"/>
  <c r="N21" i="50"/>
  <c r="P159" i="50"/>
  <c r="N17" i="50"/>
  <c r="P196" i="50"/>
  <c r="H30" i="50"/>
  <c r="P303" i="50"/>
  <c r="O100" i="50"/>
  <c r="D140" i="50"/>
  <c r="L97" i="50"/>
  <c r="F209" i="50"/>
  <c r="E329" i="50"/>
  <c r="J150" i="50"/>
  <c r="H107" i="50"/>
  <c r="G335" i="50"/>
  <c r="F139" i="50"/>
  <c r="M40" i="50"/>
  <c r="F4" i="50"/>
  <c r="L92" i="50"/>
  <c r="O8" i="50"/>
  <c r="J272" i="50"/>
  <c r="G32" i="50"/>
  <c r="G111" i="50"/>
  <c r="N52" i="50"/>
  <c r="O50" i="50"/>
  <c r="M61" i="50"/>
  <c r="G157" i="50"/>
  <c r="J319" i="50"/>
  <c r="K75" i="50"/>
  <c r="N156" i="50"/>
  <c r="L301" i="50"/>
  <c r="M310" i="50"/>
  <c r="H269" i="50"/>
  <c r="P86" i="50"/>
  <c r="P35" i="50"/>
  <c r="F260" i="50"/>
  <c r="P168" i="50"/>
  <c r="F132" i="50"/>
  <c r="M170" i="50"/>
  <c r="E160" i="50"/>
  <c r="L230" i="50"/>
  <c r="K154" i="50"/>
  <c r="J255" i="50"/>
  <c r="O188" i="50"/>
  <c r="J109" i="50"/>
  <c r="J55" i="50"/>
  <c r="K160" i="50"/>
  <c r="G24" i="50"/>
  <c r="O218" i="50"/>
  <c r="K159" i="50"/>
  <c r="N224" i="50"/>
  <c r="D298" i="50"/>
  <c r="K80" i="50"/>
  <c r="D131" i="50"/>
  <c r="E161" i="50"/>
  <c r="M126" i="50"/>
  <c r="L323" i="50"/>
  <c r="D147" i="50"/>
  <c r="P62" i="50"/>
  <c r="J216" i="50"/>
  <c r="F16" i="50"/>
  <c r="E28" i="50"/>
  <c r="P252" i="50"/>
  <c r="J119" i="50"/>
  <c r="E32" i="50"/>
  <c r="N251" i="50"/>
  <c r="J163" i="50"/>
  <c r="N325" i="50"/>
  <c r="J146" i="50"/>
  <c r="P117" i="50"/>
  <c r="I262" i="50"/>
  <c r="F9" i="50"/>
  <c r="F234" i="50"/>
  <c r="E325" i="50"/>
  <c r="P4" i="50"/>
  <c r="N163" i="50"/>
  <c r="P242" i="50"/>
  <c r="P208" i="50"/>
  <c r="M180" i="50"/>
  <c r="E141" i="50"/>
  <c r="J256" i="50"/>
  <c r="H293" i="50"/>
  <c r="D187" i="50"/>
  <c r="H116" i="50"/>
  <c r="G42" i="50"/>
  <c r="F271" i="50"/>
  <c r="D292" i="50"/>
  <c r="H136" i="50"/>
  <c r="K83" i="50"/>
  <c r="G65" i="50"/>
  <c r="P212" i="50"/>
  <c r="G105" i="50"/>
  <c r="L312" i="50"/>
  <c r="N323" i="50"/>
  <c r="F284" i="50"/>
  <c r="H324" i="50"/>
  <c r="N84" i="50"/>
  <c r="J331" i="50"/>
  <c r="H180" i="50"/>
  <c r="E203" i="50"/>
  <c r="E168" i="50"/>
  <c r="J183" i="50"/>
  <c r="N73" i="50"/>
  <c r="F295" i="50"/>
  <c r="H35" i="50"/>
  <c r="D76" i="50"/>
  <c r="O87" i="50"/>
  <c r="K223" i="50"/>
  <c r="M335" i="50"/>
  <c r="F191" i="50"/>
  <c r="F51" i="50"/>
  <c r="M83" i="50"/>
  <c r="E65" i="50"/>
  <c r="P136" i="50"/>
  <c r="D281" i="50"/>
  <c r="M46" i="50"/>
  <c r="H142" i="50"/>
  <c r="G332" i="50"/>
  <c r="D317" i="50"/>
  <c r="G101" i="50"/>
  <c r="H177" i="50"/>
  <c r="K2" i="50"/>
  <c r="M194" i="50"/>
  <c r="O306" i="50"/>
  <c r="E37" i="50"/>
  <c r="M221" i="50"/>
  <c r="E254" i="50"/>
  <c r="H220" i="50"/>
  <c r="K163" i="50"/>
  <c r="M87" i="50"/>
  <c r="M314" i="50"/>
  <c r="O318" i="50"/>
  <c r="H314" i="50"/>
  <c r="G84" i="50"/>
  <c r="K84" i="50"/>
  <c r="E314" i="50"/>
  <c r="P201" i="50"/>
  <c r="D327" i="50"/>
  <c r="E226" i="50"/>
  <c r="O190" i="50"/>
  <c r="F276" i="50"/>
  <c r="M181" i="50"/>
  <c r="G96" i="50"/>
  <c r="E305" i="50"/>
  <c r="F53" i="50"/>
  <c r="K143" i="50"/>
  <c r="O186" i="50"/>
  <c r="E119" i="50"/>
  <c r="G305" i="50"/>
  <c r="L204" i="50"/>
  <c r="E248" i="50"/>
  <c r="H159" i="50"/>
  <c r="D256" i="50"/>
  <c r="J121" i="50"/>
  <c r="N57" i="50"/>
  <c r="J320" i="50"/>
  <c r="L118" i="50"/>
  <c r="P194" i="50"/>
  <c r="O289" i="50"/>
  <c r="L174" i="50"/>
  <c r="L39" i="50"/>
  <c r="D193" i="50"/>
  <c r="K147" i="50"/>
  <c r="E33" i="50"/>
  <c r="H71" i="50"/>
  <c r="J306" i="50"/>
  <c r="D264" i="50"/>
  <c r="P156" i="50"/>
  <c r="K85" i="50"/>
  <c r="H271" i="50"/>
  <c r="K178" i="50"/>
  <c r="J102" i="50"/>
  <c r="J62" i="50"/>
  <c r="N48" i="50"/>
  <c r="L5" i="50"/>
  <c r="E108" i="50"/>
  <c r="D326" i="50"/>
  <c r="K130" i="50"/>
  <c r="K71" i="50"/>
  <c r="N311" i="50"/>
  <c r="K151" i="50"/>
  <c r="D181" i="50"/>
  <c r="G317" i="50"/>
  <c r="P334" i="50"/>
  <c r="E269" i="50"/>
  <c r="L137" i="50"/>
  <c r="M169" i="50"/>
  <c r="P125" i="50"/>
  <c r="J269" i="50"/>
  <c r="J101" i="50"/>
  <c r="P121" i="50"/>
  <c r="J294" i="50"/>
  <c r="L100" i="50"/>
  <c r="O200" i="50"/>
  <c r="L76" i="50"/>
  <c r="E18" i="50"/>
  <c r="N63" i="50"/>
  <c r="H224" i="50"/>
  <c r="H192" i="50"/>
  <c r="G276" i="50"/>
  <c r="N68" i="50"/>
  <c r="N87" i="50"/>
  <c r="F69" i="50"/>
  <c r="O121" i="50"/>
  <c r="H73" i="50"/>
  <c r="H178" i="50"/>
  <c r="D291" i="50"/>
  <c r="K135" i="50"/>
  <c r="J168" i="50"/>
  <c r="J266" i="50"/>
  <c r="G40" i="50"/>
  <c r="L249" i="50"/>
  <c r="F321" i="50"/>
  <c r="E92" i="50"/>
  <c r="D269" i="50"/>
  <c r="P70" i="50"/>
  <c r="K333" i="50"/>
  <c r="O35" i="50"/>
  <c r="I267" i="50"/>
  <c r="P151" i="50"/>
  <c r="J49" i="50"/>
  <c r="H127" i="50"/>
  <c r="N322" i="50"/>
  <c r="F47" i="50"/>
  <c r="O46" i="50"/>
  <c r="L324" i="50"/>
  <c r="J184" i="50"/>
  <c r="G78" i="50"/>
  <c r="L246" i="50"/>
  <c r="J318" i="50"/>
  <c r="G331" i="50"/>
  <c r="N69" i="50"/>
  <c r="N284" i="50"/>
  <c r="F40" i="50"/>
  <c r="G91" i="50"/>
  <c r="H4" i="50"/>
  <c r="J136" i="50"/>
  <c r="P106" i="50"/>
  <c r="L167" i="50"/>
  <c r="H66" i="50"/>
  <c r="D324" i="50"/>
  <c r="F31" i="50"/>
  <c r="D53" i="50"/>
  <c r="D145" i="50"/>
  <c r="F223" i="50"/>
  <c r="J125" i="50"/>
  <c r="K115" i="50"/>
  <c r="F5" i="50"/>
  <c r="P225" i="50"/>
  <c r="P80" i="50"/>
  <c r="M33" i="50"/>
  <c r="P246" i="50"/>
  <c r="K322" i="50"/>
  <c r="D178" i="50"/>
  <c r="O23" i="50"/>
  <c r="P143" i="50"/>
  <c r="F265" i="50"/>
  <c r="P171" i="50"/>
  <c r="N237" i="50"/>
  <c r="E143" i="50"/>
  <c r="P307" i="50"/>
  <c r="O131" i="50"/>
  <c r="E222" i="50"/>
  <c r="J251" i="50"/>
  <c r="L237" i="50"/>
  <c r="F29" i="50"/>
  <c r="P50" i="50"/>
  <c r="G74" i="50"/>
  <c r="N41" i="50"/>
  <c r="E163" i="50"/>
  <c r="D322" i="50"/>
  <c r="N187" i="50"/>
  <c r="E22" i="50"/>
  <c r="L203" i="50"/>
  <c r="F77" i="50"/>
  <c r="M168" i="50"/>
  <c r="G31" i="50"/>
  <c r="K170" i="50"/>
  <c r="P189" i="50"/>
  <c r="K191" i="50"/>
  <c r="F39" i="50"/>
  <c r="G135" i="50"/>
  <c r="J20" i="50"/>
  <c r="M52" i="50"/>
  <c r="O189" i="50"/>
  <c r="K308" i="50"/>
  <c r="F247" i="50"/>
  <c r="N178" i="50"/>
  <c r="F118" i="50"/>
  <c r="H91" i="50"/>
  <c r="J38" i="50"/>
  <c r="M159" i="50"/>
  <c r="L151" i="50"/>
  <c r="H14" i="50"/>
  <c r="J98" i="50"/>
  <c r="J58" i="50"/>
  <c r="N94" i="50"/>
  <c r="J167" i="50"/>
  <c r="N28" i="50"/>
  <c r="N50" i="50"/>
  <c r="L56" i="50"/>
  <c r="L192" i="50"/>
  <c r="N200" i="50"/>
  <c r="M326" i="50"/>
  <c r="D212" i="50"/>
  <c r="E294" i="50"/>
  <c r="H139" i="50"/>
  <c r="N296" i="50"/>
  <c r="P64" i="50"/>
  <c r="J295" i="50"/>
  <c r="H169" i="50"/>
  <c r="P96" i="50"/>
  <c r="O103" i="50"/>
  <c r="J332" i="50"/>
  <c r="H328" i="50"/>
  <c r="N256" i="50"/>
  <c r="K49" i="50"/>
  <c r="H83" i="50"/>
  <c r="J51" i="50"/>
  <c r="O324" i="50"/>
  <c r="O61" i="50"/>
  <c r="F226" i="50"/>
  <c r="K327" i="50"/>
  <c r="F200" i="50"/>
  <c r="H195" i="50"/>
  <c r="J41" i="50"/>
  <c r="G309" i="50"/>
  <c r="K260" i="50"/>
  <c r="L193" i="50"/>
  <c r="D148" i="50"/>
  <c r="D235" i="50"/>
  <c r="K28" i="50"/>
  <c r="P274" i="50"/>
  <c r="H284" i="50"/>
  <c r="E147" i="50"/>
  <c r="N220" i="50"/>
  <c r="P206" i="50"/>
  <c r="M12" i="50"/>
  <c r="J307" i="50"/>
  <c r="P135" i="50"/>
  <c r="N247" i="50"/>
  <c r="G71" i="50"/>
  <c r="H250" i="50"/>
  <c r="O202" i="50"/>
  <c r="M287" i="50"/>
  <c r="N101" i="50"/>
  <c r="P313" i="50"/>
  <c r="H79" i="50"/>
  <c r="L178" i="50"/>
  <c r="K109" i="50"/>
  <c r="O17" i="50"/>
  <c r="H104" i="50"/>
  <c r="M290" i="50"/>
  <c r="M2" i="50"/>
  <c r="G218" i="50"/>
  <c r="D206" i="50"/>
  <c r="M220" i="50"/>
  <c r="D149" i="50"/>
  <c r="N300" i="50"/>
  <c r="K195" i="50"/>
  <c r="G286" i="50"/>
  <c r="J151" i="50"/>
  <c r="K134" i="50"/>
  <c r="E86" i="50"/>
  <c r="O301" i="50"/>
  <c r="F219" i="50"/>
  <c r="H175" i="50"/>
  <c r="L243" i="50"/>
  <c r="L53" i="50"/>
  <c r="O179" i="50"/>
  <c r="G290" i="50"/>
  <c r="K129" i="50"/>
  <c r="O74" i="50"/>
  <c r="F124" i="50"/>
  <c r="F138" i="50"/>
  <c r="M218" i="50"/>
  <c r="K148" i="50"/>
  <c r="L84" i="50"/>
  <c r="N24" i="50"/>
  <c r="E20" i="50"/>
  <c r="L98" i="50"/>
  <c r="E298" i="50"/>
  <c r="K247" i="50"/>
  <c r="N206" i="50"/>
  <c r="D115" i="50"/>
  <c r="L94" i="50"/>
  <c r="E206" i="50"/>
  <c r="K313" i="50"/>
  <c r="D296" i="50"/>
  <c r="M106" i="50"/>
  <c r="F89" i="50"/>
  <c r="F334" i="50"/>
  <c r="N230" i="50"/>
  <c r="O224" i="50"/>
  <c r="M129" i="50"/>
  <c r="K208" i="50"/>
  <c r="M195" i="50"/>
  <c r="E155" i="50"/>
  <c r="G238" i="50"/>
  <c r="F324" i="50"/>
  <c r="G23" i="50"/>
  <c r="D297" i="50"/>
  <c r="D201" i="50"/>
  <c r="G294" i="50"/>
  <c r="L114" i="50"/>
  <c r="E174" i="50"/>
  <c r="P155" i="50"/>
  <c r="F198" i="50"/>
  <c r="K175" i="50"/>
  <c r="P127" i="50"/>
  <c r="M156" i="50"/>
  <c r="G48" i="50"/>
  <c r="E93" i="50"/>
  <c r="O172" i="50"/>
  <c r="G199" i="50"/>
  <c r="E229" i="50"/>
  <c r="N3" i="50"/>
  <c r="N253" i="50"/>
  <c r="H259" i="50"/>
  <c r="M313" i="50"/>
  <c r="J35" i="50"/>
  <c r="H264" i="50"/>
  <c r="K64" i="50"/>
  <c r="K47" i="50"/>
  <c r="D91" i="50"/>
  <c r="N92" i="50"/>
  <c r="M318" i="50"/>
  <c r="H233" i="50"/>
  <c r="P245" i="50"/>
  <c r="H168" i="50"/>
  <c r="G88" i="50"/>
  <c r="O198" i="50"/>
  <c r="L217" i="50"/>
  <c r="P131" i="50"/>
  <c r="G118" i="50"/>
  <c r="G275" i="50"/>
  <c r="E214" i="50"/>
  <c r="P149" i="50"/>
  <c r="M114" i="50"/>
  <c r="O332" i="50"/>
  <c r="F220" i="50"/>
  <c r="O242" i="50"/>
  <c r="N316" i="50"/>
  <c r="M99" i="50"/>
  <c r="P166" i="50"/>
  <c r="M132" i="50"/>
  <c r="D17" i="50"/>
  <c r="H137" i="50"/>
  <c r="D100" i="50"/>
  <c r="L259" i="50"/>
  <c r="H334" i="50"/>
  <c r="K29" i="50"/>
  <c r="L165" i="50"/>
  <c r="P38" i="50"/>
  <c r="K311" i="50"/>
  <c r="H236" i="50"/>
  <c r="K188" i="50"/>
  <c r="L75" i="50"/>
  <c r="P277" i="50"/>
  <c r="H75" i="50"/>
  <c r="J157" i="50"/>
  <c r="E304" i="50"/>
  <c r="G198" i="50"/>
  <c r="H276" i="50"/>
  <c r="H296" i="50"/>
  <c r="G46" i="50"/>
  <c r="E73" i="50"/>
  <c r="J215" i="50"/>
  <c r="I271" i="50"/>
  <c r="E120" i="50"/>
  <c r="E156" i="50"/>
  <c r="L103" i="50"/>
  <c r="J15" i="50"/>
  <c r="F13" i="50"/>
  <c r="L148" i="50"/>
  <c r="P253" i="50"/>
  <c r="D25" i="50"/>
  <c r="D31" i="50"/>
  <c r="L134" i="50"/>
  <c r="P296" i="50"/>
  <c r="H303" i="50"/>
  <c r="K172" i="50"/>
  <c r="G100" i="50"/>
  <c r="J149" i="50"/>
  <c r="L297" i="50"/>
  <c r="F222" i="50"/>
  <c r="M244" i="50"/>
  <c r="H193" i="50"/>
  <c r="D216" i="50"/>
  <c r="O123" i="50"/>
  <c r="M74" i="50"/>
  <c r="M211" i="50"/>
  <c r="J111" i="50"/>
  <c r="J162" i="50"/>
  <c r="G141" i="50"/>
  <c r="J7" i="50"/>
  <c r="G107" i="50"/>
  <c r="D277" i="50"/>
  <c r="E41" i="50"/>
  <c r="E295" i="50"/>
  <c r="E190" i="50"/>
  <c r="D242" i="50"/>
  <c r="M204" i="50"/>
  <c r="O4" i="50"/>
  <c r="P110" i="50"/>
  <c r="E149" i="50"/>
  <c r="F204" i="50"/>
  <c r="D73" i="50"/>
  <c r="F241" i="50"/>
  <c r="M171" i="50"/>
  <c r="P200" i="50"/>
  <c r="M322" i="50"/>
  <c r="L25" i="50"/>
  <c r="H321" i="50"/>
  <c r="L305" i="50"/>
  <c r="H248" i="50"/>
  <c r="N193" i="50"/>
  <c r="L330" i="50"/>
  <c r="M212" i="50"/>
  <c r="N285" i="50"/>
  <c r="L63" i="50"/>
  <c r="K169" i="50"/>
  <c r="F211" i="50"/>
  <c r="L313" i="50"/>
  <c r="D227" i="50"/>
  <c r="G117" i="50"/>
  <c r="G225" i="50"/>
  <c r="P267" i="50"/>
  <c r="P11" i="50"/>
  <c r="F181" i="50"/>
  <c r="N321" i="50"/>
  <c r="F332" i="50"/>
  <c r="L296" i="50"/>
  <c r="K214" i="50"/>
  <c r="O284" i="50"/>
  <c r="D98" i="50"/>
  <c r="N93" i="50"/>
  <c r="G93" i="50"/>
  <c r="G208" i="50"/>
  <c r="G125" i="50"/>
  <c r="F100" i="50"/>
  <c r="E10" i="50"/>
  <c r="M19" i="50"/>
  <c r="N222" i="50"/>
  <c r="H150" i="50"/>
  <c r="E90" i="50"/>
  <c r="H120" i="50"/>
  <c r="E67" i="50"/>
  <c r="E202" i="50"/>
  <c r="D329" i="50"/>
  <c r="F333" i="50"/>
  <c r="G230" i="50"/>
  <c r="F189" i="50"/>
  <c r="F270" i="50"/>
  <c r="N202" i="50"/>
  <c r="D288" i="50"/>
  <c r="M88" i="50"/>
  <c r="G151" i="50"/>
  <c r="P323" i="50"/>
  <c r="O294" i="50"/>
  <c r="J192" i="50"/>
  <c r="H217" i="50"/>
  <c r="N75" i="50"/>
  <c r="L177" i="50"/>
  <c r="K329" i="50"/>
  <c r="P162" i="50"/>
  <c r="L308" i="50"/>
  <c r="K181" i="50"/>
  <c r="K315" i="50"/>
  <c r="L72" i="50"/>
  <c r="G69" i="50"/>
  <c r="L287" i="50"/>
  <c r="M120" i="50"/>
  <c r="P273" i="50"/>
  <c r="G163" i="50"/>
  <c r="P250" i="50"/>
  <c r="F109" i="50"/>
  <c r="F248" i="50"/>
  <c r="N64" i="50"/>
  <c r="F129" i="50"/>
  <c r="D130" i="50"/>
  <c r="K25" i="50"/>
  <c r="M20" i="50"/>
  <c r="O93" i="50"/>
  <c r="D325" i="50"/>
  <c r="D225" i="50"/>
  <c r="K10" i="50"/>
  <c r="E205" i="50"/>
  <c r="K194" i="50"/>
  <c r="D182" i="50"/>
  <c r="N190" i="50"/>
  <c r="N203" i="50"/>
  <c r="P319" i="50"/>
  <c r="L34" i="50"/>
  <c r="K268" i="50"/>
  <c r="F272" i="50"/>
  <c r="L215" i="50"/>
  <c r="N115" i="50"/>
  <c r="E301" i="50"/>
  <c r="J267" i="50"/>
  <c r="P181" i="50"/>
  <c r="E333" i="50"/>
  <c r="K203" i="50"/>
  <c r="M185" i="50"/>
  <c r="H54" i="50"/>
  <c r="M48" i="50"/>
  <c r="N79" i="50"/>
  <c r="G299" i="50"/>
  <c r="E109" i="50"/>
  <c r="J129" i="50"/>
  <c r="D192" i="50"/>
  <c r="K7" i="50"/>
  <c r="L284" i="50"/>
  <c r="G176" i="50"/>
  <c r="E309" i="50"/>
  <c r="N313" i="50"/>
  <c r="O45" i="50"/>
  <c r="O156" i="50"/>
  <c r="H308" i="50"/>
  <c r="J6" i="50"/>
  <c r="O312" i="50"/>
  <c r="M249" i="50"/>
  <c r="L74" i="50"/>
  <c r="M306" i="50"/>
  <c r="G237" i="50"/>
  <c r="O20" i="50"/>
  <c r="H270" i="50"/>
  <c r="N275" i="50"/>
  <c r="P129" i="50"/>
  <c r="D185" i="50"/>
  <c r="H323" i="50"/>
  <c r="K145" i="50"/>
  <c r="E79" i="50"/>
  <c r="D60" i="50"/>
  <c r="P33" i="50"/>
  <c r="J43" i="50"/>
  <c r="H99" i="50"/>
  <c r="L327" i="50"/>
  <c r="O237" i="50"/>
  <c r="D241" i="50"/>
  <c r="H239" i="50"/>
  <c r="J327" i="50"/>
  <c r="G178" i="50"/>
  <c r="H40" i="50"/>
  <c r="H158" i="50"/>
  <c r="D46" i="50"/>
  <c r="K207" i="50"/>
  <c r="D33" i="50"/>
  <c r="F18" i="50"/>
  <c r="E277" i="50"/>
  <c r="N310" i="50"/>
  <c r="G43" i="50"/>
  <c r="N70" i="50"/>
  <c r="P77" i="50"/>
  <c r="O16" i="50"/>
  <c r="L235" i="50"/>
  <c r="L288" i="50"/>
  <c r="H90" i="50"/>
  <c r="N53" i="50"/>
  <c r="E116" i="50"/>
  <c r="G216" i="50"/>
  <c r="G166" i="50"/>
  <c r="P74" i="50"/>
  <c r="P210" i="50"/>
  <c r="M294" i="50"/>
  <c r="F231" i="50"/>
  <c r="L60" i="50"/>
  <c r="L280" i="50"/>
  <c r="J274" i="50"/>
  <c r="L52" i="50"/>
  <c r="G63" i="50"/>
  <c r="D286" i="50"/>
  <c r="G110" i="50"/>
  <c r="J16" i="50"/>
  <c r="L229" i="50"/>
  <c r="L205" i="50"/>
  <c r="L22" i="50"/>
  <c r="K98" i="50"/>
  <c r="J169" i="50"/>
  <c r="P235" i="50"/>
  <c r="I264" i="50"/>
  <c r="F323" i="50"/>
  <c r="N128" i="50"/>
  <c r="N293" i="50"/>
  <c r="E69" i="50"/>
  <c r="E60" i="50"/>
  <c r="D39" i="50"/>
  <c r="M264" i="50"/>
  <c r="O110" i="50"/>
  <c r="F230" i="50"/>
  <c r="N244" i="50"/>
  <c r="D294" i="50"/>
  <c r="H295" i="50"/>
  <c r="L333" i="50"/>
  <c r="O96" i="50"/>
  <c r="N80" i="50"/>
  <c r="G153" i="50"/>
  <c r="N238" i="50"/>
  <c r="N77" i="50"/>
  <c r="N150" i="50"/>
  <c r="F177" i="50"/>
  <c r="K307" i="50"/>
  <c r="N132" i="50"/>
  <c r="E287" i="50"/>
  <c r="M184" i="50"/>
  <c r="K50" i="50"/>
  <c r="O73" i="50"/>
  <c r="J213" i="50"/>
  <c r="N164" i="50"/>
  <c r="L170" i="50"/>
  <c r="O111" i="50"/>
  <c r="O225" i="50"/>
  <c r="F296" i="50"/>
  <c r="J24" i="50"/>
  <c r="N307" i="50"/>
  <c r="G123" i="50"/>
  <c r="N291" i="50"/>
  <c r="P304" i="50"/>
  <c r="F245" i="50"/>
  <c r="O170" i="50"/>
  <c r="H305" i="50"/>
  <c r="H187" i="50"/>
  <c r="F110" i="50"/>
  <c r="G60" i="50"/>
  <c r="H278" i="50"/>
  <c r="J12" i="50"/>
  <c r="O69" i="50"/>
  <c r="G15" i="50"/>
  <c r="H15" i="50"/>
  <c r="P67" i="50"/>
  <c r="O326" i="50"/>
  <c r="O287" i="50"/>
  <c r="N199" i="50"/>
  <c r="J158" i="50"/>
  <c r="H18" i="50"/>
  <c r="J280" i="50"/>
  <c r="D90" i="50"/>
  <c r="F274" i="50"/>
  <c r="D157" i="50"/>
  <c r="K196" i="50"/>
  <c r="F67" i="50"/>
  <c r="H242" i="50"/>
  <c r="P58" i="50"/>
  <c r="L68" i="50"/>
  <c r="M148" i="50"/>
  <c r="L300" i="50"/>
  <c r="J99" i="50"/>
  <c r="G133" i="50"/>
  <c r="D59" i="50"/>
  <c r="H58" i="50"/>
  <c r="O246" i="50"/>
  <c r="I263" i="50"/>
  <c r="H2" i="50"/>
  <c r="J170" i="50"/>
  <c r="G221" i="50"/>
  <c r="G79" i="50"/>
  <c r="N166" i="50"/>
  <c r="L275" i="50"/>
  <c r="F162" i="50"/>
  <c r="N302" i="50"/>
  <c r="F182" i="50"/>
  <c r="P262" i="50"/>
  <c r="O221" i="50"/>
  <c r="O212" i="50"/>
  <c r="G73" i="50"/>
  <c r="D305" i="50"/>
  <c r="D312" i="50"/>
  <c r="M230" i="50"/>
  <c r="F266" i="50"/>
  <c r="N176" i="50"/>
  <c r="E26" i="50"/>
  <c r="G72" i="50"/>
  <c r="D285" i="50"/>
  <c r="L160" i="50"/>
  <c r="L140" i="50"/>
  <c r="D253" i="50"/>
  <c r="K116" i="50"/>
  <c r="P290" i="50"/>
  <c r="E328" i="50"/>
  <c r="F44" i="50"/>
  <c r="L306" i="50"/>
  <c r="M223" i="50"/>
  <c r="L154" i="50"/>
  <c r="L135" i="50"/>
  <c r="L9" i="50"/>
  <c r="J270" i="50"/>
  <c r="D143" i="50"/>
  <c r="K176" i="50"/>
  <c r="D77" i="50"/>
  <c r="F335" i="50"/>
  <c r="D12" i="50"/>
  <c r="L32" i="50"/>
  <c r="M291" i="50"/>
  <c r="M301" i="50"/>
  <c r="P17" i="50"/>
  <c r="K270" i="50"/>
  <c r="K284" i="50"/>
  <c r="N241" i="50"/>
  <c r="K142" i="50"/>
  <c r="J25" i="50"/>
  <c r="O127" i="50"/>
  <c r="J65" i="50"/>
  <c r="P87" i="50"/>
  <c r="J4" i="50"/>
  <c r="L277" i="50"/>
  <c r="L175" i="50"/>
  <c r="D232" i="50"/>
  <c r="O77" i="50"/>
  <c r="M108" i="50"/>
  <c r="G26" i="50"/>
  <c r="N74" i="50"/>
  <c r="P292" i="50"/>
  <c r="N255" i="50"/>
  <c r="F239" i="50"/>
  <c r="J220" i="50"/>
  <c r="J2" i="50"/>
  <c r="H65" i="50"/>
  <c r="L113" i="50"/>
  <c r="L133" i="50"/>
  <c r="O49" i="50"/>
  <c r="D331" i="50"/>
  <c r="O152" i="50"/>
  <c r="O327" i="50"/>
  <c r="D159" i="50"/>
  <c r="L12" i="50"/>
  <c r="E47" i="50"/>
  <c r="F6" i="50"/>
  <c r="H237" i="50"/>
  <c r="H22" i="50"/>
  <c r="M79" i="50"/>
  <c r="D303" i="50"/>
  <c r="N179" i="50"/>
  <c r="N147" i="50"/>
  <c r="G164" i="50"/>
  <c r="P119" i="50"/>
  <c r="H113" i="50"/>
  <c r="J333" i="50"/>
  <c r="M66" i="50"/>
  <c r="M109" i="50"/>
  <c r="P193" i="50"/>
  <c r="D44" i="50"/>
  <c r="O276" i="50"/>
  <c r="D137" i="50"/>
  <c r="K46" i="50"/>
  <c r="H211" i="50"/>
  <c r="D321" i="50"/>
  <c r="N312" i="50"/>
  <c r="F68" i="50"/>
  <c r="P237" i="50"/>
  <c r="K146" i="50"/>
  <c r="O158" i="50"/>
  <c r="G308" i="50"/>
  <c r="H253" i="50"/>
  <c r="E148" i="50"/>
  <c r="E292" i="50"/>
  <c r="H212" i="50"/>
  <c r="G333" i="50"/>
  <c r="O319" i="50"/>
  <c r="J315" i="50"/>
  <c r="F281" i="50"/>
  <c r="E265" i="50"/>
  <c r="O36" i="50"/>
  <c r="N135" i="50"/>
  <c r="O330" i="50"/>
  <c r="D69" i="50"/>
  <c r="D229" i="50"/>
  <c r="M268" i="50"/>
  <c r="O278" i="50"/>
  <c r="I259" i="50"/>
  <c r="M163" i="50"/>
  <c r="D190" i="50"/>
  <c r="F107" i="50"/>
  <c r="N31" i="50"/>
  <c r="P103" i="50"/>
  <c r="O2" i="50"/>
  <c r="H332" i="50"/>
  <c r="N331" i="50"/>
  <c r="N99" i="50"/>
  <c r="H214" i="50"/>
  <c r="E284" i="50"/>
  <c r="G214" i="50"/>
  <c r="F103" i="50"/>
  <c r="D121" i="50"/>
  <c r="N159" i="50"/>
  <c r="J246" i="50"/>
  <c r="H5" i="50"/>
  <c r="N301" i="50"/>
  <c r="P22" i="50"/>
  <c r="F176" i="50"/>
  <c r="D81" i="50"/>
  <c r="P317" i="50"/>
  <c r="O55" i="50"/>
  <c r="H61" i="50"/>
  <c r="K190" i="50"/>
  <c r="K82" i="50"/>
  <c r="G85" i="50"/>
  <c r="D38" i="50"/>
  <c r="G59" i="50"/>
  <c r="H7" i="50"/>
  <c r="M299" i="50"/>
  <c r="G251" i="50"/>
  <c r="O82" i="50"/>
  <c r="G112" i="50"/>
  <c r="O160" i="50"/>
  <c r="D22" i="50"/>
  <c r="H154" i="50"/>
  <c r="H17" i="50"/>
  <c r="L311" i="50"/>
  <c r="F160" i="50"/>
  <c r="L131" i="50"/>
  <c r="D266" i="50"/>
  <c r="E38" i="50"/>
  <c r="K13" i="50"/>
  <c r="M233" i="50"/>
  <c r="N185" i="50"/>
  <c r="O178" i="50"/>
  <c r="N49" i="50"/>
  <c r="M280" i="50"/>
  <c r="G311" i="50"/>
  <c r="F164" i="50"/>
  <c r="F194" i="50"/>
  <c r="J21" i="50"/>
  <c r="M240" i="50"/>
  <c r="N154" i="50"/>
  <c r="G226" i="50"/>
  <c r="G215" i="50"/>
  <c r="E238" i="50"/>
  <c r="L111" i="50"/>
  <c r="L238" i="50"/>
  <c r="K209" i="50"/>
  <c r="P41" i="50"/>
  <c r="N25" i="50"/>
  <c r="M37" i="50"/>
  <c r="D24" i="50"/>
  <c r="D4" i="50"/>
  <c r="L6" i="50"/>
  <c r="K139" i="50"/>
  <c r="E43" i="50"/>
  <c r="M41" i="50"/>
  <c r="M238" i="50"/>
  <c r="M34" i="50"/>
  <c r="J82" i="50"/>
  <c r="N169" i="50"/>
  <c r="N155" i="50"/>
  <c r="F114" i="50"/>
  <c r="O174" i="50"/>
  <c r="H128" i="50"/>
  <c r="E253" i="50"/>
  <c r="O71" i="50"/>
  <c r="D164" i="50"/>
  <c r="G303" i="50"/>
  <c r="G172" i="50"/>
  <c r="P115" i="50"/>
  <c r="J179" i="50"/>
  <c r="J317" i="50"/>
  <c r="M227" i="50"/>
  <c r="M207" i="50"/>
  <c r="F287" i="50"/>
  <c r="F224" i="50"/>
  <c r="P175" i="50"/>
  <c r="L159" i="50"/>
  <c r="P331" i="50"/>
  <c r="G106" i="50"/>
  <c r="E307" i="50"/>
  <c r="E182" i="50"/>
  <c r="D85" i="50"/>
  <c r="K289" i="50"/>
  <c r="F232" i="50"/>
  <c r="M243" i="50"/>
  <c r="M16" i="50"/>
  <c r="N30" i="50"/>
  <c r="M69" i="50"/>
  <c r="L152" i="50"/>
  <c r="F74" i="50"/>
  <c r="P34" i="50"/>
  <c r="N191" i="50"/>
  <c r="H70" i="50"/>
  <c r="K19" i="50"/>
  <c r="L7" i="50"/>
  <c r="E13" i="50"/>
  <c r="G231" i="50"/>
  <c r="D252" i="50"/>
  <c r="G239" i="50"/>
  <c r="D103" i="50"/>
  <c r="G47" i="50"/>
  <c r="N197" i="50"/>
  <c r="H42" i="50"/>
  <c r="G129" i="50"/>
  <c r="E271" i="50"/>
  <c r="D114" i="50"/>
  <c r="F121" i="50"/>
  <c r="H243" i="50"/>
  <c r="M65" i="50"/>
  <c r="O191" i="50"/>
  <c r="G227" i="50"/>
  <c r="P61" i="50"/>
  <c r="P142" i="50"/>
  <c r="M217" i="50"/>
  <c r="D161" i="50"/>
  <c r="H218" i="50"/>
  <c r="D234" i="50"/>
  <c r="L207" i="50"/>
  <c r="J57" i="50"/>
  <c r="H302" i="50"/>
  <c r="J264" i="50"/>
  <c r="P56" i="50"/>
  <c r="F126" i="50"/>
  <c r="O243" i="50"/>
  <c r="E84" i="50"/>
  <c r="D155" i="50"/>
  <c r="D27" i="50"/>
  <c r="M42" i="50"/>
  <c r="J84" i="50"/>
  <c r="D135" i="50"/>
  <c r="K132" i="50"/>
  <c r="F185" i="50"/>
  <c r="L166" i="50"/>
  <c r="M29" i="50"/>
  <c r="F87" i="50"/>
  <c r="J247" i="50"/>
  <c r="K128" i="50"/>
  <c r="P165" i="50"/>
  <c r="M237" i="50"/>
  <c r="J14" i="50"/>
  <c r="G175" i="50"/>
  <c r="N227" i="50"/>
  <c r="P333" i="50"/>
  <c r="J273" i="50"/>
  <c r="J155" i="50"/>
  <c r="D254" i="50"/>
  <c r="E327" i="50"/>
  <c r="M228" i="50"/>
  <c r="J316" i="50"/>
  <c r="K93" i="50"/>
  <c r="N168" i="50"/>
  <c r="N86" i="50"/>
  <c r="G14" i="50"/>
  <c r="J10" i="50"/>
  <c r="L248" i="50"/>
  <c r="L329" i="50"/>
  <c r="L69" i="50"/>
  <c r="P176" i="50"/>
  <c r="P188" i="50"/>
  <c r="K301" i="50"/>
  <c r="G217" i="50"/>
  <c r="H146" i="50"/>
  <c r="O72" i="50"/>
  <c r="D301" i="50"/>
  <c r="O79" i="50"/>
  <c r="H108" i="50"/>
  <c r="P321" i="50"/>
  <c r="M57" i="50"/>
  <c r="O67" i="50"/>
  <c r="D273" i="50"/>
  <c r="J242" i="50"/>
  <c r="D42" i="50"/>
  <c r="K100" i="50"/>
  <c r="P220" i="50"/>
  <c r="P83" i="50"/>
  <c r="J107" i="50"/>
  <c r="L86" i="50"/>
  <c r="M86" i="50"/>
  <c r="H98" i="50"/>
  <c r="D6" i="50"/>
  <c r="M241" i="50"/>
  <c r="G192" i="50"/>
  <c r="H325" i="50"/>
  <c r="E272" i="50"/>
  <c r="M178" i="50"/>
  <c r="J186" i="50"/>
  <c r="L30" i="50"/>
  <c r="H111" i="50"/>
  <c r="H148" i="50"/>
  <c r="N27" i="50"/>
  <c r="M6" i="50"/>
  <c r="N127" i="50"/>
  <c r="F302" i="50"/>
  <c r="M281" i="50"/>
  <c r="M21" i="50"/>
  <c r="N46" i="50"/>
  <c r="D122" i="50"/>
  <c r="K290" i="50"/>
  <c r="O203" i="50"/>
  <c r="H48" i="50"/>
  <c r="L73" i="50"/>
  <c r="O281" i="50"/>
  <c r="K117" i="50"/>
  <c r="E71" i="50"/>
  <c r="K276" i="50"/>
  <c r="H27" i="50"/>
  <c r="F263" i="50"/>
  <c r="H153" i="50"/>
  <c r="J303" i="50"/>
  <c r="H20" i="50"/>
  <c r="G20" i="50"/>
  <c r="M80" i="50"/>
  <c r="F213" i="50"/>
  <c r="G27" i="50"/>
  <c r="K243" i="50"/>
  <c r="J139" i="50"/>
  <c r="D308" i="50"/>
  <c r="D79" i="50"/>
  <c r="E125" i="50"/>
  <c r="J193" i="50"/>
  <c r="O14" i="50"/>
  <c r="E195" i="50"/>
  <c r="L138" i="50"/>
  <c r="P130" i="50"/>
  <c r="O39" i="50"/>
  <c r="G6" i="50"/>
  <c r="E131" i="50"/>
  <c r="N39" i="50"/>
  <c r="L153" i="50"/>
  <c r="D110" i="50"/>
  <c r="H105" i="50"/>
  <c r="M60" i="50"/>
  <c r="J131" i="50"/>
  <c r="G41" i="50"/>
  <c r="E201" i="50"/>
  <c r="M155" i="50"/>
  <c r="E114" i="50"/>
  <c r="H231" i="50"/>
  <c r="L105" i="50"/>
  <c r="J5" i="50"/>
  <c r="O119" i="50"/>
  <c r="L183" i="50"/>
  <c r="J172" i="50"/>
  <c r="F61" i="50"/>
  <c r="O208" i="50"/>
  <c r="H246" i="50"/>
  <c r="K323" i="50"/>
  <c r="P309" i="50"/>
  <c r="K48" i="50"/>
  <c r="N211" i="50"/>
  <c r="N146" i="50"/>
  <c r="J17" i="50"/>
  <c r="K227" i="50"/>
  <c r="O335" i="50"/>
  <c r="G49" i="50"/>
  <c r="F174" i="50"/>
  <c r="M49" i="50"/>
  <c r="G17" i="50"/>
  <c r="M234" i="50"/>
  <c r="K179" i="50"/>
  <c r="O166" i="50"/>
  <c r="J240" i="50"/>
  <c r="F38" i="50"/>
  <c r="P238" i="50"/>
  <c r="O99" i="50"/>
  <c r="E154" i="50"/>
  <c r="E177" i="50"/>
  <c r="P76" i="50"/>
  <c r="L106" i="50"/>
  <c r="F206" i="50"/>
  <c r="P53" i="50"/>
  <c r="E7" i="50"/>
  <c r="E42" i="50"/>
  <c r="P276" i="50"/>
  <c r="E181" i="50"/>
  <c r="D49" i="50"/>
  <c r="K204" i="50"/>
  <c r="P139" i="50"/>
  <c r="J236" i="50"/>
  <c r="F269" i="50"/>
  <c r="O19" i="50"/>
  <c r="K54" i="50"/>
  <c r="J127" i="50"/>
  <c r="J302" i="50"/>
  <c r="E139" i="50"/>
  <c r="O29" i="50"/>
  <c r="F17" i="50"/>
  <c r="E57" i="50"/>
  <c r="K16" i="50"/>
  <c r="D104" i="50"/>
  <c r="N335" i="50"/>
  <c r="J9" i="50"/>
  <c r="P99" i="50"/>
  <c r="P37" i="50"/>
  <c r="J328" i="50"/>
  <c r="L59" i="50"/>
  <c r="M116" i="50"/>
  <c r="P228" i="50"/>
  <c r="D92" i="50"/>
  <c r="E240" i="50"/>
  <c r="D221" i="50"/>
  <c r="H210" i="50"/>
  <c r="N290" i="50"/>
  <c r="O86" i="50"/>
  <c r="L10" i="50"/>
  <c r="K317" i="50"/>
  <c r="G146" i="50"/>
  <c r="J79" i="50"/>
  <c r="D50" i="50"/>
  <c r="P150" i="50"/>
  <c r="P241" i="50"/>
  <c r="F142" i="50"/>
  <c r="H265" i="50"/>
  <c r="K39" i="50"/>
  <c r="L331" i="50"/>
  <c r="H121" i="50"/>
  <c r="L67" i="50"/>
  <c r="L117" i="50"/>
  <c r="L172" i="50"/>
  <c r="P167" i="50"/>
  <c r="P43" i="50"/>
  <c r="E145" i="50"/>
  <c r="P78" i="50"/>
  <c r="K183" i="50"/>
  <c r="F168" i="50"/>
  <c r="D332" i="50"/>
  <c r="G109" i="50"/>
  <c r="K58" i="50"/>
  <c r="P84" i="50"/>
  <c r="K53" i="50"/>
  <c r="F275" i="50"/>
  <c r="L251" i="50"/>
  <c r="K212" i="50"/>
  <c r="O177" i="50"/>
  <c r="O274" i="50"/>
  <c r="N245" i="50"/>
  <c r="D260" i="50"/>
  <c r="D154" i="50"/>
  <c r="O173" i="50"/>
  <c r="J260" i="50"/>
  <c r="E231" i="50"/>
  <c r="F34" i="50"/>
  <c r="J207" i="50"/>
  <c r="M213" i="50"/>
  <c r="K321" i="50"/>
  <c r="D119" i="50"/>
  <c r="M8" i="50"/>
  <c r="M78" i="50"/>
  <c r="O47" i="50"/>
  <c r="P114" i="50"/>
  <c r="J105" i="50"/>
  <c r="H186" i="50"/>
  <c r="N315" i="50"/>
  <c r="M112" i="50"/>
  <c r="M208" i="50"/>
  <c r="L298" i="50"/>
  <c r="P118" i="50"/>
  <c r="K167" i="50"/>
  <c r="M261" i="50"/>
  <c r="J300" i="50"/>
  <c r="H49" i="50"/>
  <c r="O206" i="50"/>
  <c r="P330" i="50"/>
  <c r="J30" i="50"/>
  <c r="K279" i="50"/>
  <c r="H173" i="50"/>
  <c r="N90" i="50"/>
  <c r="E193" i="50"/>
  <c r="N182" i="50"/>
  <c r="E179" i="50"/>
  <c r="G195" i="50"/>
  <c r="M75" i="50"/>
  <c r="J32" i="50"/>
  <c r="H106" i="50"/>
  <c r="K171" i="50"/>
  <c r="F325" i="50"/>
  <c r="O308" i="50"/>
  <c r="H131" i="50"/>
  <c r="J75" i="50"/>
  <c r="O154" i="50"/>
  <c r="O157" i="50"/>
  <c r="H9" i="50"/>
  <c r="D23" i="50"/>
  <c r="M117" i="50"/>
  <c r="M179" i="50"/>
  <c r="J153" i="50"/>
  <c r="E118" i="50"/>
  <c r="D48" i="50"/>
  <c r="H316" i="50"/>
  <c r="G249" i="50"/>
  <c r="L49" i="50"/>
  <c r="K89" i="50"/>
  <c r="N180" i="50"/>
  <c r="H171" i="50"/>
  <c r="H228" i="50"/>
  <c r="P107" i="50"/>
  <c r="G30" i="50"/>
  <c r="F111" i="50"/>
  <c r="D158" i="50"/>
  <c r="M154" i="50"/>
  <c r="K180" i="50"/>
  <c r="J177" i="50"/>
  <c r="J218" i="50"/>
  <c r="F145" i="50"/>
  <c r="J174" i="50"/>
  <c r="P287" i="50"/>
  <c r="H245" i="50"/>
  <c r="E184" i="50"/>
  <c r="E107" i="50"/>
  <c r="E48" i="50"/>
  <c r="E211" i="50"/>
  <c r="N215" i="50"/>
  <c r="L3" i="50"/>
  <c r="K246" i="50"/>
  <c r="J156" i="50"/>
  <c r="J233" i="50"/>
  <c r="H125" i="50"/>
  <c r="E291" i="50"/>
  <c r="N104" i="50"/>
  <c r="D117" i="50"/>
  <c r="N236" i="50"/>
  <c r="J23" i="50"/>
  <c r="E77" i="50"/>
  <c r="F195" i="50"/>
  <c r="M161" i="50"/>
  <c r="D95" i="50"/>
  <c r="N7" i="50"/>
  <c r="F283" i="50"/>
  <c r="O180" i="50"/>
  <c r="H198" i="50"/>
  <c r="E192" i="50"/>
  <c r="E237" i="50"/>
  <c r="F97" i="50"/>
  <c r="K86" i="50"/>
  <c r="K24" i="50"/>
  <c r="F158" i="50"/>
  <c r="M186" i="50"/>
  <c r="P223" i="50"/>
  <c r="N265" i="50"/>
  <c r="O88" i="50"/>
  <c r="J165" i="50"/>
  <c r="E263" i="50"/>
  <c r="P187" i="50"/>
  <c r="M122" i="50"/>
  <c r="D2" i="50"/>
  <c r="D70" i="50"/>
  <c r="N289" i="50"/>
  <c r="M111" i="50"/>
  <c r="O309" i="50"/>
  <c r="D299" i="50"/>
  <c r="E243" i="50"/>
  <c r="H310" i="50"/>
  <c r="L70" i="50"/>
  <c r="E45" i="50"/>
  <c r="N109" i="50"/>
  <c r="E251" i="50"/>
  <c r="J335" i="50"/>
  <c r="M176" i="50"/>
  <c r="K155" i="50"/>
  <c r="H299" i="50"/>
  <c r="F41" i="50"/>
  <c r="G128" i="50"/>
  <c r="K225" i="50"/>
  <c r="J195" i="50"/>
  <c r="M321" i="50"/>
  <c r="K265" i="50"/>
  <c r="L83" i="50"/>
  <c r="K215" i="50"/>
  <c r="D271" i="50"/>
  <c r="D282" i="50"/>
  <c r="K189" i="50"/>
  <c r="O331" i="50"/>
  <c r="K297" i="50"/>
  <c r="N294" i="50"/>
  <c r="J194" i="50"/>
  <c r="G138" i="50"/>
  <c r="G228" i="50"/>
  <c r="O150" i="50"/>
  <c r="N106" i="50"/>
  <c r="K108" i="50"/>
  <c r="H23" i="50"/>
  <c r="O144" i="50"/>
  <c r="F10" i="50"/>
  <c r="K271" i="50"/>
  <c r="H110" i="50"/>
  <c r="E326" i="50"/>
  <c r="L223" i="50"/>
  <c r="F315" i="50"/>
  <c r="P104" i="50"/>
  <c r="L110" i="50"/>
  <c r="J95" i="50"/>
  <c r="M173" i="50"/>
  <c r="E217" i="50"/>
  <c r="J275" i="50"/>
  <c r="G82" i="50"/>
  <c r="L147" i="50"/>
  <c r="P232" i="50"/>
  <c r="F66" i="50"/>
  <c r="K90" i="50"/>
  <c r="O299" i="50"/>
  <c r="K18" i="50"/>
  <c r="G56" i="50"/>
  <c r="L320" i="50"/>
  <c r="E100" i="50"/>
  <c r="P327" i="50"/>
  <c r="N214" i="50"/>
  <c r="H280" i="50"/>
  <c r="K200" i="50"/>
  <c r="E52" i="50"/>
  <c r="P247" i="50"/>
  <c r="N95" i="50"/>
  <c r="M276" i="50"/>
  <c r="E81" i="50"/>
  <c r="N158" i="50"/>
  <c r="F102" i="50"/>
  <c r="L127" i="50"/>
  <c r="J56" i="50"/>
  <c r="L293" i="50"/>
  <c r="E117" i="50"/>
  <c r="N91" i="50"/>
  <c r="P66" i="50"/>
  <c r="P227" i="50"/>
  <c r="M140" i="50"/>
  <c r="M273" i="50"/>
  <c r="D316" i="50"/>
  <c r="K186" i="50"/>
  <c r="K122" i="50"/>
  <c r="L213" i="50"/>
  <c r="K150" i="50"/>
  <c r="G203" i="50"/>
  <c r="O145" i="50"/>
  <c r="J259" i="50"/>
  <c r="F264" i="50"/>
  <c r="P179" i="50"/>
  <c r="J90" i="50"/>
  <c r="L225" i="50"/>
  <c r="O290" i="50"/>
  <c r="G38" i="50"/>
  <c r="D202" i="50"/>
  <c r="M50" i="50"/>
  <c r="M270" i="50"/>
  <c r="P55" i="50"/>
  <c r="E132" i="50"/>
  <c r="H21" i="50"/>
  <c r="D219" i="50"/>
  <c r="M54" i="50"/>
  <c r="F250" i="50"/>
  <c r="J128" i="50"/>
  <c r="N85" i="50"/>
  <c r="L212" i="50"/>
  <c r="M73" i="50"/>
  <c r="H28" i="50"/>
  <c r="F19" i="50"/>
  <c r="E180" i="50"/>
  <c r="K137" i="50"/>
  <c r="G4" i="50"/>
  <c r="N217" i="50"/>
  <c r="N107" i="50"/>
  <c r="D96" i="50"/>
  <c r="J115" i="50"/>
  <c r="O27" i="50"/>
  <c r="F2" i="50"/>
  <c r="L54" i="50"/>
  <c r="F75" i="50"/>
  <c r="H222" i="50"/>
  <c r="L61" i="50"/>
  <c r="M31" i="50"/>
  <c r="O92" i="50"/>
  <c r="I258" i="50"/>
  <c r="O63" i="50"/>
  <c r="P29" i="50"/>
  <c r="D244" i="50"/>
  <c r="E72" i="50"/>
  <c r="D109" i="50"/>
  <c r="L150" i="50"/>
  <c r="O84" i="50"/>
  <c r="L274" i="50"/>
  <c r="K23" i="50"/>
  <c r="F108" i="50"/>
  <c r="J116" i="50"/>
  <c r="F267" i="50"/>
  <c r="G182" i="50"/>
  <c r="H230" i="50"/>
  <c r="N42" i="50"/>
  <c r="F28" i="50"/>
  <c r="M157" i="50"/>
  <c r="P178" i="50"/>
  <c r="G13" i="50"/>
  <c r="K101" i="50"/>
  <c r="O15" i="50"/>
  <c r="D165" i="50"/>
  <c r="M30" i="50"/>
  <c r="P255" i="50"/>
  <c r="N297" i="50"/>
  <c r="M63" i="50"/>
  <c r="F64" i="50"/>
  <c r="M92" i="50"/>
  <c r="G18" i="50"/>
  <c r="O44" i="50"/>
  <c r="E210" i="50"/>
  <c r="M47" i="50"/>
  <c r="J185" i="50"/>
  <c r="J89" i="50"/>
  <c r="K45" i="50"/>
  <c r="N62" i="50"/>
  <c r="L41" i="50"/>
  <c r="F187" i="50"/>
  <c r="K42" i="50"/>
  <c r="L185" i="50"/>
  <c r="G188" i="50"/>
  <c r="N280" i="50"/>
  <c r="L149" i="50"/>
  <c r="D220" i="50"/>
  <c r="E176" i="50"/>
  <c r="D259" i="50"/>
  <c r="K295" i="50"/>
  <c r="N270" i="50"/>
  <c r="F218" i="50"/>
  <c r="J223" i="50"/>
  <c r="J126" i="50"/>
  <c r="H51" i="50"/>
  <c r="H119" i="50"/>
  <c r="G94" i="50"/>
  <c r="K201" i="50"/>
  <c r="H76" i="50"/>
  <c r="L180" i="50"/>
  <c r="M165" i="50"/>
  <c r="H227" i="50"/>
  <c r="F329" i="50"/>
  <c r="N82" i="50"/>
  <c r="N192" i="50"/>
  <c r="N207" i="50"/>
  <c r="G171" i="50"/>
  <c r="D146" i="50"/>
  <c r="P180" i="50"/>
  <c r="M191" i="50"/>
  <c r="L55" i="50"/>
  <c r="M323" i="50"/>
  <c r="O11" i="50"/>
  <c r="P95" i="50"/>
  <c r="P57" i="50"/>
  <c r="J227" i="50"/>
  <c r="H298" i="50"/>
  <c r="O196" i="50"/>
  <c r="F88" i="50"/>
  <c r="P59" i="50"/>
  <c r="N324" i="50"/>
  <c r="G185" i="50"/>
  <c r="E54" i="50"/>
  <c r="K164" i="50"/>
  <c r="K103" i="50"/>
  <c r="P285" i="50"/>
  <c r="P299" i="50"/>
  <c r="N5" i="50"/>
  <c r="F243" i="50"/>
  <c r="H304" i="50"/>
  <c r="D223" i="50"/>
  <c r="D45" i="50"/>
  <c r="D127" i="50"/>
  <c r="G127" i="50"/>
  <c r="M135" i="50"/>
  <c r="K206" i="50"/>
  <c r="G304" i="50"/>
  <c r="G3" i="50"/>
  <c r="J197" i="50"/>
  <c r="P291" i="50"/>
  <c r="M250" i="50"/>
  <c r="N141" i="50"/>
  <c r="N231" i="50"/>
  <c r="F72" i="50"/>
  <c r="G102" i="50"/>
  <c r="M219" i="50"/>
  <c r="F236" i="50"/>
  <c r="P32" i="50"/>
  <c r="F134" i="50"/>
  <c r="M248" i="50"/>
  <c r="L26" i="50"/>
  <c r="J238" i="50"/>
  <c r="E9" i="50"/>
  <c r="M23" i="50"/>
  <c r="M316" i="50"/>
  <c r="D13" i="50"/>
  <c r="O33" i="50"/>
  <c r="M308" i="50"/>
  <c r="N110" i="50"/>
  <c r="L35" i="50"/>
  <c r="H181" i="50"/>
  <c r="L245" i="50"/>
  <c r="O95" i="50"/>
  <c r="P8" i="50"/>
  <c r="F116" i="50"/>
  <c r="O207" i="50"/>
  <c r="F3" i="50"/>
  <c r="F106" i="50"/>
  <c r="G52" i="50"/>
  <c r="P116" i="50"/>
  <c r="D136" i="50"/>
  <c r="E111" i="50"/>
  <c r="L283" i="50"/>
  <c r="M229" i="50"/>
  <c r="E200" i="50"/>
  <c r="J54" i="50"/>
  <c r="K267" i="50"/>
  <c r="E260" i="50"/>
  <c r="D58" i="50"/>
  <c r="K162" i="50"/>
  <c r="M199" i="50"/>
  <c r="E335" i="50"/>
  <c r="F253" i="50"/>
  <c r="N273" i="50"/>
  <c r="N228" i="50"/>
  <c r="D67" i="50"/>
  <c r="G318" i="50"/>
  <c r="E285" i="50"/>
  <c r="M247" i="50"/>
  <c r="F196" i="50"/>
  <c r="O293" i="50"/>
  <c r="D57" i="50"/>
  <c r="L80" i="50"/>
  <c r="O223" i="50"/>
  <c r="K305" i="50"/>
  <c r="G170" i="50"/>
  <c r="N264" i="50"/>
  <c r="N131" i="50"/>
  <c r="H240" i="50"/>
  <c r="D243" i="50"/>
  <c r="M160" i="50"/>
  <c r="L112" i="50"/>
  <c r="L21" i="50"/>
  <c r="E127" i="50"/>
  <c r="H272" i="50"/>
  <c r="N258" i="50"/>
  <c r="L292" i="50"/>
  <c r="P329" i="50"/>
  <c r="M262" i="50"/>
  <c r="F207" i="50"/>
  <c r="L102" i="50"/>
  <c r="E281" i="50"/>
  <c r="L318" i="50"/>
  <c r="N144" i="50"/>
  <c r="N201" i="50"/>
  <c r="D200" i="50"/>
  <c r="K198" i="50"/>
  <c r="F312" i="50"/>
  <c r="K124" i="50"/>
  <c r="P69" i="50"/>
  <c r="K152" i="50"/>
  <c r="P153" i="50"/>
  <c r="M175" i="50"/>
  <c r="M201" i="50"/>
  <c r="E173" i="50"/>
  <c r="G7" i="50"/>
  <c r="L194" i="50"/>
  <c r="O52" i="50"/>
  <c r="P254" i="50"/>
  <c r="J160" i="50"/>
  <c r="O169" i="50"/>
  <c r="O130" i="50"/>
  <c r="E258" i="50"/>
  <c r="O238" i="50"/>
  <c r="J100" i="50"/>
  <c r="P101" i="50"/>
  <c r="O97" i="50"/>
  <c r="L208" i="50"/>
  <c r="K78" i="50"/>
  <c r="J138" i="50"/>
  <c r="O136" i="50"/>
  <c r="K213" i="50"/>
  <c r="D84" i="50"/>
  <c r="F309" i="50"/>
  <c r="N213" i="50"/>
  <c r="F225" i="50"/>
  <c r="D276" i="50"/>
  <c r="L241" i="50"/>
  <c r="N125" i="50"/>
  <c r="P163" i="50"/>
  <c r="P92" i="50"/>
  <c r="I272" i="50"/>
  <c r="E189" i="50"/>
  <c r="F310" i="50"/>
  <c r="F273" i="50"/>
  <c r="P190" i="50"/>
  <c r="G180" i="50"/>
  <c r="H10" i="50"/>
  <c r="D152" i="50"/>
  <c r="G207" i="50"/>
  <c r="M309" i="50"/>
  <c r="H3" i="50"/>
  <c r="O141" i="50"/>
  <c r="E270" i="50"/>
  <c r="O48" i="50"/>
  <c r="H326" i="50"/>
  <c r="M150" i="50"/>
  <c r="L325" i="50"/>
  <c r="M331" i="50"/>
  <c r="O149" i="50"/>
  <c r="J81" i="50"/>
  <c r="D247" i="50"/>
  <c r="D126" i="50"/>
  <c r="G10" i="50"/>
  <c r="J279" i="50"/>
  <c r="O183" i="50"/>
  <c r="K40" i="50"/>
  <c r="N287" i="50"/>
  <c r="M89" i="50"/>
  <c r="O213" i="50"/>
  <c r="L144" i="50"/>
  <c r="P72" i="50"/>
  <c r="M320" i="50"/>
  <c r="G55" i="50"/>
  <c r="D293" i="50"/>
  <c r="O321" i="50"/>
  <c r="D156" i="50"/>
  <c r="H162" i="50"/>
  <c r="E11" i="50"/>
  <c r="M225" i="50"/>
  <c r="G168" i="50"/>
  <c r="L58" i="50"/>
  <c r="G76" i="50"/>
  <c r="P19" i="50"/>
  <c r="J182" i="50"/>
  <c r="G193" i="50"/>
  <c r="P47" i="50"/>
  <c r="L299" i="50"/>
  <c r="L294" i="50"/>
  <c r="M153" i="50"/>
  <c r="M72" i="50"/>
  <c r="P10" i="50"/>
  <c r="K294" i="50"/>
  <c r="P170" i="50"/>
  <c r="E134" i="50"/>
  <c r="H41" i="50"/>
  <c r="M95" i="50"/>
  <c r="J112" i="50"/>
  <c r="J209" i="50"/>
  <c r="E36" i="50"/>
  <c r="E128" i="50"/>
  <c r="P126" i="50"/>
  <c r="J229" i="50"/>
  <c r="O249" i="50"/>
  <c r="O333" i="50"/>
  <c r="G222" i="50"/>
  <c r="P191" i="50"/>
  <c r="O135" i="50"/>
  <c r="O240" i="50"/>
  <c r="F112" i="50"/>
  <c r="N225" i="50"/>
  <c r="L202" i="50"/>
  <c r="D283" i="50"/>
  <c r="D272" i="50"/>
  <c r="F63" i="50"/>
  <c r="F46" i="50"/>
  <c r="K92" i="50"/>
  <c r="L48" i="50"/>
  <c r="L216" i="50"/>
  <c r="P184" i="50"/>
  <c r="H94" i="50"/>
  <c r="E264" i="50"/>
  <c r="P211" i="50"/>
  <c r="O133" i="50"/>
  <c r="N55" i="50"/>
  <c r="J245" i="50"/>
  <c r="M93" i="50"/>
  <c r="K14" i="50"/>
  <c r="N15" i="50"/>
  <c r="G136" i="50"/>
  <c r="K153" i="50"/>
  <c r="H249" i="50"/>
  <c r="H138" i="50"/>
  <c r="N61" i="50"/>
  <c r="D180" i="50"/>
  <c r="M252" i="50"/>
  <c r="O247" i="50"/>
  <c r="K230" i="50"/>
  <c r="F229" i="50"/>
  <c r="N136" i="50"/>
  <c r="P335" i="50"/>
  <c r="N111" i="50"/>
  <c r="F300" i="50"/>
  <c r="N278" i="50"/>
  <c r="K9" i="50"/>
  <c r="N250" i="50"/>
  <c r="E303" i="50"/>
  <c r="K239" i="50"/>
  <c r="N26" i="50"/>
  <c r="M259" i="50"/>
  <c r="K104" i="50"/>
  <c r="N113" i="50"/>
  <c r="J196" i="50"/>
  <c r="P229" i="50"/>
  <c r="L42" i="50"/>
  <c r="G120" i="50"/>
  <c r="H126" i="50"/>
  <c r="L173" i="50"/>
  <c r="H165" i="50"/>
  <c r="J291" i="50"/>
  <c r="J230" i="50"/>
  <c r="F80" i="50"/>
  <c r="H197" i="50"/>
  <c r="D169" i="50"/>
  <c r="F277" i="50"/>
  <c r="H307" i="50"/>
  <c r="P207" i="50"/>
  <c r="P44" i="50"/>
  <c r="N218" i="50"/>
  <c r="K324" i="50"/>
  <c r="E103" i="50"/>
  <c r="O118" i="50"/>
  <c r="P88" i="50"/>
  <c r="O21" i="50"/>
  <c r="K105" i="50"/>
  <c r="K126" i="50"/>
  <c r="E178" i="50"/>
  <c r="N248" i="50"/>
  <c r="J87" i="50"/>
  <c r="M286" i="50"/>
  <c r="F120" i="50"/>
  <c r="N47" i="50"/>
  <c r="P186" i="50"/>
  <c r="P145" i="50"/>
  <c r="E44" i="50"/>
  <c r="P182" i="50"/>
  <c r="J219" i="50"/>
  <c r="M18" i="50"/>
  <c r="F12" i="50"/>
  <c r="N122" i="50"/>
  <c r="L93" i="50"/>
  <c r="M279" i="50"/>
  <c r="F179" i="50"/>
  <c r="D224" i="50"/>
  <c r="L221" i="50"/>
  <c r="J85" i="50"/>
  <c r="F62" i="50"/>
  <c r="K274" i="50"/>
  <c r="O62" i="50"/>
  <c r="E25" i="50"/>
  <c r="E232" i="50"/>
  <c r="L260" i="50"/>
  <c r="O151" i="50"/>
  <c r="P221" i="50"/>
  <c r="E95" i="50"/>
  <c r="N23" i="50"/>
  <c r="K282" i="50"/>
  <c r="L82" i="50"/>
  <c r="E24" i="50"/>
  <c r="F301" i="50"/>
  <c r="O153" i="50"/>
  <c r="P215" i="50"/>
  <c r="H170" i="50"/>
  <c r="E244" i="50"/>
  <c r="E83" i="50"/>
  <c r="H69" i="50"/>
  <c r="O279" i="50"/>
  <c r="G236" i="50"/>
  <c r="E101" i="50"/>
  <c r="M115" i="50"/>
  <c r="O30" i="50"/>
  <c r="H59" i="50"/>
  <c r="F268" i="50"/>
  <c r="E164" i="50"/>
  <c r="E216" i="50"/>
  <c r="K70" i="50"/>
  <c r="K197" i="50"/>
  <c r="E199" i="50"/>
  <c r="E223" i="50"/>
  <c r="M143" i="50"/>
  <c r="P73" i="50"/>
  <c r="O193" i="50"/>
  <c r="P105" i="50"/>
  <c r="M84" i="50"/>
  <c r="M15" i="50"/>
  <c r="G219" i="50"/>
  <c r="H200" i="50"/>
  <c r="G229" i="50"/>
  <c r="J78" i="50"/>
  <c r="O250" i="50"/>
  <c r="K21" i="50"/>
  <c r="D196" i="50"/>
  <c r="H74" i="50"/>
  <c r="D171" i="50"/>
  <c r="F154" i="50"/>
  <c r="J70" i="50"/>
  <c r="O148" i="50"/>
  <c r="F307" i="50"/>
  <c r="L176" i="50"/>
  <c r="O147" i="50"/>
  <c r="P284" i="50"/>
  <c r="P108" i="50"/>
  <c r="O245" i="50"/>
  <c r="O322" i="50"/>
  <c r="K61" i="50"/>
  <c r="F331" i="50"/>
  <c r="O220" i="50"/>
  <c r="G145" i="50"/>
  <c r="G282" i="50"/>
  <c r="P148" i="50"/>
  <c r="O296" i="50"/>
  <c r="F8" i="50"/>
  <c r="L123" i="50"/>
  <c r="E5" i="50"/>
  <c r="D231" i="50"/>
  <c r="P203" i="50"/>
  <c r="E215" i="50"/>
  <c r="L77" i="50"/>
  <c r="L226" i="50"/>
  <c r="K127" i="50"/>
  <c r="K113" i="50"/>
  <c r="L196" i="50"/>
  <c r="E228" i="50"/>
  <c r="D75" i="50"/>
  <c r="P146" i="50"/>
  <c r="N170" i="50"/>
  <c r="D226" i="50"/>
  <c r="N123" i="50"/>
  <c r="F14" i="50"/>
  <c r="N152" i="50"/>
  <c r="N102" i="50"/>
  <c r="J166" i="50"/>
  <c r="D97" i="50"/>
  <c r="D66" i="50"/>
  <c r="J217" i="50"/>
  <c r="N171" i="50"/>
  <c r="L109" i="50"/>
  <c r="N56" i="50"/>
  <c r="D255" i="50"/>
  <c r="H80" i="50"/>
  <c r="L247" i="50"/>
  <c r="N13" i="50"/>
  <c r="H100" i="50"/>
  <c r="H37" i="50"/>
  <c r="O164" i="50"/>
  <c r="O184" i="50"/>
  <c r="H93" i="50"/>
  <c r="G161" i="50"/>
  <c r="O222" i="50"/>
  <c r="O239" i="50"/>
  <c r="G11" i="50"/>
  <c r="O106" i="50"/>
  <c r="J292" i="50"/>
  <c r="L29" i="50"/>
  <c r="F159" i="50"/>
  <c r="D40" i="50"/>
  <c r="L64" i="50"/>
  <c r="H179" i="50"/>
  <c r="E266" i="50"/>
  <c r="G283" i="50"/>
  <c r="H311" i="50"/>
  <c r="E220" i="50"/>
  <c r="O280" i="50"/>
  <c r="M124" i="50"/>
  <c r="J178" i="50"/>
  <c r="D20" i="50"/>
  <c r="O334" i="50"/>
  <c r="D334" i="50"/>
  <c r="D11" i="50"/>
  <c r="M275" i="50"/>
  <c r="M315" i="50"/>
  <c r="H115" i="50"/>
  <c r="N328" i="50"/>
  <c r="J199" i="50"/>
  <c r="H203" i="50"/>
  <c r="N279" i="50"/>
  <c r="D86" i="50"/>
  <c r="J214" i="50"/>
  <c r="J60" i="50"/>
  <c r="G334" i="50"/>
  <c r="G103" i="50"/>
  <c r="O37" i="50"/>
  <c r="K325" i="50"/>
  <c r="P39" i="50"/>
  <c r="F11" i="50"/>
  <c r="O122" i="50"/>
  <c r="H60" i="50"/>
  <c r="K114" i="50"/>
  <c r="L302" i="50"/>
  <c r="E122" i="50"/>
  <c r="F151" i="50"/>
  <c r="D3" i="50"/>
  <c r="J143" i="50"/>
  <c r="G200" i="50"/>
  <c r="J173" i="50"/>
  <c r="J234" i="50"/>
  <c r="L87" i="50"/>
  <c r="K44" i="50"/>
  <c r="D35" i="50"/>
  <c r="D78" i="50"/>
  <c r="H34" i="50"/>
  <c r="M258" i="50"/>
  <c r="D179" i="50"/>
  <c r="D263" i="50"/>
  <c r="G165" i="50"/>
  <c r="K231" i="50"/>
  <c r="N120" i="50"/>
  <c r="M134" i="50"/>
  <c r="D176" i="50"/>
  <c r="P24" i="50"/>
  <c r="N148" i="50"/>
  <c r="M141" i="50"/>
  <c r="N20" i="50"/>
  <c r="D108" i="50"/>
  <c r="F30" i="50"/>
  <c r="F123" i="50"/>
  <c r="L179" i="50"/>
  <c r="M187" i="50"/>
  <c r="P266" i="50"/>
  <c r="E31" i="50"/>
  <c r="K110" i="50"/>
  <c r="P305" i="50"/>
  <c r="F258" i="50"/>
  <c r="E142" i="50"/>
  <c r="N134" i="50"/>
  <c r="N4" i="50"/>
  <c r="D197" i="50"/>
  <c r="N114" i="50"/>
  <c r="N18" i="50"/>
  <c r="P25" i="50"/>
  <c r="P192" i="50"/>
  <c r="N177" i="50"/>
  <c r="L335" i="50"/>
  <c r="J206" i="50"/>
  <c r="M254" i="50"/>
  <c r="K112" i="50"/>
  <c r="L227" i="50"/>
  <c r="F22" i="50"/>
  <c r="J108" i="50"/>
  <c r="O128" i="50"/>
  <c r="E286" i="50"/>
  <c r="F290" i="50"/>
  <c r="G155" i="50"/>
  <c r="H277" i="50"/>
  <c r="D289" i="50"/>
  <c r="E85" i="50"/>
  <c r="K211" i="50"/>
  <c r="G70" i="50"/>
  <c r="E106" i="50"/>
  <c r="O91" i="50"/>
  <c r="L11" i="50"/>
  <c r="K220" i="50"/>
  <c r="L51" i="50"/>
  <c r="H33" i="50"/>
  <c r="O298" i="50"/>
  <c r="K74" i="50"/>
  <c r="L88" i="50"/>
  <c r="K30" i="50"/>
  <c r="F50" i="50"/>
  <c r="K99" i="50"/>
  <c r="D120" i="50"/>
  <c r="E230" i="50"/>
  <c r="M32" i="50"/>
  <c r="O89" i="50"/>
  <c r="L89" i="50"/>
  <c r="J118" i="50"/>
  <c r="L43" i="50"/>
  <c r="D62" i="50"/>
  <c r="H235" i="50"/>
  <c r="P306" i="50"/>
  <c r="O285" i="50"/>
  <c r="E2" i="50"/>
  <c r="H185" i="50"/>
  <c r="G28" i="50"/>
  <c r="K118" i="50"/>
  <c r="F52" i="50"/>
  <c r="J113" i="50"/>
  <c r="E209" i="50"/>
  <c r="L90" i="50"/>
  <c r="G122" i="50"/>
  <c r="P243" i="50"/>
  <c r="E50" i="50"/>
  <c r="F35" i="50"/>
  <c r="M77" i="50"/>
  <c r="M110" i="50"/>
  <c r="K217" i="50"/>
  <c r="K31" i="50"/>
  <c r="F127" i="50"/>
  <c r="E144" i="50"/>
  <c r="M137" i="50"/>
  <c r="O205" i="50"/>
  <c r="M251" i="50"/>
  <c r="O251" i="50"/>
  <c r="D228" i="50"/>
  <c r="J324" i="50"/>
  <c r="G98" i="50"/>
  <c r="G158" i="50"/>
  <c r="P231" i="50"/>
  <c r="J311" i="50"/>
  <c r="E227" i="50"/>
  <c r="J287" i="50"/>
  <c r="J13" i="50"/>
  <c r="G139" i="50"/>
  <c r="F143" i="50"/>
  <c r="N14" i="50"/>
  <c r="I266" i="50"/>
  <c r="E112" i="50"/>
  <c r="F327" i="50"/>
  <c r="K161" i="50"/>
  <c r="K4" i="50"/>
  <c r="L163" i="50"/>
  <c r="P20" i="50"/>
  <c r="K236" i="50"/>
  <c r="J88" i="50"/>
  <c r="E308" i="50"/>
  <c r="N9" i="50"/>
  <c r="P226" i="50"/>
  <c r="M222" i="50"/>
  <c r="K318" i="50"/>
  <c r="J110" i="50"/>
  <c r="D16" i="50"/>
  <c r="E121" i="50"/>
  <c r="E334" i="50"/>
  <c r="G196" i="50"/>
  <c r="N282" i="50"/>
  <c r="F292" i="50"/>
  <c r="L244" i="50"/>
  <c r="H306" i="50"/>
  <c r="L236" i="50"/>
  <c r="G124" i="50"/>
  <c r="J122" i="50"/>
  <c r="M245" i="50"/>
  <c r="K34" i="50"/>
  <c r="J154" i="50"/>
  <c r="K326" i="50"/>
  <c r="H176" i="50"/>
  <c r="L65" i="50"/>
  <c r="F21" i="50"/>
  <c r="F238" i="50"/>
  <c r="G223" i="50"/>
  <c r="K72" i="50"/>
  <c r="M39" i="50"/>
  <c r="N327" i="50"/>
  <c r="J33" i="50"/>
  <c r="L40" i="50"/>
  <c r="K131" i="50"/>
  <c r="G189" i="50"/>
  <c r="K258" i="50"/>
  <c r="P234" i="50"/>
  <c r="F24" i="50"/>
  <c r="E187" i="50"/>
  <c r="D160" i="50"/>
  <c r="D129" i="50"/>
  <c r="P161" i="50"/>
  <c r="H288" i="50"/>
  <c r="F169" i="50"/>
  <c r="E183" i="50"/>
  <c r="G243" i="50"/>
  <c r="H255" i="50"/>
  <c r="M328" i="50"/>
  <c r="L209" i="50"/>
  <c r="H189" i="50"/>
  <c r="M107" i="50"/>
  <c r="M239" i="50"/>
  <c r="D213" i="50"/>
  <c r="E255" i="50"/>
  <c r="L201" i="50"/>
  <c r="E124" i="50"/>
  <c r="G64" i="50"/>
  <c r="G54" i="50"/>
  <c r="M189" i="50"/>
  <c r="D230" i="50"/>
  <c r="P258" i="50"/>
  <c r="K174" i="50"/>
  <c r="P301" i="50"/>
  <c r="G29" i="50"/>
  <c r="D194" i="50"/>
  <c r="H134" i="50"/>
  <c r="J123" i="50"/>
  <c r="N162" i="50"/>
  <c r="G21" i="50"/>
  <c r="N276" i="50"/>
  <c r="D251" i="50"/>
  <c r="L96" i="50"/>
  <c r="N72" i="50"/>
  <c r="D128" i="50"/>
  <c r="H205" i="50"/>
  <c r="D71" i="50"/>
  <c r="J261" i="50"/>
  <c r="G113" i="50"/>
  <c r="P233" i="50"/>
  <c r="M119" i="50"/>
  <c r="L139" i="50"/>
  <c r="M235" i="50"/>
  <c r="F193" i="50"/>
  <c r="N38" i="50"/>
  <c r="N138" i="50"/>
  <c r="G279" i="50"/>
  <c r="P144" i="50"/>
  <c r="E39" i="50"/>
  <c r="H257" i="50"/>
  <c r="F257" i="50"/>
  <c r="D37" i="50"/>
  <c r="M246" i="50"/>
  <c r="P112" i="50"/>
  <c r="P91" i="50"/>
  <c r="J48" i="50"/>
  <c r="D313" i="50"/>
  <c r="K56" i="50"/>
  <c r="G140" i="50"/>
  <c r="J26" i="50"/>
  <c r="J42" i="50"/>
  <c r="H152" i="50"/>
  <c r="K187" i="50"/>
  <c r="O210" i="50"/>
  <c r="I270" i="50"/>
  <c r="D302" i="50"/>
  <c r="J268" i="50"/>
  <c r="E221" i="50"/>
  <c r="L99" i="50"/>
  <c r="O24" i="50"/>
  <c r="P48" i="50"/>
  <c r="F60" i="50"/>
  <c r="M224" i="50"/>
  <c r="E153" i="50"/>
  <c r="J73" i="50"/>
  <c r="P9" i="50"/>
  <c r="E191" i="50"/>
  <c r="G205" i="50"/>
  <c r="E23" i="50"/>
  <c r="O12" i="50"/>
  <c r="M236" i="50"/>
  <c r="H85" i="50"/>
  <c r="N232" i="50"/>
  <c r="N54" i="50"/>
  <c r="G97" i="50"/>
  <c r="K88" i="50"/>
  <c r="G191" i="50"/>
  <c r="J8" i="50"/>
  <c r="N194" i="50"/>
  <c r="O42" i="50"/>
  <c r="J18" i="50"/>
  <c r="H229" i="50"/>
  <c r="O58" i="50"/>
  <c r="G50" i="50"/>
  <c r="H123" i="50"/>
  <c r="O5" i="50"/>
  <c r="N11" i="50"/>
  <c r="K62" i="50"/>
  <c r="D209" i="50"/>
  <c r="M113" i="50"/>
  <c r="E63" i="50"/>
  <c r="N326" i="50"/>
  <c r="E3" i="50"/>
  <c r="N212" i="50"/>
  <c r="N268" i="50"/>
  <c r="P16" i="50"/>
  <c r="P263" i="50"/>
  <c r="G247" i="50"/>
  <c r="L104" i="50"/>
  <c r="K330" i="50"/>
  <c r="K102" i="50"/>
  <c r="P122" i="50"/>
  <c r="J159" i="50"/>
  <c r="O187" i="50"/>
  <c r="M158" i="50"/>
  <c r="K331" i="50"/>
  <c r="P49" i="50"/>
  <c r="L186" i="50"/>
  <c r="L15" i="50"/>
  <c r="E259" i="50"/>
  <c r="O140" i="50"/>
  <c r="D168" i="50"/>
  <c r="P320" i="50"/>
  <c r="E135" i="50"/>
  <c r="L218" i="50"/>
  <c r="M152" i="50"/>
  <c r="G108" i="50"/>
  <c r="G53" i="50"/>
  <c r="M11" i="50"/>
  <c r="P60" i="50"/>
  <c r="E257" i="50"/>
  <c r="D174" i="50"/>
  <c r="H39" i="50"/>
  <c r="G80" i="50"/>
  <c r="L195" i="50"/>
  <c r="M271" i="50"/>
  <c r="F104" i="50"/>
  <c r="N60" i="50"/>
  <c r="L128" i="50"/>
  <c r="G301" i="50"/>
  <c r="G240" i="50"/>
  <c r="O292" i="50"/>
  <c r="L14" i="50"/>
  <c r="H207" i="50"/>
  <c r="F20" i="50"/>
  <c r="H56" i="50"/>
  <c r="M267" i="50"/>
  <c r="F255" i="50"/>
  <c r="L155" i="50"/>
  <c r="K60" i="50"/>
  <c r="E115" i="50"/>
  <c r="J188" i="50"/>
  <c r="O7" i="50"/>
  <c r="K97" i="50"/>
  <c r="G148" i="50"/>
  <c r="P30" i="50"/>
  <c r="J91" i="50"/>
  <c r="G147" i="50"/>
  <c r="P160" i="50"/>
  <c r="D10" i="50"/>
  <c r="L124" i="50"/>
  <c r="F99" i="50"/>
  <c r="L85" i="50"/>
  <c r="F82" i="50"/>
  <c r="J203" i="50"/>
  <c r="F299" i="50"/>
  <c r="J132" i="50"/>
  <c r="N129" i="50"/>
  <c r="N89" i="50"/>
  <c r="P318" i="50"/>
  <c r="M293" i="50"/>
  <c r="E82" i="50"/>
  <c r="E290" i="50"/>
  <c r="O185" i="50"/>
  <c r="J64" i="50"/>
  <c r="L242" i="50"/>
  <c r="O18" i="50"/>
  <c r="J114" i="50"/>
  <c r="H273" i="50"/>
  <c r="F83" i="50"/>
  <c r="G154" i="50"/>
  <c r="M76" i="50"/>
  <c r="P138" i="50"/>
  <c r="H117" i="50"/>
  <c r="N263" i="50"/>
  <c r="G277" i="50"/>
  <c r="K182" i="50"/>
  <c r="L36" i="50"/>
  <c r="F261" i="50"/>
  <c r="L231" i="50"/>
  <c r="O80" i="50"/>
  <c r="N8" i="50"/>
  <c r="P209" i="50"/>
  <c r="J329" i="50"/>
  <c r="K94" i="50"/>
  <c r="N145" i="50"/>
  <c r="N12" i="50"/>
  <c r="M5" i="50"/>
  <c r="O13" i="50"/>
  <c r="J208" i="50"/>
  <c r="M174" i="50"/>
  <c r="D177" i="50"/>
  <c r="P97" i="50"/>
  <c r="F76" i="50"/>
  <c r="M151" i="50"/>
  <c r="N272" i="50"/>
  <c r="H122" i="50"/>
  <c r="M133" i="50"/>
  <c r="H244" i="50"/>
  <c r="O105" i="50"/>
  <c r="N188" i="50"/>
  <c r="N81" i="50"/>
  <c r="K193" i="50"/>
  <c r="L37" i="50"/>
  <c r="O112" i="50"/>
  <c r="J290" i="50"/>
  <c r="F161" i="50"/>
  <c r="D83" i="50"/>
  <c r="D319" i="50"/>
  <c r="H201" i="50"/>
  <c r="M317" i="50"/>
  <c r="L81" i="50"/>
  <c r="K140" i="50"/>
  <c r="N239" i="50"/>
  <c r="D89" i="50"/>
  <c r="F115" i="50"/>
  <c r="F42" i="50"/>
  <c r="E198" i="50"/>
  <c r="D300" i="50"/>
  <c r="F278" i="50"/>
  <c r="P14" i="50"/>
  <c r="O41" i="50"/>
  <c r="L276" i="50"/>
  <c r="O311" i="50"/>
  <c r="P3" i="50"/>
  <c r="E17" i="50"/>
  <c r="M7" i="50"/>
  <c r="P26" i="50"/>
  <c r="F144" i="50"/>
  <c r="G206" i="50"/>
  <c r="L190" i="50"/>
  <c r="L46" i="50"/>
  <c r="J286" i="50"/>
  <c r="M97" i="50"/>
  <c r="E75" i="50"/>
  <c r="H46" i="50"/>
  <c r="N172" i="50"/>
  <c r="E185" i="50"/>
  <c r="G284" i="50"/>
  <c r="M128" i="50"/>
  <c r="D222" i="50"/>
  <c r="L219" i="50"/>
  <c r="M226" i="50"/>
  <c r="J97" i="50"/>
  <c r="P270" i="50"/>
  <c r="D151" i="50"/>
  <c r="L279" i="50"/>
  <c r="F322" i="50"/>
  <c r="J198" i="50"/>
  <c r="N295" i="50"/>
  <c r="L23" i="50"/>
  <c r="L321" i="50"/>
  <c r="P45" i="50"/>
  <c r="G33" i="50"/>
  <c r="P28" i="50"/>
  <c r="D105" i="50"/>
  <c r="F192" i="50"/>
  <c r="N195" i="50"/>
  <c r="N43" i="50"/>
  <c r="N181" i="50"/>
  <c r="N167" i="50"/>
  <c r="F15" i="50"/>
  <c r="E313" i="50"/>
  <c r="H254" i="50"/>
  <c r="E102" i="50"/>
  <c r="L278" i="50"/>
  <c r="K240" i="50"/>
  <c r="M56" i="50"/>
  <c r="D52" i="50"/>
  <c r="N249" i="50"/>
  <c r="K210" i="50"/>
  <c r="G220" i="50"/>
  <c r="E241" i="50"/>
  <c r="O227" i="50"/>
  <c r="N319" i="50"/>
  <c r="M305" i="50"/>
  <c r="K173" i="50"/>
  <c r="H151" i="50"/>
  <c r="L285" i="50"/>
  <c r="H329" i="50"/>
  <c r="G291" i="50"/>
  <c r="K229" i="50"/>
  <c r="G209" i="50"/>
  <c r="K76" i="50"/>
  <c r="G89" i="50"/>
  <c r="O197" i="50"/>
  <c r="K283" i="50"/>
  <c r="O277" i="50"/>
  <c r="M121" i="50"/>
  <c r="H213" i="50"/>
  <c r="O192" i="50"/>
  <c r="F133" i="50"/>
  <c r="H130" i="50"/>
  <c r="D34" i="50"/>
  <c r="P65" i="50"/>
  <c r="O300" i="50"/>
  <c r="K281" i="50"/>
  <c r="K278" i="50"/>
  <c r="H44" i="50"/>
  <c r="D139" i="50"/>
  <c r="D311" i="50"/>
  <c r="G179" i="50"/>
  <c r="K269" i="50"/>
  <c r="M256" i="50"/>
  <c r="P213" i="50"/>
  <c r="E247" i="50"/>
  <c r="J211" i="50"/>
  <c r="F7" i="50"/>
  <c r="M197" i="50"/>
  <c r="P279" i="50"/>
  <c r="D173" i="50"/>
  <c r="E224" i="50"/>
  <c r="E98" i="50"/>
  <c r="F92" i="50"/>
  <c r="O94" i="50"/>
  <c r="E162" i="50"/>
  <c r="P282" i="50"/>
  <c r="O167" i="50"/>
  <c r="G87" i="50"/>
  <c r="K166" i="50"/>
  <c r="E212" i="50"/>
  <c r="K244" i="50"/>
  <c r="G242" i="50"/>
  <c r="P295" i="50"/>
  <c r="P147" i="50"/>
  <c r="E68" i="50"/>
  <c r="D88" i="50"/>
  <c r="K287" i="50"/>
  <c r="H283" i="50"/>
  <c r="F217" i="50"/>
  <c r="F288" i="50"/>
  <c r="L309" i="50"/>
  <c r="E319" i="50"/>
  <c r="L101" i="50"/>
  <c r="M332" i="50"/>
  <c r="G213" i="50"/>
  <c r="D65" i="50"/>
  <c r="J124" i="50"/>
  <c r="D279" i="50"/>
  <c r="J93" i="50"/>
  <c r="M202" i="50"/>
  <c r="E58" i="50"/>
  <c r="F318" i="50"/>
  <c r="M26" i="50"/>
  <c r="F130" i="50"/>
  <c r="G149" i="50"/>
  <c r="F215" i="50"/>
  <c r="O22" i="50"/>
  <c r="E129" i="50"/>
  <c r="P51" i="50"/>
  <c r="D208" i="50"/>
  <c r="D29" i="50"/>
  <c r="H62" i="50"/>
  <c r="P222" i="50"/>
  <c r="O138" i="50"/>
  <c r="E317" i="50"/>
  <c r="H140" i="50"/>
  <c r="E150" i="50"/>
  <c r="D248" i="50"/>
  <c r="L107" i="50"/>
  <c r="J253" i="50"/>
  <c r="P2" i="50"/>
  <c r="K17" i="50"/>
  <c r="J120" i="50"/>
  <c r="P5" i="50"/>
  <c r="O329" i="50"/>
  <c r="E261" i="50"/>
  <c r="M253" i="50"/>
  <c r="N223" i="50"/>
  <c r="D36" i="50"/>
  <c r="H12" i="50"/>
  <c r="M90" i="50"/>
  <c r="K320" i="50"/>
  <c r="E14" i="50"/>
  <c r="D125" i="50"/>
  <c r="M100" i="50"/>
  <c r="H183" i="50"/>
  <c r="H155" i="50"/>
  <c r="L326" i="50"/>
  <c r="M200" i="50"/>
  <c r="J191" i="50"/>
  <c r="J72" i="50"/>
  <c r="P158" i="50"/>
  <c r="P199" i="50"/>
  <c r="D74" i="50"/>
  <c r="P140" i="50"/>
  <c r="H287" i="50"/>
  <c r="M24" i="50"/>
  <c r="E278" i="50"/>
  <c r="L239" i="50"/>
  <c r="J46" i="50"/>
  <c r="H188" i="50"/>
  <c r="N329" i="50"/>
  <c r="N252" i="50"/>
  <c r="N36" i="50"/>
  <c r="J29" i="50"/>
  <c r="J180" i="50"/>
  <c r="O9" i="50"/>
  <c r="P94" i="50"/>
  <c r="D51" i="50"/>
  <c r="E239" i="50"/>
  <c r="J278" i="50"/>
  <c r="D172" i="50"/>
  <c r="L62" i="50"/>
  <c r="K120" i="50"/>
  <c r="K67" i="50"/>
  <c r="O204" i="50"/>
  <c r="J83" i="50"/>
  <c r="P111" i="50"/>
  <c r="H68" i="50"/>
  <c r="O116" i="50"/>
  <c r="P152" i="50"/>
  <c r="P224" i="50"/>
  <c r="J44" i="50"/>
  <c r="K233" i="50"/>
  <c r="F305" i="50"/>
  <c r="F105" i="50"/>
  <c r="F203" i="50"/>
  <c r="L157" i="50"/>
  <c r="P23" i="50"/>
  <c r="K228" i="50"/>
  <c r="N175" i="50"/>
  <c r="G250" i="50"/>
  <c r="G137" i="50"/>
  <c r="D123" i="50"/>
  <c r="O26" i="50"/>
  <c r="F199" i="50"/>
  <c r="L145" i="50"/>
  <c r="H215" i="50"/>
  <c r="D335" i="50"/>
  <c r="G300" i="50"/>
  <c r="G204" i="50"/>
  <c r="F56" i="50"/>
  <c r="K12" i="50"/>
  <c r="O132" i="50"/>
  <c r="J243" i="50"/>
  <c r="O109" i="50"/>
  <c r="G39" i="50"/>
  <c r="N97" i="50"/>
  <c r="E194" i="50"/>
  <c r="P15" i="50"/>
  <c r="J241" i="50"/>
  <c r="N96" i="50"/>
  <c r="E104" i="50"/>
  <c r="H47" i="50"/>
  <c r="M103" i="50"/>
  <c r="H216" i="50"/>
  <c r="L19" i="50"/>
  <c r="H32" i="50"/>
  <c r="N78" i="50"/>
  <c r="P42" i="50"/>
  <c r="N234" i="50"/>
  <c r="L108" i="50"/>
  <c r="E15" i="50"/>
  <c r="E27" i="50"/>
  <c r="P205" i="50"/>
  <c r="M162" i="50"/>
  <c r="J45" i="50"/>
  <c r="L31" i="50"/>
  <c r="M139" i="50"/>
  <c r="F101" i="50"/>
  <c r="H199" i="50"/>
  <c r="E157" i="50"/>
  <c r="K168" i="50"/>
  <c r="H262" i="50"/>
  <c r="N126" i="50"/>
  <c r="O241" i="50"/>
  <c r="P46" i="50"/>
  <c r="L120" i="50"/>
  <c r="M36" i="50"/>
  <c r="L281" i="50"/>
  <c r="F48" i="50"/>
  <c r="H103" i="50"/>
  <c r="E158" i="50"/>
  <c r="L121" i="50"/>
  <c r="N318" i="50"/>
  <c r="N160" i="50"/>
  <c r="J31" i="50"/>
  <c r="O302" i="50"/>
  <c r="L182" i="50"/>
  <c r="L24" i="50"/>
  <c r="P120" i="50"/>
  <c r="N299" i="50"/>
  <c r="D32" i="50"/>
  <c r="D183" i="50"/>
  <c r="D268" i="50"/>
  <c r="O126" i="50"/>
  <c r="P36" i="50"/>
  <c r="D199" i="50"/>
  <c r="L66" i="50"/>
  <c r="P164" i="50"/>
  <c r="P113" i="50"/>
  <c r="N210" i="50"/>
  <c r="O217" i="50"/>
  <c r="M38" i="50"/>
  <c r="J175" i="50"/>
  <c r="L224" i="50"/>
  <c r="K226" i="50"/>
  <c r="O75" i="50"/>
  <c r="F91" i="50"/>
  <c r="J137" i="50"/>
  <c r="K35" i="50"/>
  <c r="O137" i="50"/>
  <c r="H149" i="50"/>
  <c r="G190" i="50"/>
  <c r="J53" i="50"/>
  <c r="M172" i="50"/>
  <c r="N183" i="50"/>
  <c r="K263" i="50"/>
  <c r="L198" i="50"/>
  <c r="P217" i="50"/>
  <c r="O10" i="50"/>
  <c r="G306" i="50"/>
  <c r="D239" i="50"/>
  <c r="H57" i="50"/>
  <c r="E12" i="50"/>
  <c r="L328" i="50"/>
  <c r="F252" i="50"/>
  <c r="H234" i="50"/>
  <c r="M193" i="50"/>
  <c r="H174" i="50"/>
  <c r="H102" i="50"/>
  <c r="F57" i="50"/>
  <c r="G142" i="50"/>
  <c r="L210" i="50"/>
  <c r="F71" i="50"/>
  <c r="O234" i="50"/>
  <c r="J297" i="50"/>
  <c r="H317" i="50"/>
  <c r="K316" i="50"/>
  <c r="O297" i="50"/>
  <c r="P293" i="50"/>
  <c r="J289" i="50"/>
  <c r="N140" i="50"/>
  <c r="N320" i="50"/>
  <c r="K32" i="50"/>
  <c r="M58" i="50"/>
  <c r="K296" i="50"/>
  <c r="P133" i="50"/>
  <c r="H31" i="50"/>
  <c r="K156" i="50"/>
  <c r="M64" i="50"/>
  <c r="J69" i="50"/>
  <c r="E166" i="50"/>
  <c r="F150" i="50"/>
  <c r="K15" i="50"/>
  <c r="E88" i="50"/>
  <c r="N6" i="50"/>
  <c r="H24" i="50"/>
  <c r="M183" i="50"/>
  <c r="O51" i="50"/>
  <c r="F166" i="50"/>
  <c r="I265" i="50"/>
  <c r="F37" i="50"/>
  <c r="P289" i="50"/>
  <c r="K138" i="50"/>
  <c r="E196" i="50"/>
  <c r="E274" i="50"/>
  <c r="L295" i="50"/>
  <c r="D54" i="50"/>
  <c r="J133" i="50"/>
  <c r="N286" i="50"/>
  <c r="J147" i="50"/>
  <c r="P278" i="50"/>
  <c r="O307" i="50"/>
  <c r="O139" i="50"/>
  <c r="K202" i="50"/>
  <c r="E165" i="50"/>
  <c r="L143" i="50"/>
  <c r="O175" i="50"/>
  <c r="F141" i="50"/>
  <c r="N304" i="50"/>
  <c r="H78" i="50"/>
  <c r="J61" i="50"/>
  <c r="K57" i="50"/>
  <c r="L156" i="50"/>
  <c r="I269" i="50"/>
  <c r="H88" i="50"/>
  <c r="P13" i="50"/>
  <c r="E225" i="50"/>
  <c r="M166" i="50"/>
  <c r="F202" i="50"/>
  <c r="O134" i="50"/>
  <c r="J47" i="50"/>
  <c r="P326" i="50"/>
  <c r="P90" i="50"/>
  <c r="G61" i="50"/>
  <c r="F188" i="50"/>
  <c r="G241" i="50"/>
  <c r="K87" i="50"/>
  <c r="M13" i="50"/>
  <c r="P288" i="50"/>
  <c r="J205" i="50"/>
  <c r="L200" i="50"/>
  <c r="H118" i="50"/>
  <c r="L290" i="50"/>
  <c r="E256" i="50"/>
  <c r="D211" i="50"/>
  <c r="H166" i="50"/>
  <c r="J323" i="50"/>
  <c r="G310" i="50"/>
  <c r="P219" i="50"/>
  <c r="N121" i="50"/>
  <c r="E250" i="50"/>
  <c r="E8" i="50"/>
  <c r="L95" i="50"/>
  <c r="F86" i="50"/>
  <c r="J282" i="50"/>
  <c r="F304" i="50"/>
  <c r="M272" i="50"/>
  <c r="J201" i="50"/>
  <c r="E137" i="50"/>
  <c r="H132" i="50"/>
  <c r="J66" i="50"/>
  <c r="N117" i="50"/>
  <c r="L291" i="50"/>
  <c r="J265" i="50"/>
  <c r="F208" i="50"/>
  <c r="E159" i="50"/>
  <c r="P172" i="50"/>
  <c r="L319" i="50"/>
  <c r="P100" i="50"/>
  <c r="F27" i="50"/>
  <c r="K27" i="50"/>
  <c r="L91" i="50"/>
  <c r="M43" i="50"/>
  <c r="H291" i="50"/>
  <c r="L13" i="50"/>
  <c r="G194" i="50"/>
  <c r="M81" i="50"/>
  <c r="M257" i="50"/>
  <c r="F233" i="50"/>
  <c r="M59" i="50"/>
  <c r="P154" i="50"/>
  <c r="L8" i="50"/>
  <c r="J249" i="50"/>
  <c r="G66" i="50"/>
  <c r="J161" i="50"/>
  <c r="G8" i="50"/>
  <c r="D275" i="50"/>
  <c r="O320" i="50"/>
  <c r="E30" i="50"/>
  <c r="N184" i="50"/>
  <c r="F153" i="50"/>
  <c r="G58" i="50"/>
  <c r="D249" i="50"/>
  <c r="G234" i="50"/>
  <c r="M263" i="50"/>
  <c r="P251" i="50"/>
  <c r="P93" i="50"/>
  <c r="K144" i="50"/>
  <c r="P202" i="50"/>
  <c r="H202" i="50"/>
  <c r="O129" i="50"/>
  <c r="G245" i="50"/>
  <c r="O125" i="50"/>
  <c r="N10" i="50"/>
  <c r="O143" i="50"/>
  <c r="K6" i="50"/>
  <c r="P240" i="50"/>
  <c r="O59" i="50"/>
  <c r="G278" i="50"/>
  <c r="K11" i="50"/>
  <c r="G167" i="50"/>
  <c r="J50" i="50"/>
  <c r="P218" i="50"/>
  <c r="J321" i="50"/>
  <c r="D204" i="50"/>
  <c r="D309" i="50"/>
  <c r="E35" i="50"/>
  <c r="O117" i="50"/>
  <c r="D7" i="50"/>
  <c r="N157" i="50"/>
  <c r="M216" i="50"/>
  <c r="E207" i="50"/>
  <c r="D68" i="50"/>
  <c r="G132" i="50"/>
  <c r="D124" i="50"/>
  <c r="G36" i="50"/>
  <c r="M144" i="50"/>
  <c r="H281" i="50"/>
  <c r="L136" i="50"/>
  <c r="L184" i="50"/>
  <c r="P7" i="50"/>
  <c r="E56" i="50"/>
  <c r="D47" i="50"/>
  <c r="H313" i="50"/>
  <c r="D210" i="50"/>
  <c r="D8" i="50"/>
  <c r="P300" i="50"/>
  <c r="O38" i="50"/>
  <c r="M9" i="50"/>
  <c r="O66" i="50"/>
  <c r="P137" i="50"/>
  <c r="H112" i="50"/>
  <c r="F36" i="50"/>
  <c r="E172" i="50"/>
  <c r="N209" i="50"/>
  <c r="G321" i="50"/>
  <c r="O53" i="50"/>
  <c r="D167" i="50"/>
  <c r="H266" i="50"/>
  <c r="N281" i="50"/>
  <c r="F54" i="50"/>
  <c r="D106" i="50"/>
  <c r="D188" i="50"/>
  <c r="K119" i="50"/>
  <c r="O57" i="50"/>
  <c r="G280" i="50"/>
  <c r="I261" i="50"/>
  <c r="L79" i="50"/>
  <c r="G177" i="50"/>
  <c r="F119" i="50"/>
  <c r="D184" i="50"/>
  <c r="O155" i="50"/>
  <c r="F210" i="50"/>
  <c r="F136" i="50"/>
  <c r="P68" i="50"/>
  <c r="H206" i="50"/>
  <c r="P297" i="50"/>
  <c r="F59" i="50"/>
  <c r="G126" i="50"/>
  <c r="N233" i="50"/>
  <c r="J312" i="50"/>
  <c r="G25" i="50"/>
  <c r="H164" i="50"/>
  <c r="D306" i="50"/>
  <c r="E175" i="50"/>
  <c r="L187" i="50"/>
  <c r="J277" i="50"/>
  <c r="G22" i="50"/>
  <c r="K106" i="50"/>
  <c r="F212" i="50"/>
  <c r="F242" i="50"/>
  <c r="M127" i="50"/>
  <c r="P102" i="50"/>
  <c r="L250" i="50"/>
  <c r="G315" i="50"/>
  <c r="P81" i="50"/>
  <c r="G51" i="50"/>
  <c r="O314" i="50"/>
  <c r="P85" i="50"/>
  <c r="K291" i="50"/>
  <c r="D238" i="50"/>
  <c r="M260" i="50"/>
  <c r="P249" i="50"/>
  <c r="L2" i="50"/>
  <c r="L158" i="50"/>
  <c r="J254" i="50"/>
  <c r="P256" i="50"/>
  <c r="M277" i="50"/>
  <c r="N118" i="50"/>
  <c r="J22" i="50"/>
  <c r="L164" i="50"/>
  <c r="J37" i="50"/>
  <c r="H247" i="50"/>
  <c r="K314" i="50"/>
  <c r="K248" i="50"/>
  <c r="K95" i="50"/>
  <c r="G212" i="50"/>
  <c r="K237" i="50"/>
  <c r="D205" i="50"/>
  <c r="E293" i="50"/>
  <c r="N34" i="50"/>
  <c r="N108" i="50"/>
  <c r="J152" i="50"/>
  <c r="K66" i="50"/>
  <c r="J59" i="50"/>
  <c r="O65" i="50"/>
  <c r="O102" i="50"/>
  <c r="H36" i="50"/>
  <c r="K158" i="50"/>
  <c r="D198" i="50"/>
  <c r="O90" i="50"/>
  <c r="M35" i="50"/>
  <c r="P197" i="50"/>
  <c r="J212" i="50"/>
  <c r="M311" i="50"/>
  <c r="F96" i="50"/>
  <c r="F282" i="50"/>
  <c r="N226" i="50"/>
  <c r="K125" i="50"/>
  <c r="D28" i="50"/>
  <c r="P63" i="50"/>
  <c r="O113" i="50"/>
  <c r="L57" i="50"/>
  <c r="E275" i="50"/>
  <c r="L71" i="50"/>
  <c r="J36" i="50"/>
  <c r="F246" i="50"/>
  <c r="N67" i="50"/>
  <c r="K136" i="50"/>
  <c r="H96" i="50"/>
  <c r="M307" i="50"/>
  <c r="O195" i="50"/>
  <c r="L189" i="50"/>
  <c r="N257" i="50"/>
  <c r="H6" i="50"/>
  <c r="K192" i="50"/>
  <c r="P71" i="50"/>
  <c r="P27" i="50"/>
  <c r="L181" i="50"/>
  <c r="M145" i="50"/>
  <c r="H238" i="50"/>
  <c r="E267" i="50"/>
  <c r="L50" i="50"/>
  <c r="D175" i="50"/>
  <c r="M188" i="50"/>
  <c r="N314" i="50"/>
  <c r="J3" i="50"/>
  <c r="L146" i="50"/>
  <c r="M68" i="50"/>
  <c r="F165" i="50"/>
  <c r="J11" i="50"/>
  <c r="G297" i="50"/>
  <c r="K79" i="50"/>
  <c r="D318" i="50"/>
  <c r="F186" i="50"/>
  <c r="D15" i="50"/>
  <c r="E70" i="50"/>
  <c r="E29" i="50"/>
  <c r="P52" i="50"/>
  <c r="K261" i="50"/>
  <c r="O163" i="50"/>
  <c r="J52" i="50"/>
  <c r="E133" i="50"/>
  <c r="H124" i="50"/>
  <c r="H294" i="50"/>
  <c r="G324" i="50"/>
  <c r="G187" i="50"/>
  <c r="L20" i="50"/>
  <c r="G62" i="50"/>
  <c r="H196" i="50"/>
  <c r="D214" i="50"/>
  <c r="H67" i="50"/>
  <c r="D113" i="50"/>
  <c r="D257" i="50"/>
  <c r="J27" i="50"/>
  <c r="H135" i="50"/>
  <c r="E123" i="50"/>
  <c r="F319" i="50"/>
  <c r="O104" i="50"/>
  <c r="E49" i="50"/>
  <c r="G57" i="50"/>
  <c r="E331" i="50"/>
  <c r="H77" i="50"/>
  <c r="M82" i="50"/>
  <c r="E99" i="50"/>
  <c r="E279" i="50"/>
  <c r="G37" i="50"/>
  <c r="G114" i="50"/>
  <c r="K26" i="50"/>
  <c r="J140" i="50"/>
  <c r="G169" i="50"/>
  <c r="G19" i="50"/>
  <c r="N100" i="50"/>
  <c r="J92" i="50"/>
  <c r="J39" i="50"/>
  <c r="O64" i="50"/>
  <c r="O286" i="50"/>
  <c r="G9" i="50"/>
  <c r="G150" i="50"/>
  <c r="F163" i="50"/>
  <c r="L47" i="50"/>
  <c r="H252" i="50"/>
  <c r="M266" i="50"/>
  <c r="P174" i="50"/>
  <c r="N292" i="50"/>
  <c r="F235" i="50"/>
  <c r="K177" i="50"/>
  <c r="F297" i="50"/>
  <c r="P21" i="50"/>
  <c r="G235" i="50"/>
  <c r="H219" i="50"/>
  <c r="L314" i="50"/>
  <c r="O235" i="50"/>
  <c r="M138" i="50"/>
  <c r="P257" i="50"/>
  <c r="P89" i="50"/>
  <c r="D102" i="50"/>
  <c r="F58" i="50"/>
  <c r="H72" i="50"/>
  <c r="K219" i="50"/>
  <c r="H156" i="50"/>
  <c r="E87" i="50"/>
  <c r="M27" i="50"/>
  <c r="N149" i="50"/>
  <c r="K250" i="50"/>
  <c r="N45" i="50"/>
  <c r="L45" i="50"/>
  <c r="M136" i="50"/>
  <c r="E74" i="50"/>
  <c r="N143" i="50"/>
  <c r="M269" i="50"/>
  <c r="K303" i="50"/>
  <c r="N196" i="50"/>
  <c r="G2" i="50"/>
  <c r="K224" i="50"/>
  <c r="L233" i="50"/>
  <c r="O6" i="50"/>
  <c r="N306" i="50"/>
  <c r="P316" i="50"/>
  <c r="L142" i="50"/>
  <c r="D56" i="50"/>
  <c r="M205" i="50"/>
  <c r="L317" i="50"/>
  <c r="D134" i="50"/>
  <c r="D133" i="50"/>
  <c r="D9" i="50"/>
  <c r="H11" i="50"/>
  <c r="K69" i="50"/>
  <c r="F216" i="50"/>
  <c r="P239" i="50"/>
  <c r="P109" i="50"/>
  <c r="F128" i="50"/>
  <c r="K293" i="50"/>
  <c r="G298" i="50"/>
  <c r="N266" i="50"/>
  <c r="E34" i="50"/>
  <c r="H145" i="50"/>
  <c r="O98" i="50"/>
  <c r="O165" i="50"/>
  <c r="H226" i="50"/>
  <c r="J204" i="50"/>
  <c r="G224" i="50"/>
  <c r="P248" i="50"/>
  <c r="G183" i="50"/>
  <c r="O43" i="50"/>
  <c r="L316" i="50"/>
  <c r="G90" i="50"/>
  <c r="J103" i="50"/>
  <c r="N76" i="50"/>
  <c r="M203" i="50"/>
  <c r="G246" i="50"/>
  <c r="H297" i="50"/>
  <c r="D18" i="50"/>
  <c r="P54" i="50"/>
  <c r="J164" i="50"/>
  <c r="N130" i="50"/>
  <c r="E61" i="50"/>
  <c r="L304" i="50"/>
  <c r="M123" i="50"/>
  <c r="L307" i="50"/>
  <c r="G232" i="50"/>
  <c r="K216" i="50"/>
  <c r="K37" i="50"/>
  <c r="K251" i="50"/>
  <c r="N243" i="50"/>
  <c r="D186" i="50"/>
  <c r="K235" i="50"/>
  <c r="E299" i="50"/>
  <c r="G323" i="50"/>
  <c r="M296" i="50"/>
  <c r="F256" i="50"/>
  <c r="L214" i="50"/>
  <c r="H319" i="50"/>
  <c r="O28" i="50"/>
  <c r="K55" i="50"/>
  <c r="N33" i="50"/>
  <c r="G152" i="50"/>
  <c r="P244" i="50"/>
  <c r="P198" i="50"/>
  <c r="K141" i="50"/>
  <c r="E126" i="50"/>
  <c r="E197" i="50"/>
  <c r="H81" i="50"/>
  <c r="P230" i="50"/>
  <c r="G160" i="50"/>
  <c r="H204" i="50"/>
  <c r="O168" i="50"/>
  <c r="H19" i="50"/>
  <c r="K5" i="50"/>
  <c r="L27" i="50"/>
  <c r="G130" i="50"/>
  <c r="L303" i="50"/>
  <c r="M102" i="50"/>
  <c r="J293" i="50"/>
  <c r="F98" i="50"/>
  <c r="D141" i="50"/>
  <c r="L116" i="50"/>
  <c r="F101" i="4" l="1"/>
  <c r="F142" i="5"/>
  <c r="F124" i="3"/>
  <c r="F108" i="5"/>
  <c r="F169" i="10"/>
  <c r="F167" i="10"/>
  <c r="F114" i="9"/>
  <c r="F112" i="9"/>
  <c r="F222" i="9"/>
  <c r="F279" i="9"/>
  <c r="F277" i="9"/>
  <c r="F389" i="9"/>
  <c r="F387" i="9"/>
  <c r="F497" i="9"/>
  <c r="F499" i="9"/>
  <c r="F552" i="9"/>
  <c r="F554" i="9"/>
  <c r="F607" i="9"/>
  <c r="F609" i="9"/>
  <c r="F57" i="10"/>
  <c r="F59" i="10"/>
  <c r="F71" i="2"/>
  <c r="F66" i="5"/>
  <c r="F269" i="41"/>
  <c r="F209" i="11"/>
  <c r="F270" i="11"/>
  <c r="F272" i="11"/>
  <c r="F75" i="5"/>
  <c r="F124" i="2"/>
  <c r="F52" i="5"/>
  <c r="F54" i="5" s="1"/>
  <c r="F58" i="5" s="1"/>
  <c r="F72" i="7" s="1"/>
  <c r="F57" i="9"/>
  <c r="F61" i="9" s="1"/>
  <c r="F63" i="9" s="1"/>
  <c r="F67" i="9" s="1"/>
  <c r="F14" i="7" s="1"/>
  <c r="F446" i="10"/>
  <c r="F448" i="10"/>
  <c r="F387" i="10"/>
  <c r="F389" i="10"/>
  <c r="F611" i="10"/>
  <c r="F617" i="10"/>
  <c r="F60" i="7" s="1"/>
  <c r="F613" i="10"/>
  <c r="F48" i="5"/>
  <c r="F224" i="9"/>
  <c r="F334" i="9"/>
  <c r="F332" i="9"/>
  <c r="F444" i="9"/>
  <c r="F503" i="10"/>
  <c r="F507" i="10"/>
  <c r="F56" i="7" s="1"/>
  <c r="F662" i="10"/>
  <c r="F664" i="10"/>
  <c r="F774" i="10"/>
  <c r="F772" i="10"/>
  <c r="F162" i="11"/>
  <c r="F160" i="11"/>
  <c r="F224" i="10"/>
  <c r="F264" i="11"/>
  <c r="F269" i="39"/>
  <c r="F111" i="11"/>
  <c r="F552" i="10"/>
  <c r="F554" i="10"/>
  <c r="F103" i="5"/>
  <c r="F97" i="3"/>
  <c r="F151" i="5"/>
  <c r="F154" i="4"/>
  <c r="F225" i="11"/>
  <c r="F369" i="41"/>
  <c r="F167" i="9"/>
  <c r="F171" i="9" s="1"/>
  <c r="F173" i="9" s="1"/>
  <c r="F177" i="9" s="1"/>
  <c r="F18" i="7" s="1"/>
  <c r="F112" i="10"/>
  <c r="F116" i="10" s="1"/>
  <c r="F118" i="10" s="1"/>
  <c r="F122" i="10" s="1"/>
  <c r="F42" i="7" s="1"/>
  <c r="F279" i="10"/>
  <c r="F97" i="2"/>
  <c r="F70" i="5"/>
  <c r="F344" i="41"/>
  <c r="F221" i="11"/>
  <c r="F119" i="43"/>
  <c r="F119" i="44"/>
  <c r="F338" i="11"/>
  <c r="F269" i="38"/>
  <c r="F294" i="41"/>
  <c r="F213" i="11"/>
  <c r="P269" i="50"/>
  <c r="P261" i="50"/>
  <c r="P264" i="50"/>
  <c r="P315" i="50"/>
  <c r="P314" i="50"/>
  <c r="P283" i="50"/>
  <c r="P311" i="50"/>
  <c r="P260" i="50"/>
  <c r="P312" i="50"/>
  <c r="P265" i="50"/>
  <c r="P271" i="50"/>
  <c r="P325" i="50"/>
  <c r="P259" i="50"/>
  <c r="P294" i="50"/>
  <c r="P332" i="50"/>
  <c r="F340" i="11" l="1"/>
  <c r="F283" i="10"/>
  <c r="F281" i="10"/>
  <c r="F287" i="10"/>
  <c r="F48" i="7" s="1"/>
  <c r="F113" i="11"/>
  <c r="F668" i="10"/>
  <c r="F666" i="10"/>
  <c r="F672" i="10"/>
  <c r="F62" i="7" s="1"/>
  <c r="F448" i="9"/>
  <c r="F446" i="9"/>
  <c r="F452" i="9"/>
  <c r="F28" i="7" s="1"/>
  <c r="F68" i="5"/>
  <c r="F391" i="9"/>
  <c r="F397" i="9"/>
  <c r="F26" i="7" s="1"/>
  <c r="F393" i="9"/>
  <c r="F297" i="11"/>
  <c r="F153" i="5"/>
  <c r="F562" i="10"/>
  <c r="F58" i="7" s="1"/>
  <c r="F558" i="10"/>
  <c r="F556" i="10"/>
  <c r="F170" i="11"/>
  <c r="F88" i="7" s="1"/>
  <c r="F166" i="11"/>
  <c r="F164" i="11"/>
  <c r="F274" i="11"/>
  <c r="F276" i="11" s="1"/>
  <c r="F280" i="11" s="1"/>
  <c r="F92" i="7" s="1"/>
  <c r="F617" i="9"/>
  <c r="F34" i="7" s="1"/>
  <c r="F613" i="9"/>
  <c r="F611" i="9"/>
  <c r="F501" i="9"/>
  <c r="F507" i="9"/>
  <c r="F30" i="7" s="1"/>
  <c r="F503" i="9"/>
  <c r="F116" i="9"/>
  <c r="F118" i="9" s="1"/>
  <c r="F122" i="9" s="1"/>
  <c r="F16" i="7" s="1"/>
  <c r="F110" i="5"/>
  <c r="F215" i="11"/>
  <c r="F72" i="5"/>
  <c r="F228" i="10"/>
  <c r="F226" i="10"/>
  <c r="F232" i="10"/>
  <c r="F46" i="7" s="1"/>
  <c r="F338" i="9"/>
  <c r="F342" i="9"/>
  <c r="F24" i="7" s="1"/>
  <c r="F336" i="9"/>
  <c r="F393" i="10"/>
  <c r="F391" i="10"/>
  <c r="F397" i="10"/>
  <c r="F52" i="7" s="1"/>
  <c r="F211" i="11"/>
  <c r="F287" i="9"/>
  <c r="F22" i="7" s="1"/>
  <c r="F283" i="9"/>
  <c r="F281" i="9"/>
  <c r="F54" i="11"/>
  <c r="F223" i="11"/>
  <c r="F227" i="11"/>
  <c r="F105" i="5"/>
  <c r="F782" i="10"/>
  <c r="F66" i="7" s="1"/>
  <c r="F776" i="10"/>
  <c r="F778" i="10"/>
  <c r="F226" i="9"/>
  <c r="F232" i="9"/>
  <c r="F20" i="7" s="1"/>
  <c r="F228" i="9"/>
  <c r="F77" i="5"/>
  <c r="F61" i="10"/>
  <c r="F63" i="10" s="1"/>
  <c r="F67" i="10" s="1"/>
  <c r="F40" i="7" s="1"/>
  <c r="F68" i="7" s="1"/>
  <c r="F556" i="9"/>
  <c r="F558" i="9" s="1"/>
  <c r="F562" i="9" s="1"/>
  <c r="F32" i="7" s="1"/>
  <c r="F171" i="10"/>
  <c r="F173" i="10" s="1"/>
  <c r="F177" i="10" s="1"/>
  <c r="F44" i="7" s="1"/>
  <c r="F144" i="5"/>
  <c r="F36" i="7" l="1"/>
  <c r="F117" i="11"/>
  <c r="F119" i="11"/>
  <c r="F356" i="11"/>
  <c r="F358" i="11"/>
  <c r="F165" i="5"/>
  <c r="F167" i="5"/>
  <c r="F62" i="11"/>
  <c r="F64" i="11"/>
  <c r="F233" i="11"/>
  <c r="F231" i="11"/>
  <c r="F313" i="11"/>
  <c r="F315" i="11"/>
  <c r="F81" i="5"/>
  <c r="F83" i="5"/>
  <c r="F120" i="5"/>
  <c r="F118" i="5"/>
  <c r="F323" i="11" l="1"/>
  <c r="F94" i="7" s="1"/>
  <c r="F317" i="11"/>
  <c r="F319" i="11"/>
  <c r="F128" i="5"/>
  <c r="F76" i="7" s="1"/>
  <c r="F122" i="5"/>
  <c r="F124" i="5"/>
  <c r="F66" i="11"/>
  <c r="F68" i="11" s="1"/>
  <c r="F72" i="11" s="1"/>
  <c r="F84" i="7" s="1"/>
  <c r="F85" i="5"/>
  <c r="F87" i="5" s="1"/>
  <c r="F91" i="5" s="1"/>
  <c r="F74" i="7" s="1"/>
  <c r="F80" i="7" s="1"/>
  <c r="F169" i="5"/>
  <c r="F171" i="5" s="1"/>
  <c r="F175" i="5" s="1"/>
  <c r="F78" i="7" s="1"/>
  <c r="F127" i="11"/>
  <c r="F86" i="7" s="1"/>
  <c r="F121" i="11"/>
  <c r="F123" i="11"/>
  <c r="F366" i="11"/>
  <c r="F96" i="7" s="1"/>
  <c r="F360" i="11"/>
  <c r="F362" i="11"/>
  <c r="F235" i="11"/>
  <c r="F237" i="11" s="1"/>
  <c r="F241" i="11" s="1"/>
  <c r="F90" i="7" s="1"/>
  <c r="F98" i="7" l="1"/>
  <c r="F100" i="7"/>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<sst xmlns="http://schemas.openxmlformats.org/spreadsheetml/2006/main" count="5981" uniqueCount="461">
  <si>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</si>
  <si>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</si>
  <si>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</si>
  <si>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</si>
  <si>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</si>
  <si>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</si>
  <si>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</si>
  <si>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</si>
  <si>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</si>
  <si>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</si>
  <si>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</si>
  <si>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</si>
  <si>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</si>
  <si>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</si>
  <si>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</si>
  <si>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</si>
  <si>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</si>
  <si>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</si>
  <si>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</si>
  <si>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</si>
  <si>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</si>
  <si>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</si>
  <si>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</si>
  <si>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</si>
  <si>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</si>
  <si>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</si>
  <si>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</si>
  <si>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</si>
  <si>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</si>
  <si>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</si>
  <si>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</si>
  <si>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</si>
  <si>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</si>
  <si>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</si>
  <si>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</si>
  <si>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</si>
  <si>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</si>
  <si>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</si>
  <si>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</si>
  <si>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</si>
  <si>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</si>
  <si>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</si>
  <si>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</si>
  <si>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</si>
  <si>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</si>
  <si>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</si>
  <si>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</si>
  <si>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</si>
  <si>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</si>
  <si>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</si>
  <si>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</si>
  <si>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</si>
  <si>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</si>
  <si>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</si>
  <si>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</si>
  <si>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</si>
  <si>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</si>
  <si>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</si>
  <si>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</si>
  <si>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</si>
  <si>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</si>
  <si>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</si>
  <si>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</si>
  <si>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</si>
  <si>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</si>
  <si>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</si>
  <si>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</si>
  <si>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</si>
  <si>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</si>
  <si>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</si>
  <si>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</si>
  <si>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</si>
  <si>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</si>
  <si>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</si>
  <si>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</si>
  <si>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</si>
  <si>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</si>
  <si>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</si>
  <si>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</si>
  <si>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</si>
  <si>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</si>
  <si>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</si>
  <si>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</si>
  <si>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</si>
  <si>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</si>
  <si>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</si>
  <si>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</si>
  <si>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</si>
  <si>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</si>
  <si>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</si>
  <si>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</si>
  <si>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</si>
  <si>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</si>
  <si>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</si>
  <si>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</si>
  <si>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</si>
  <si>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</si>
  <si>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</si>
  <si>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</si>
  <si>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</si>
  <si>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</si>
  <si>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</si>
  <si>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</si>
  <si>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</si>
  <si>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</si>
  <si>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</si>
  <si>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</si>
  <si>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</si>
  <si>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</si>
  <si>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</si>
  <si>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</si>
  <si>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</si>
  <si>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</si>
  <si>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</si>
  <si>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</si>
  <si>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</si>
  <si>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</si>
  <si>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</si>
  <si>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</si>
  <si>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</si>
  <si>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</si>
  <si>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</si>
  <si>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</si>
  <si>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</si>
  <si>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</si>
  <si>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</si>
  <si>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</si>
  <si>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</si>
  <si>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</si>
  <si>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</si>
  <si>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</si>
  <si>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</si>
  <si>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</si>
  <si>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</si>
  <si>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</si>
  <si>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</si>
  <si>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</si>
  <si>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</si>
  <si>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</si>
  <si>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</si>
  <si>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</si>
  <si>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</si>
  <si>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</si>
  <si>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</si>
  <si>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</si>
  <si>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</si>
  <si>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</si>
  <si>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</si>
  <si>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</si>
  <si>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</si>
  <si>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</si>
  <si>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</si>
  <si>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</si>
  <si>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</si>
  <si>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</si>
  <si>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</si>
  <si>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</si>
  <si>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</si>
  <si>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</si>
  <si>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</si>
  <si>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</si>
  <si>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</si>
  <si>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</si>
  <si>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</si>
  <si>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</si>
  <si>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</si>
  <si>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</si>
  <si>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</si>
  <si>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</si>
  <si>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</si>
  <si>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</si>
  <si>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</si>
  <si>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</si>
  <si>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</si>
  <si>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</si>
  <si>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</si>
  <si>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</si>
  <si>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</si>
  <si>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</si>
  <si>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</si>
  <si>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</si>
  <si>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</si>
  <si>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</si>
  <si>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</si>
  <si>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</si>
  <si>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</si>
  <si>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</si>
  <si>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</si>
  <si>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</si>
  <si>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</si>
  <si>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</si>
  <si>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</si>
  <si>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</si>
  <si>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</si>
  <si>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</si>
  <si>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</si>
  <si>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</si>
  <si>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</si>
  <si>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</si>
  <si>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</si>
  <si>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</si>
  <si>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</si>
  <si>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</si>
  <si>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</si>
  <si>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</si>
  <si>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</si>
  <si>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</si>
  <si>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</si>
  <si>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</si>
  <si>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</si>
  <si>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</si>
  <si>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</si>
  <si>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</si>
  <si>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</si>
  <si>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</si>
  <si>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</si>
  <si>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</si>
  <si>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</si>
  <si>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</si>
  <si>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</si>
  <si>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</si>
  <si>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</si>
  <si>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</si>
  <si>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</si>
  <si>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</si>
  <si>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</si>
  <si>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</si>
  <si>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</si>
  <si>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</si>
  <si>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</si>
  <si>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</si>
  <si>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</si>
  <si>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</si>
  <si>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</si>
  <si>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</si>
  <si>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</si>
  <si>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</si>
  <si>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</si>
  <si>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</si>
  <si>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</si>
  <si>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</si>
  <si>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</si>
  <si>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</si>
  <si>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</si>
  <si>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</si>
  <si>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</si>
  <si>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</si>
  <si>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</si>
  <si>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</si>
  <si>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</si>
  <si>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</si>
  <si>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</si>
  <si>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</si>
  <si>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</si>
  <si>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</si>
  <si>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</si>
  <si>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</si>
  <si>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</si>
  <si>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</si>
  <si>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</si>
  <si>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</si>
  <si>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</si>
  <si>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</si>
  <si>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</si>
  <si>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</si>
  <si>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</si>
  <si>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</si>
  <si>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</si>
  <si>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</si>
  <si>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</si>
  <si>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</si>
  <si>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</si>
  <si>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</si>
  <si>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</si>
  <si>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</si>
  <si>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</si>
  <si>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</si>
  <si>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</si>
  <si>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</si>
  <si>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</si>
  <si>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</si>
  <si>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</si>
  <si>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</si>
  <si>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</si>
  <si>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</si>
  <si>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</si>
  <si>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</si>
  <si>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</si>
  <si>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</si>
  <si>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</si>
  <si>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</si>
  <si>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</si>
  <si>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</si>
  <si>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</si>
  <si>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</si>
  <si>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</si>
  <si>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</si>
  <si>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</si>
  <si>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</si>
  <si>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</si>
  <si>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</si>
  <si>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</si>
  <si>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</si>
  <si>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</si>
  <si>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</si>
  <si>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</si>
  <si>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</si>
  <si>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</si>
  <si>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</si>
  <si>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</si>
  <si>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</si>
  <si>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</si>
  <si>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</si>
  <si>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(5) Hire 2 additional primary care providers and staff</t>
  </si>
  <si>
    <t>(6) Expand existing primary care locations by at least one (MOB)</t>
  </si>
  <si>
    <t>(4) Increase ARMC FHC primary care clinic volume by 2% over baseline</t>
  </si>
  <si>
    <t>(15) Expand primary care training by hiring one additional precepting primary care faculty provider member</t>
  </si>
  <si>
    <t>(16) Expand positive primary care exposure for residents (train in medical home model, chronic care model, disease registry and panel management)</t>
  </si>
  <si>
    <t>(14) Increase primary care training by recruiting for at least 2 additional primary care residents over baseline</t>
  </si>
  <si>
    <t>(21) Re-implement a functional disease registry (diabetes) at one of ARMC's FHCs</t>
  </si>
  <si>
    <t>(22) Conduct training to at least 25% of ARMC FHC staff on populating and using the registry function</t>
  </si>
  <si>
    <t>(23) Demonstrate registry automated reporting ability to track and report on patient demographics, diagnoses, patients in need of services or not at goal, and preventive care status</t>
  </si>
  <si>
    <t>(24) Enter at least 400 diabetic patients into the registry</t>
  </si>
  <si>
    <t>(38) Collect baseline for number of days to process referrals and wait time from receipt of referral to actual referral appointment</t>
  </si>
  <si>
    <t>(39) Expand the ambulatory care medical specialties referral management department by implementing a revamped specialty referral process</t>
  </si>
  <si>
    <t>(40) Establish specialty care guidelines for the high/most impacted medical specialties</t>
  </si>
  <si>
    <t>(41) Train 15% of primary care providers, specialists and staff on processes, guidelines and technology for referrals and consultations into selected medical specialties (3 ARMC FHCs and 2 specialty clinics)</t>
  </si>
  <si>
    <t>(42) Provide reports on number of days to process referrals, and wait time from receipt of referral to actual referral appointment</t>
  </si>
  <si>
    <t>(49) Put in place policies and systems to enhance patient access to the medical home</t>
  </si>
  <si>
    <t>(50) Reorganize staff into primary care teams responsible for the coordination of care</t>
  </si>
  <si>
    <t>(51) Establish criteria for medical home assignment</t>
  </si>
  <si>
    <t>(52) Develop training materials for medical homes</t>
  </si>
  <si>
    <t>(53) Designate/hire Panel Managers to support and oversee panel management at the three ARMC FHCs (3 Panel Managers)</t>
  </si>
  <si>
    <t>(54) Train at least 25% of ARMC FHC staff on the medical home model</t>
  </si>
  <si>
    <t>(55) Implement the medical home model at one ARMC FHC (pilot)</t>
  </si>
  <si>
    <t>(56) At least 50% of new patients assigned to the pilot medical home receive their first appointment in a timely manner</t>
  </si>
  <si>
    <t>(64) Implement the Chronic Care Model for diabetes at one ARMC FHC (pilot)</t>
  </si>
  <si>
    <t>(66) Train at least 25% of staff in the Care Model</t>
  </si>
  <si>
    <t>(67) Formalize multi-disciplinary teams in one ARMC FHC</t>
  </si>
  <si>
    <t>(68) Designate/hire a chronic disease case manager to provide case management services at one of ARMC's FHCs</t>
  </si>
  <si>
    <t>(65) Apply the Chronic Care Model to one targeted chronic disease (diabetes) which is locally prevalent</t>
  </si>
  <si>
    <t>(79) Implement a practice management system</t>
  </si>
  <si>
    <t>(80) Implement patient visit redesign at one ARMC FHC (pilot)</t>
  </si>
  <si>
    <t>(81) Train 25% of ARMC FHC staff on methods for redesigning clinics to improve efficiency (including primary care residents)</t>
  </si>
  <si>
    <t xml:space="preserve">
</t>
  </si>
  <si>
    <r>
      <rPr>
        <u/>
        <sz val="10"/>
        <rFont val="Arial"/>
        <family val="2"/>
      </rPr>
      <t>3/31/12</t>
    </r>
    <r>
      <rPr>
        <sz val="10"/>
        <rFont val="Arial"/>
        <family val="2"/>
      </rPr>
      <t xml:space="preserve"> - On 11/23/11, ARMC received notification from the American Osteopathic Association of "Approval of Increase in Six (6) positions from Eighteen (18) to Twenty-four (24)."  As of 12/9/11, ARMC's Residency Program was interviewing applications for eight (8) PGY 1 residency positions for the 2012/13 Academic Year; this is an increase of two (2) residency positions for the 2011/12 Academic Year (See AOA residency notification letter on file with ARMC).</t>
    </r>
  </si>
  <si>
    <t>2) Hire 2 LVNs to assist with medical record review and data abstraction (shared amongst all 4 interventions)</t>
  </si>
  <si>
    <t>3) Hire Staff Analyst to perform report writing data collection and analysis (shared amongst all 4 interventions)</t>
  </si>
  <si>
    <t>4) Join the Surviving Sepsis Campaign to learn and share best practices related to improving severe sepsis and septic shock detection and management</t>
  </si>
  <si>
    <t>5) Train clinical staff on Sepsis Bundle Element and Protocols, Checklists and Screening Tools (maintain on-going training education)</t>
  </si>
  <si>
    <t>6) Develop Intensive Care Unit policies and procedures to support compliance with the Sepsis Resuscitation Bundle</t>
  </si>
  <si>
    <t>7) Implement the Sepsis Resuscitation Bundle</t>
  </si>
  <si>
    <t>8) Report at least 6 months of data collection on Sepsis Resuscitation Bundle to SNI for purposes of establishing the baseline and setting benchmarks</t>
  </si>
  <si>
    <t>21) Train clinical staff to document line day during rounds as part of daily goal sheets</t>
  </si>
  <si>
    <t>24) Train clinical staff on the Central Line Bundle (maintain on-going training education)</t>
  </si>
  <si>
    <t>25) Obtain a baseline on: (1) compliance with optimal catheter site selection, with avoidance of using the femoral vein for central venous access in adult patients and (2) evidence of daily review of line necessity with prompt removal unnecessary lines</t>
  </si>
  <si>
    <t>26) Implement the Central Line Insertion Practices (CLIP)</t>
  </si>
  <si>
    <t>27) Report at least 6 months of data collection on CLIP to SNI for purposes of establishing the baseline and setting benchmarks</t>
  </si>
  <si>
    <t>28) Report at least 6 months of data collection on CLABSI to SNI for purposes of establishing the baseline and setting benchmarks</t>
  </si>
  <si>
    <t>42) Train physicians, residents, nursing staff and allied health professionals on the Pressure Ulcer Prevention Bundle (maintain on-going training education)</t>
  </si>
  <si>
    <t>43) Hire Staff Analyst to perform report writing data collection and analysis (shared amongst all 4 interventions</t>
  </si>
  <si>
    <t>45) Establish pressure ulcer baseline data</t>
  </si>
  <si>
    <t>47) Join Cal-Noc to report Pressure Ulcer Incidence and Prevalence</t>
  </si>
  <si>
    <t>48) Share data, promising practices, and findings with SNI to foster shared learning and benchmarking across the California public hospitals</t>
  </si>
  <si>
    <t>63) Report at least 6 months of data collection on the 7 stroke management process measures to SNI for purposes of establishing the baseline and setting benchmarks</t>
  </si>
  <si>
    <t>64) Report the data to the State</t>
  </si>
  <si>
    <t>62) Hire 2 LVNs to assist with medical record review and data abstraction (shared amongst all 4 interventions)</t>
  </si>
  <si>
    <r>
      <rPr>
        <u/>
        <sz val="10"/>
        <rFont val="Arial"/>
        <family val="2"/>
      </rPr>
      <t>3/31/12</t>
    </r>
    <r>
      <rPr>
        <sz val="10"/>
        <rFont val="Arial"/>
        <family val="2"/>
      </rPr>
      <t xml:space="preserve"> - On 10/5/11, ARMC opened a new primary care clinic in its Medical Office Building.  The new clinic has 8 exam rooms, a procedure room, patient education area, blood draw room, conference room, managed care clerk office and doctor's offices in approximately 4,952 square feet.  The new clinic can accommodate 3 full time equivalent providers.  A copy of the new primary care clinic schedule is on file at ARMC.
</t>
    </r>
    <r>
      <rPr>
        <u/>
        <sz val="10"/>
        <rFont val="Arial"/>
        <family val="2"/>
      </rPr>
      <t>9/30/12</t>
    </r>
    <r>
      <rPr>
        <sz val="10"/>
        <rFont val="Arial"/>
        <family val="2"/>
      </rPr>
      <t xml:space="preserve"> – ARMC currently operates this clinic at three half day resident clinics and 4 half day attending clinics.  Administration is working with the Clinic Physician Champion to increase the number of providers and provider days at this clinic.  It is expected that by the end of October 2012, we will have increased the number of providers and provider days, by one Nurse Practitioner and one additional attending clinic day, thus increasing the number of available appointments for patients.  
Since opening this clinic in October 2011, 1,387 new patients have been assigned to the clinic and the providers are seeing an average of 255 patients per month.  This new primary care clinic provides a convenience to those patients located in the surrounding areas of the hospital as well as a decrease in the wait time to receive a primary care appointment. 
</t>
    </r>
  </si>
  <si>
    <r>
      <rPr>
        <u/>
        <sz val="10"/>
        <rFont val="Arial"/>
        <family val="2"/>
      </rPr>
      <t>3/31/12</t>
    </r>
    <r>
      <rPr>
        <sz val="10"/>
        <rFont val="Arial"/>
        <family val="2"/>
      </rPr>
      <t xml:space="preserve"> - ARMC has made strides develop its current registry into a fully-functional reporting registry system.  As of 12/31/11, ARMC staff is able to manually enter patient demographics, vitals, labs, medications and visits into the registry system.  In addition, the registry is able to manually identify groups of patients as requested.  As such, it has been determined that ARMC has completed 25% of this milestone.  For the remainder of DY 7, ARMC will continue to focus its efforts on implementing a fully-functional disease registry system.
</t>
    </r>
    <r>
      <rPr>
        <u/>
        <sz val="10"/>
        <rFont val="Arial"/>
        <family val="2"/>
      </rPr>
      <t>9/30/12</t>
    </r>
    <r>
      <rPr>
        <sz val="10"/>
        <rFont val="Arial"/>
        <family val="2"/>
      </rPr>
      <t xml:space="preserve"> - ARMC implemented a functional disease registry for diabetic patients at the Fontana Family Health Center (FHC).    In developing and then re-implementing the disease registry, ARMC’s Information Technology (IT) department converted the old CDEMS registry database to a SQL database to secure the necessary data and make it accessible to multiple users.  After the conversion, IT was able to download certain data from the hospital’s information system (Meditech) into the SQL database; from there information flows to an Access database reporting tool as a front-end reporting device for providers.  Providers and clinic staff are now able to enter and retrieve data from the system as necessary for reporting and patient care services as specified with the medical home and chronic care models.
The disease registry tracks: patients who have had an A1c test within the past 12 months; patients’ most recent HbA1c levels; patients’ LDL levels; patients’ blood pressure levels; and patients with self-management goals.  Through the use of the registry, FHC staff can pull reports based on patient population, those meeting/not meeting goals, and/or specific patients assigned to providers for care.  
ARMC is also participating in the Safety Net Institute’s (SNI) Medical Home Collaborative which is designed to help safety net primary care clinics become high-performing patient-centered medical homes (PCMHs) with a particular focus on improving chronic illness care for diabetes patients.   As part of this Collaborative, ARMC is required to send monthly reports from the diabetic registry.  
This has been one of our most challenging milestones to achieve as the registry had to be rebuilt almost entirely.  Physicians and IT staff met weekly for several months to get the system operational.  Through development and implementation, we have learned that ongoing maintenance of the registry will require considerable resources.  For example, the staff have been challenged with intermittent network interruptions which caused some access issues in utilizing the registry on a day-to-day basis.  IT has been working on this issue and will be adding more bandwidth at the hospital to account for the information overload that is being sent to the hospital’s main server.  This will be resolved in early DY 8.  Despite this, clinicians and staff at the test site FHC are engaged and excited about the opportunity to obtain these helpful patient reports at the point of care. 
</t>
    </r>
  </si>
  <si>
    <r>
      <rPr>
        <u/>
        <sz val="10"/>
        <rFont val="Arial"/>
        <family val="2"/>
      </rPr>
      <t>9/30/12</t>
    </r>
    <r>
      <rPr>
        <sz val="10"/>
        <rFont val="Arial"/>
        <family val="2"/>
      </rPr>
      <t xml:space="preserve"> - ARMC’s diabetes registry is functional and automated for patients at the Fontana Family Health Center.  Evidence of automation includes monthly reports submitted to the Safety Net Institute for the Patient Centered Medical Home Collaborative (focus on improving chronic illness care for diabetes patients).  ARMC must report statistics for diabetes patients with A1c on file in the past year, an A1c&lt;8%, an LDL&lt;100, BP&lt;140/90mmHg, and those with self-management goals (reports on file with ARMC).  
In addition to the Collaborative reports, ARMC staff can now pull reports related to patients in need of services or not at goal.  For example, a patient care team member will run a report for patients who have not had a mammogram in the past two years; the doctor will then view the report then work with his LVN to contact those patients in need of an exam and schedule them an appointment.  This type of report can also be run for diabetic patients who have not had an HgA1c drawn during the past year, thus requiring services.  Another example of reporting capability is the ability to run a report of patients who are not at goal, specifically, diabetic patients who have an HgA1c higher than 8% when the goal has been set at less than 8%.
</t>
    </r>
  </si>
  <si>
    <r>
      <rPr>
        <u/>
        <sz val="10"/>
        <rFont val="Arial"/>
        <family val="2"/>
      </rPr>
      <t>3/31/12</t>
    </r>
    <r>
      <rPr>
        <sz val="10"/>
        <rFont val="Arial"/>
        <family val="2"/>
      </rPr>
      <t xml:space="preserve"> - As of 12/31/11, over 400 diabetic patients have been identified and added to ARMC disease registry (see reports on file).
</t>
    </r>
    <r>
      <rPr>
        <u/>
        <sz val="10"/>
        <rFont val="Arial"/>
        <family val="2"/>
      </rPr>
      <t>9/30/12</t>
    </r>
    <r>
      <rPr>
        <sz val="10"/>
        <rFont val="Arial"/>
        <family val="2"/>
      </rPr>
      <t xml:space="preserve"> - In DY 7 ARMC began to enroll all patients with two or more visits to their assigned Family Health Center (FHC) into the health maintenance registry; those patients who were identified as having diabetes were included in the diabetes portion of the health registry.  We realize that as we move forward with DSRIP and improving the overall health of ARMC’s patient population we will have to track additional diseases and health statuses to get the most benefit out of the registry.   Currently ARMC’s registry does not allow for additional disease states and measures.  This will be addressed during DY 8.
</t>
    </r>
  </si>
  <si>
    <r>
      <rPr>
        <u/>
        <sz val="10"/>
        <rFont val="Arial"/>
        <family val="2"/>
      </rPr>
      <t>3/31/12</t>
    </r>
    <r>
      <rPr>
        <sz val="10"/>
        <rFont val="Arial"/>
        <family val="2"/>
      </rPr>
      <t xml:space="preserve"> - As of 12/31/11, based on a manual count performed, data gathered and statistical probabilities can be reported on in relation to number of days to process referrals and wait time from receipt of referral to actual appointment (data on file with ARMC).  As such, 50% of this milestone has been completed.  A definitive baseline will be collected and reported on as of 6/30/12.
</t>
    </r>
    <r>
      <rPr>
        <u/>
        <sz val="10"/>
        <rFont val="Arial"/>
        <family val="2"/>
      </rPr>
      <t>9/30/12</t>
    </r>
    <r>
      <rPr>
        <sz val="10"/>
        <rFont val="Arial"/>
        <family val="2"/>
      </rPr>
      <t xml:space="preserve"> - As of 6/30/12, ARMC has established the baseline for the number of days to process referrals and number of days from referral to actual appointment for 25 specialty services, including:
Anticoagulation (65 days to process referrals: 78 days from referral to actual appointment); Audiology (33 days to process referrals: 217 days from referral to actual appointment); Breast Surgery (21 days to process referrals: 66 days from referral to actual appointment); Burn (38 days to process referrals: 72 days from referral to actual appointment); Cardiology (137 days to process referrals: 171 days from referral to actual appointment); Dental (37 days to process referrals: 128 days from referral to actual appointment); Endocrinology (94 days to process referrals: 207 days from referral to actual appointment); ENT (122 days to process referrals: 290 days from referral to actual appointment); GI (304 days to process referrals: 616 days from referral to actual appointment); Hepatology (106 days to process referrals: 364 days from referral to actual appointment); Nephrology (35 days to process referrals: 176 days from referral to actual appointment); Neurology (97 days to process referrals: 168 days from referral to actual appointment); Neurosurgery (167 days to process referrals: 99 days from referral to actual appointment); Obstetrics (71 days to process referrals: 72 days from referral to actual appointment); Opthalmology (135 days to process referrals: 241 days from referral to actual appointment); Oral Surgery (64 days to process referrals: 215 days from referral to actual appointment); Plastic Surgery (9 days to process referrals: 59 days from referral to actual appointment); Pulmonary (89 days to process referrals: 140 days from referral to actual appointment); Rheumatology (450 days to process referrals: 486 days from referral to actual appointment); Surgery (118 days to process referrals: 158 days from referral to actual appointment); Urology (233 days to process referrals: 343 days from referral to actual appointment); Vascular Surgery (56 days to process referrals: 132 days from referral to actual appointment); Women’s Health (144 days to process referrals: 214 days from referral to actual appointment); Women’s Health Genetics (58 days to process referrals: 77 days from referral to actual appointment); Women’s Health High Risk (19 days to process referrals: 137 days from referral to actual appointment).  
In DY7 we seriously underestimated the difficulty we would have in automating the tracking of this data.  The baseline data as well as most of the referral tracking reports had to be obtained by hand; a process so laborious we could not provide feedback quickly enough to the specialists.  Developing an automated system and testing it in a clinic setting took several months.  We did use the IHI Model for Improvement starting in a small clinic where the clinicians were enthusiastic.  We identified problems and were able to test solutions allowing us to roll it out further.
</t>
    </r>
  </si>
  <si>
    <r>
      <rPr>
        <u/>
        <sz val="10"/>
        <rFont val="Arial"/>
        <family val="2"/>
      </rPr>
      <t>3/31/12</t>
    </r>
    <r>
      <rPr>
        <sz val="10"/>
        <rFont val="Arial"/>
        <family val="2"/>
      </rPr>
      <t xml:space="preserve"> - As of 12/31/11, ARMC has established specialty care guidelines/protocols for the Ear, Nose and Throat clinic, which has been identified as one of the hospitals high/most impacted medical specialties.  As such 25% of this milestone has been completed.  (See guidelines/protocols on file with ARMC).  The DSRIP team is working with other clinics that have been identified as high/most impacted to establish specialty care guidelines/protocols.  This process will be completed by 6/30/12.  
</t>
    </r>
    <r>
      <rPr>
        <u/>
        <sz val="10"/>
        <rFont val="Arial"/>
        <family val="2"/>
      </rPr>
      <t>9/30/12</t>
    </r>
    <r>
      <rPr>
        <sz val="10"/>
        <rFont val="Arial"/>
        <family val="2"/>
      </rPr>
      <t xml:space="preserve"> - As of 6/30/12, ARMC has developed specialty care guidelines/protocols for four of its most impacted clinics including, Ear, Nose and Throat, Cardiology, Gastroenterology and Hepatology (liver) to ensure patients are receiving appropriate specialty referrals.  These guidelines assist the referring provider determine the best approach for treatment and/or when to refer a patient to a specialist.  The guidelines specify which clinical indicators must be met for referral as well as which documents to include when requesting a referral (i.e. description of symptoms, medication lists, discharge summary, if applicable, copies of procedure reports, lab work and tests) in order to better facilitate the referral once it reaches the specialist.  The use of specialty care guidelines in these clinics has improved communication between primary care provider and specialty physicians.  In addition, the guidelines allow for the primary care providers to extend beyond their normal scope and provide more detailed evaluations and treatment to their patients as opposed to an immediate referral which may not be necessary.  These guidelines have been distributed to the 4 groups of specialty care physicians and all of the primary care providers via memo and specialty guides.
Dr. Roberts (ENT physician) was instrumental in developing the specialty care guidelines/protocols template for this milestone.  In doing so, Dr. Roberts drafted specialty care guidelines for ENT and then met with physicians and nurses to discuss specifically what worked and what didn’t in the guidelines; he would then revise the guidelines and continue this process until it was clear that the (template) guidelines were user friendly and easy to work with.  Once the guideline template was developed, Dr. Roberts in collaboration with Ambulatory and Referral Services worked with the other three specialty groups to develop their own guidelines for referrals.  This Plan, Do, Study, Act (PDSA) process proved to be effective; making it easy to roll out and train on as there was consistency with the format.
</t>
    </r>
  </si>
  <si>
    <r>
      <rPr>
        <u/>
        <sz val="10"/>
        <rFont val="Arial"/>
        <family val="2"/>
      </rPr>
      <t>3/31/12</t>
    </r>
    <r>
      <rPr>
        <sz val="10"/>
        <rFont val="Arial"/>
        <family val="2"/>
      </rPr>
      <t xml:space="preserve"> - ARMC's Referral Department provided a large education/training session to all of the Family Medicine Practitioners (see list on file as well as formal notification letter and New Outpatient Referral Form) as well as the Ambulatory Clinic Staff (see sign-in sheet on file as well as minutes from education/training session).  Training included new processes and guidelines for submitting, accepting and processing referrals as well as a detailed introduction to ARMC's Automated Referral Tracking System.  This training accounts for over 15% of the primary care providers, specialists and clinic staff.</t>
    </r>
  </si>
  <si>
    <r>
      <rPr>
        <u/>
        <sz val="10"/>
        <rFont val="Arial"/>
        <family val="2"/>
      </rPr>
      <t>3/31/12</t>
    </r>
    <r>
      <rPr>
        <sz val="10"/>
        <rFont val="Arial"/>
        <family val="2"/>
      </rPr>
      <t xml:space="preserve"> - ARMC is in the process of hiring the necessary staff to fully implement the medical home model.  Individuals have, and are being, interviewed, hired, trained and formalized into primary care teams responsible for the coordination of care during the 2nd half of DY 7.  This information will be reported in the Final Report for DY 7.
</t>
    </r>
    <r>
      <rPr>
        <u/>
        <sz val="10"/>
        <rFont val="Arial"/>
        <family val="2"/>
      </rPr>
      <t>9/30/12</t>
    </r>
    <r>
      <rPr>
        <sz val="10"/>
        <rFont val="Arial"/>
        <family val="2"/>
      </rPr>
      <t xml:space="preserve"> - As of 6/30/12, the McKee Family Health Center (FHC) procedures have been changed to reorganize staff into primary care teams, or pods/podlets.  The FHC has 2 pods which consist of 4,000 patients and 7 podlets to accommodate the patient load.  The pods/podlets are designed to have more patient care provided by non-PCP members of the team.  With the addition of pods and podlets, position descriptions have changed to reflect the new duties:  
The PCP is no longer defined as someone who joins or develops a system to provide patient requested care on a 24 hour a day, 7 day a week basis.  The PCP will now be held accountable for whether an assigned patient has “appropriate” outcomes for specific health conditions and whether they received USPSTF recommended preventative services.  In fact, it will be the expectation that the PCP will track and know his/her rates and develop plans to continuously improve those rates.  
The Ambulatory Care Chronic Disease Case Manager will work with complex patients to set self-management goals and to follow with patients to ensure success.  
Nurses will provide patient care via nurse visits in clinics as well as phone and email visits.  They will be responsible to teach and supervise other members of the team who are providing patient education, medication reconciliation and self-management goal setting and coaching.  
LVNs will serve as panel managers for the pods, addressing requests to change PCPs, monitor sizes of panels and empanelment, quality measures, and teach/supervise Clinic Assistants as well as oversee “outreach” for the panel as a whole.  
Clinic Assistants will perform self-management support, patient education for common clinical conditions and medication reconciliation.  
Clerks will improve transitions in care by coordinating referrals and participate in ensuring compliance with evidence-based guidelines for preventative services by running reports of patients who need such services and contacting them to set up the service.  
The FHC Clinic Supervisor is responsible for the implementation and maintenance of pods and podlets.  It is her duty to ensure that staff are up to date on training and competent in their new job roles.  
ARMC's Administration played a crucial role in facilitating the implementation of pods and podlets at the FHC by working with downtown County Human Resources to push through the hiring of Clinic Assistants which are critical to the Medical Home.  Typically the new hire process can take several months before a new staff member is hired.  Administration was able to circumvent this process and speed up the hiring therefore assisting in the implementation of the Patient Centered Medical Home at the FHC.
</t>
    </r>
  </si>
  <si>
    <r>
      <rPr>
        <u/>
        <sz val="10"/>
        <rFont val="Arial"/>
        <family val="2"/>
      </rPr>
      <t>3/31/12</t>
    </r>
    <r>
      <rPr>
        <sz val="10"/>
        <rFont val="Arial"/>
        <family val="2"/>
      </rPr>
      <t xml:space="preserve"> - In developing ARMC's Medical Home Model, definitions and criteria were developed and implemented to assign patients to specific medical homes.  (See Medical Home Implementation Manual on file with ARMC).  Through this criteria, patients will be assigned to a specific Medical Home and receive educational materials regarding how ARMC's Medical Home functions (i.e. what a patient can expect from their Medical Home and what the Medical Home expects from them).   
</t>
    </r>
    <r>
      <rPr>
        <u/>
        <sz val="10"/>
        <rFont val="Arial"/>
        <family val="2"/>
      </rPr>
      <t>9/30/12</t>
    </r>
    <r>
      <rPr>
        <sz val="10"/>
        <rFont val="Arial"/>
        <family val="2"/>
      </rPr>
      <t xml:space="preserve"> – Administration and Ambulatory Services collaborated to develop a memo that was sent to ARMC staff and clinical providers which defined ARMC’s Patient Centered Medical Home (PCHM) as well as designating how patients will be assigned to a PCHM.  Excerpts from the memo are as follows: “An important aspect of our DSRIP plan is the creation and implementation of a Medical Home, whereby a patient will receive comprehensive longitudinal care.  Services of the Medical Home include population management using disease and preventive health registries, use of the Chronic Care Model for diabetes management, health coaching to enhance patient engagement in personal health and multidisciplinary team-based care where each member works at the top of his or her license.  ARMC’s Medical Home philosophy is, “Any patient who wishes to establish an ongoing relationship with a group of professionals, all with a common goal of maximizing that patient’s health and wellbeing, deserves to be in a medical home.  Therefore, initially we will define any patient who is willing to keep a second appointment at one of ARMC’s Family Health Centers, as agreeing to a Medical Home relationship.”  Although this process will begin with the FHCs our long-term goal is to encourage all ARMC patients to join a medical home.”  Through the distribution of this memo staff were further introduced to the PCHM and how it will play a valuable role in the future of ARMC’s population health management.  
</t>
    </r>
  </si>
  <si>
    <r>
      <rPr>
        <u/>
        <sz val="10"/>
        <rFont val="Arial"/>
        <family val="2"/>
      </rPr>
      <t>3/31/12</t>
    </r>
    <r>
      <rPr>
        <sz val="10"/>
        <rFont val="Arial"/>
        <family val="2"/>
      </rPr>
      <t xml:space="preserve"> - By 6/30/12, all medical specialty clinics which have been identified as high/most impacted will be added to the ARTS system to which reports of number of days to process referrals, and wait time from receipt of referral to actual referral appointment will be accessible and reportable.</t>
    </r>
    <r>
      <rPr>
        <u/>
        <sz val="10"/>
        <rFont val="Arial"/>
        <family val="2"/>
      </rPr>
      <t xml:space="preserve">
9/30/12</t>
    </r>
    <r>
      <rPr>
        <sz val="10"/>
        <rFont val="Arial"/>
        <family val="2"/>
      </rPr>
      <t xml:space="preserve"> - As of 6/30/12, ARMC has been able to add clinics to its Automated Referral Tracking System (ARTS) in order to better coordinate the specialty referral process.  Reports from ARTS show the following: March 2012: Orthopedics, 61 days to process – 129 days to appointment; Pediatric Orthopedics, 81 – 118; Spine, 51 – 45.  April 2012: Oncology, 15 – 95; Orthopedics, 60 – 138; Pediatric Orthopedics, 60 – 154; Spine, 60 – 154.  May 2012: Dental, 34 – 66; Oncology, 22 – 136; Orthopedics, 47 – 170; Pediatric Orthopedics, 54 – 263; Spine, 13 – 58.  June 2012: Dental, 19 – 86; Oncology, 11 – 181; Orthopedics, 21 – 167; Pediatric Orthopedics, 26 – 178; Spine, 12 – 122.  These reports show that the number of days to process referrals is steadily decreasing each month.  The decrease is a result of having the actual referrals available for review on the same day they are received into the system.  In addition, physicians and staff become more familiar with ARTS thereby more efficiently processing referrals through the system. 
During DY 8, ARMC will be working to add all specialty services to ARTS, which will allow staff timely access to information thus improving the tracking and flow of referrals and the ability to identify and address issues in a timely fashion.  Such conveniences are designed to reduce the wait times for specialty appointments.  ARMC’s Ambulatory Services Department is working with the County’s Information Services Department to expand ARTS, which will allow each specialist access to patient information to assess and address needs regarding the referrals. 
</t>
    </r>
  </si>
  <si>
    <r>
      <rPr>
        <u/>
        <sz val="10"/>
        <rFont val="Arial"/>
        <family val="2"/>
      </rPr>
      <t>03-31-2012:</t>
    </r>
    <r>
      <rPr>
        <sz val="10"/>
        <rFont val="Arial"/>
        <family val="2"/>
      </rPr>
      <t xml:space="preserve"> 
Data for 6/1/2011-11/30/2011 was submitted to SNI on 12/16/2011. NHSN rights were also conferred to SNI. Final receipt confirmation was provided on 12/29/2011.
</t>
    </r>
    <r>
      <rPr>
        <u/>
        <sz val="10"/>
        <rFont val="Arial"/>
        <family val="2"/>
      </rPr>
      <t xml:space="preserve">
09-30-2012:</t>
    </r>
    <r>
      <rPr>
        <sz val="10"/>
        <rFont val="Arial"/>
        <family val="2"/>
      </rPr>
      <t xml:space="preserve"> 
NHSN data viewing rights were conferred to SNI upon request and electronic data was submitted to SNI 12/16/2011.
</t>
    </r>
  </si>
  <si>
    <r>
      <rPr>
        <u/>
        <sz val="10"/>
        <rFont val="Arial"/>
        <family val="2"/>
      </rPr>
      <t>03-31-2012:</t>
    </r>
    <r>
      <rPr>
        <sz val="10"/>
        <rFont val="Arial"/>
        <family val="2"/>
      </rPr>
      <t xml:space="preserve"> 
Staff Analyst II, A. Beaven hired on 12/29/2011. Ms. Beaven is currently assisting with data collection and analysis, and is receiving ongoing training in MediTech report writing.</t>
    </r>
    <r>
      <rPr>
        <u/>
        <sz val="10"/>
        <rFont val="Arial"/>
        <family val="2"/>
      </rPr>
      <t xml:space="preserve">
09-30-2012:</t>
    </r>
    <r>
      <rPr>
        <sz val="10"/>
        <rFont val="Arial"/>
        <family val="2"/>
      </rPr>
      <t xml:space="preserve"> 
Staff Analyst II, A. Beaven hired 12/29/2011; start date of 01/30/2012. Ms. Beaven assists with data collection and analysis of DSRIP Category 3 and 4 data and is the Co-Chair of the Patient Care System Core Team, a taskforce responsible for streamlining documentation, data collection and reporting at ARMC.  Ms. Beaven attends monthly Wound and Skin HAPU Prevention Committee meetings and completes monthly rounding audits and weekly patient turning audits in support of the HAPU prevention intervention.</t>
    </r>
    <r>
      <rPr>
        <u/>
        <sz val="10"/>
        <rFont val="Arial"/>
        <family val="2"/>
      </rPr>
      <t xml:space="preserve">
</t>
    </r>
  </si>
  <si>
    <r>
      <rPr>
        <u/>
        <sz val="10"/>
        <rFont val="Arial"/>
        <family val="2"/>
      </rPr>
      <t>03-31-2012:</t>
    </r>
    <r>
      <rPr>
        <sz val="10"/>
        <rFont val="Arial"/>
        <family val="2"/>
      </rPr>
      <t xml:space="preserve">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t>
    </r>
    <r>
      <rPr>
        <u/>
        <sz val="10"/>
        <rFont val="Arial"/>
        <family val="2"/>
      </rPr>
      <t xml:space="preserve">
09-30-2012:</t>
    </r>
    <r>
      <rPr>
        <sz val="10"/>
        <rFont val="Arial"/>
        <family val="2"/>
      </rPr>
      <t xml:space="preserve"> 
LVN hires released 9/2/2011 and 10/5/2011; hiring process re-initiated.   In the interim, contract clinicians B. Ramos and A. Gacad were hired to assist with DSRIP-related medical record review and data abstraction.  F. Dyckman and S. Culp and the Wound Resource Nurses currently share the primary responsibility of chart reviews for data collection. In conjunction with Staff Analyst II, A. Beaven, A. Gacad attends the monthly Wound and Skin HAPU Prevention Committee meetings and periodically assists with data compilation and auditing for the HAPU prevention intervention.
</t>
    </r>
  </si>
  <si>
    <t>46) Implement hourly rounding by nursing staff in all adult inpatient units</t>
  </si>
  <si>
    <r>
      <rPr>
        <u/>
        <sz val="10"/>
        <rFont val="Arial"/>
        <family val="2"/>
      </rPr>
      <t>03-31-2012:</t>
    </r>
    <r>
      <rPr>
        <sz val="10"/>
        <rFont val="Arial"/>
        <family val="2"/>
      </rPr>
      <t xml:space="preserve">  
Staff Analyst II, A. Beaven hired on 12/29/2011. Ms. Beaven is currently assisting with data collection and analysis, and is receiving ongoing training in MediTech report writing.
</t>
    </r>
    <r>
      <rPr>
        <u/>
        <sz val="10"/>
        <rFont val="Arial"/>
        <family val="2"/>
      </rPr>
      <t>09-30-2012:</t>
    </r>
    <r>
      <rPr>
        <sz val="10"/>
        <rFont val="Arial"/>
        <family val="2"/>
      </rPr>
      <t xml:space="preserve">  
Staff Analyst II, A. Beaven hired 12/29/2011; start date of 01/30/2012. Ms. Beaven currently assists with data collection and analysis of DSRIP Category 3 and 4 data and is the Co-Chair of the Patient Care System Core Team, a taskforce responsible for streamlining documentation, data collection and reporting at ARMC.  Ms. Beaven attends Stroke Committee meetings as a member of the PI DSRIP team, and facilitates with compiling stroke data for DSRIP reporting.
</t>
    </r>
  </si>
  <si>
    <r>
      <rPr>
        <u/>
        <sz val="10"/>
        <rFont val="Arial"/>
        <family val="2"/>
      </rPr>
      <t>03-31-2012:</t>
    </r>
    <r>
      <rPr>
        <sz val="10"/>
        <rFont val="Arial"/>
        <family val="2"/>
      </rPr>
      <t xml:space="preserve">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t>
    </r>
    <r>
      <rPr>
        <u/>
        <sz val="10"/>
        <rFont val="Arial"/>
        <family val="2"/>
      </rPr>
      <t>09-30-2012:</t>
    </r>
    <r>
      <rPr>
        <sz val="10"/>
        <rFont val="Arial"/>
        <family val="2"/>
      </rPr>
      <t xml:space="preserve"> 
LVN hires released 9/2/2011 and 10/5/2011; hiring process was re-initiated. In the interim, contract clinicians B. Ramos and A. Gacad hired to assist with DSRIP-related medical record review and data abstraction.  Ms. Ramos, (a Physician by training/pending board certification in the United States) retrospectively abstracts charts of stroke patients using CMS specifications and prepares reporting for the ARMC Stroke Committee and internal information distribution. 
06/04/2012--Full-time LVN J. Minard hired, with start date of 07/14/2012. Ms. Minard will be responsible for stroke abstraction in DY8, following completion of training. </t>
    </r>
    <r>
      <rPr>
        <u/>
        <sz val="10"/>
        <rFont val="Arial"/>
        <family val="2"/>
      </rPr>
      <t xml:space="preserve">
</t>
    </r>
  </si>
  <si>
    <r>
      <rPr>
        <u/>
        <sz val="10"/>
        <rFont val="Arial"/>
        <family val="2"/>
      </rPr>
      <t>03-31-2012:</t>
    </r>
    <r>
      <rPr>
        <sz val="10"/>
        <rFont val="Arial"/>
        <family val="2"/>
      </rPr>
      <t xml:space="preserve">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t>
    </r>
    <r>
      <rPr>
        <u/>
        <sz val="10"/>
        <rFont val="Arial"/>
        <family val="2"/>
      </rPr>
      <t xml:space="preserve">
09-30-2012:</t>
    </r>
    <r>
      <rPr>
        <sz val="10"/>
        <rFont val="Arial"/>
        <family val="2"/>
      </rPr>
      <t xml:space="preserve"> 
LVN hires released 9/2/2011 and 10/5/2011; hiring process re-initiated. Full-time LVN J. Minard was hired on 06/04/2012 with a start date of 07/14/2012. In the interim, contract clinicians B. Ramos and A. Gacad were hired to assist with DSRIP-related medical record review and data abstraction. A Gacad, LVN/medical coder is the primary data collection analyst for Severe Sepsis Detection and Management intervention. Ms. Gacad began her work as a contract member of ARMC Performance Improvement staff in November of 2011. Ms. Gacad has fulfilled a key role in this intervention; taking on additional duties of concurrent audits and information gathering and reporting. She is a member of the Sepsis Committee and the DSRIP team, and is a participating member of the SNI Sepsis and CLABSI Collaborative listserv. Ms. Gacad’s knowledge of coding has been instrumental in the data collection and reporting process, leading to beneficial feedback shared with SNI on ICD-9 codes for reporting.
ARMC has experienced ongoing challenges with the time lag associated with the San Bernardino County Hiring process, which can often take up to 6 months just for position approvals and posting. As an interim solution, some departments within ARMC have employed the use of volunteer, alternate duty, and contract personnel, when applicable, to fill certain roles with positive results.
</t>
    </r>
  </si>
  <si>
    <r>
      <rPr>
        <u/>
        <sz val="10"/>
        <rFont val="Arial"/>
        <family val="2"/>
      </rPr>
      <t>03-31-2012:</t>
    </r>
    <r>
      <rPr>
        <sz val="10"/>
        <rFont val="Arial"/>
        <family val="2"/>
      </rPr>
      <t xml:space="preserve"> 
Staff Analyst II, A. Beaven hired on 12/29/2011. Ms. Beaven is currently assisting with data collection and analysis, and is receiving ongoing training in MediTech report writing.
</t>
    </r>
    <r>
      <rPr>
        <u/>
        <sz val="10"/>
        <rFont val="Arial"/>
        <family val="2"/>
      </rPr>
      <t>09-30-2012:</t>
    </r>
    <r>
      <rPr>
        <sz val="10"/>
        <rFont val="Arial"/>
        <family val="2"/>
      </rPr>
      <t xml:space="preserve"> 
Staff Analyst II A. Beaven was hired on 12/29/2011 and began work with the Sepsis Committee in February, 2012. She currently assists with data collection and analysis of DSRIP Category 3 and 4 data and is the Co-Chair of the Patient Care System Core Team, a cross-disciplinary taskforce responsible for streamlining documentation interface, data collection and reporting associated with ARMC’s HCIS.  Ms. Beaven is a participating member of the Sepsis Committee and the SNI Sepsis and CLABSI Collaborative and works as part of the ARMC DSRIP team responsible for data gathering, analysis, validation and reporting for the Severe Sepsis and Septic Shock Detection and Management intervention. Ms. Beaven also participates in internal audits and feedback reporting for several DSRIP-Category 4-related initiatives, including Sepsis.
</t>
    </r>
  </si>
  <si>
    <r>
      <rPr>
        <u/>
        <sz val="10"/>
        <rFont val="Arial"/>
        <family val="2"/>
      </rPr>
      <t>03-31-2012:</t>
    </r>
    <r>
      <rPr>
        <sz val="10"/>
        <rFont val="Arial"/>
        <family val="2"/>
      </rPr>
      <t xml:space="preserve"> 
Under a grant from the Gordon and Betty Moore Foundation, the Surviving Sepsis Campaign hosts a Surviving Sepsis Campaign listserve, an industry-free online forum where hospitals can discuss successes, seek assistance with challenges as bundles are implemented, ask clinical questions, share protocols and order sets and other topics of importance regarding sepsis, severe sepsis and septic shock.  ARMC joined this listserve in July of 2011.  Additionally, ARMC joined and participates in the SNI Sepsis and CLABSI Collaborative for the purpose of sharing information, best practices and challenges; participation includes data collection and submission, webinars and conference calls, a listserve with other participating DSRIP hospitals, and semi-annual learning sessions.</t>
    </r>
    <r>
      <rPr>
        <u/>
        <sz val="10"/>
        <rFont val="Arial"/>
        <family val="2"/>
      </rPr>
      <t xml:space="preserve">
09-30-2012:</t>
    </r>
    <r>
      <rPr>
        <sz val="10"/>
        <rFont val="Arial"/>
        <family val="2"/>
      </rPr>
      <t xml:space="preserve"> 
Per phone conversation with Lori Harmon at the Surviving Sepsis Campaign (SSC), July 2011, the portion of the international campaign involving hospital data collection was completed in 2010. The listserv community and current information are still active on the website, and ARMC has joined and utilized this listserv to gain information and to discuss challenges, ideas and best practice information with other institutions internationally who are focused on improving detection and management of patients with sepsis, severe sepsis and septic shock.  
New 2012 Surviving Sepsis Guidelines were shared in June of 2012 and ARMC received an email that the SSC organization is currently revising the sepsis database tool to potentially begin collecting information once again. ARMC remains interested in receiving more information regarding this opportunity and potential participation in the future. 
ARMC also currently participates in the Sepsis Collaborative with the Safety Net Institute. ARMC has consistently attended and participated in Collaborative events offered by SNI, including webinars, Learning Sessions, listserv, data submissions and requests for feedback and/or information on an ongoing basis.  Through the Collaborative communications and listserv and the CAPH DSRIP web portal, ARMC has connected with other hospitals on the topic of Sepsis and shared questions, ideas and concerns regarding data collection, implementation challenges and successes and tools. </t>
    </r>
    <r>
      <rPr>
        <u/>
        <sz val="10"/>
        <rFont val="Arial"/>
        <family val="2"/>
      </rPr>
      <t xml:space="preserve">
</t>
    </r>
  </si>
  <si>
    <r>
      <rPr>
        <u/>
        <sz val="10"/>
        <rFont val="Arial"/>
        <family val="2"/>
      </rPr>
      <t>03-31-2012</t>
    </r>
    <r>
      <rPr>
        <sz val="10"/>
        <rFont val="Arial"/>
        <family val="2"/>
      </rPr>
      <t xml:space="preserve">: 
Formal implementation for sepsis occurred following initial baseline data collection, 12/16/11. Education and training is ongoing.
</t>
    </r>
    <r>
      <rPr>
        <u/>
        <sz val="10"/>
        <rFont val="Arial"/>
        <family val="2"/>
      </rPr>
      <t xml:space="preserve">
09-30-2012:</t>
    </r>
    <r>
      <rPr>
        <sz val="10"/>
        <rFont val="Arial"/>
        <family val="2"/>
      </rPr>
      <t xml:space="preserve"> 
In July 2011, ARMC re-vitalized its Sepsis Committee, recruiting a new Chairman, a renewed focus and a cross-disciplinary team for membership.  Attendees include: 
 • Infectious Disease/Internal Medicine Physician (Chairman),
 • Family Medicine Physician, Assistant Nurse Manager and Nurse Educator
 • Emergency Department Physician, 
 • Surgery Physician, 
 • Nursing Education, 
 • ICU and Burn Nurse Managers, 
 •  Pharmacist, 
 • Respiratory Therapy,
 •  Quality Staff Analyst II,
 •  Performance Improvement Nurses, and 
 • Laboratory.
This Medical Staff Committee meets in its entirety at minimum, once per month to discuss data and performance fallouts and issues, tools and education status updates, ideas gleaned from the listservs/Collaborative/other resources and any issues or information regarding new developments or best practice.  Reports are presented monthly to the Nurse Executive Committee and quarterly to the Medical Staff Quality Management Committee.
Education was initiated in December 2011; roll out of forms January 2012. Screening for inpatient units began on 04/18/2012. ED rounding by QAPI staff was in planning stages in June 2012 for implementation in July 2012.  As of 06/30/2012, screening for all adult ED patients roll-out is pending triage form revision to include sepsis screening tool and the requisite education.
</t>
    </r>
  </si>
  <si>
    <r>
      <rPr>
        <u/>
        <sz val="10"/>
        <rFont val="Arial"/>
        <family val="2"/>
      </rPr>
      <t>03-31-2012:</t>
    </r>
    <r>
      <rPr>
        <sz val="10"/>
        <rFont val="Arial"/>
        <family val="2"/>
      </rPr>
      <t xml:space="preserve"> 
A general sepsis nursing policy was approved by ARMC's Quality Medical Committee and Medical Executive Committees in December, 2011.  Future need for unit-specific (such as ICU) policies will be evaluated by Nursing and Education and will be addressed as needed.
</t>
    </r>
    <r>
      <rPr>
        <u/>
        <sz val="10"/>
        <rFont val="Arial"/>
        <family val="2"/>
      </rPr>
      <t>09-30-2012:</t>
    </r>
    <r>
      <rPr>
        <sz val="10"/>
        <rFont val="Arial"/>
        <family val="2"/>
      </rPr>
      <t xml:space="preserve"> 
ARMC’s Sepsis Nursing policy was initially developed in July 2011 and revised, with final approval occurring in December 2011. There are currently no ICU-specific policies at this time; however, there are unit-specific algorithms for the ongoing screening and code sepsis protocol for ICU, Telemetry and Med-Surg, Maternal-child, Orthopedics, and the Emergency Department.  Policy review, revision, and development will occur as necessary by Nursing and Education.
</t>
    </r>
  </si>
  <si>
    <r>
      <rPr>
        <u/>
        <sz val="10"/>
        <rFont val="Arial"/>
        <family val="2"/>
      </rPr>
      <t>03-31-2012:</t>
    </r>
    <r>
      <rPr>
        <sz val="10"/>
        <rFont val="Arial"/>
        <family val="2"/>
      </rPr>
      <t xml:space="preserve"> 
Submission for ARMC DY7 Mid Year reporting period 7/1/2011-12/31/2011; continue data collection for DY7 Year end reporting.</t>
    </r>
    <r>
      <rPr>
        <u/>
        <sz val="10"/>
        <rFont val="Arial"/>
        <family val="2"/>
      </rPr>
      <t xml:space="preserve">
09-30-2012:</t>
    </r>
    <r>
      <rPr>
        <sz val="10"/>
        <rFont val="Arial"/>
        <family val="2"/>
      </rPr>
      <t xml:space="preserve"> 
Data for 07/01/2011-06/30/2012 will be reported to the State by 09/30/2012.</t>
    </r>
    <r>
      <rPr>
        <u/>
        <sz val="10"/>
        <rFont val="Arial"/>
        <family val="2"/>
      </rPr>
      <t xml:space="preserve">
</t>
    </r>
  </si>
  <si>
    <r>
      <rPr>
        <u/>
        <sz val="10"/>
        <rFont val="Arial"/>
        <family val="2"/>
      </rPr>
      <t>03-31-2012</t>
    </r>
    <r>
      <rPr>
        <sz val="10"/>
        <rFont val="Arial"/>
        <family val="2"/>
      </rPr>
      <t xml:space="preserve">
Mid-Year reporting data was sourced from a combination of MediTech Reports and EMR chart abstraction. Obtained random sample of 325 patient charts from Fontana, McKee and Westside Family Health Centers for adult diabetic patients who had visited FHCs at least twice in DY6 (7/1/2010-6/30/2011). Patients from this population discharged from an inpatient stay with ICD-9 codes for uncontrolled diabetes during the reporting period (DY7 Mid-Year: between 7/1/2011 and 12/31/2011) counted toward the numerator. Continue data collection for year-end DY7 reporting. 
</t>
    </r>
    <r>
      <rPr>
        <u/>
        <sz val="10"/>
        <rFont val="Arial"/>
        <family val="2"/>
      </rPr>
      <t>9-30-2012</t>
    </r>
    <r>
      <rPr>
        <sz val="10"/>
        <rFont val="Arial"/>
        <family val="2"/>
      </rPr>
      <t xml:space="preserve">
</t>
    </r>
    <r>
      <rPr>
        <b/>
        <sz val="10"/>
        <rFont val="Arial"/>
        <family val="2"/>
      </rPr>
      <t xml:space="preserve">Data Source and Improvements: </t>
    </r>
    <r>
      <rPr>
        <sz val="10"/>
        <rFont val="Arial"/>
        <family val="2"/>
      </rPr>
      <t xml:space="preserve"> Data was sourced from Meditech reports.  Improvements to reports resulted in more reliable data capture for the diabetes population, 3,733 patients in DY 7 (population was sampled for mid-year reporting). Less than 1% of the FHC diabetic population (diabetic, 18-75, at least two FHC visits in DY6) was discharged from ARMC with ICD-9 codes for uncontrolled diabetes mellitus with mention of short-term or long term complications during Demonstration Year 7.
</t>
    </r>
    <r>
      <rPr>
        <b/>
        <sz val="10"/>
        <rFont val="Arial"/>
        <family val="2"/>
      </rPr>
      <t>Improvements to Short-term complications/Uncontrolled DM measures:</t>
    </r>
    <r>
      <rPr>
        <sz val="10"/>
        <rFont val="Arial"/>
        <family val="2"/>
      </rPr>
      <t xml:space="preserve">  Any improvements to Category 3 population measures are based upon ARMC’s ability to meet milestones outlined in Category 2 of the DSRIP plan.  As ARMC progresses through the implementation of Category 2 initiatives, specifically:
• Development and management of the disease registry,
• Expansion of the Chronic Care model, and
• Patient Centered Medical home,
The expectation is that management of the Diabetic population will increase resulting in population measure improvement. 
</t>
    </r>
  </si>
  <si>
    <r>
      <rPr>
        <u/>
        <sz val="10"/>
        <rFont val="Arial"/>
        <family val="2"/>
      </rPr>
      <t>3/31/12</t>
    </r>
    <r>
      <rPr>
        <sz val="10"/>
        <rFont val="Arial"/>
        <family val="2"/>
      </rPr>
      <t xml:space="preserve"> - As of 12/31/11, an initial group of ARMC FHC staff have received training (conference and in-house), accounting for 25% of the required 25% of all ARMC FHC staff.  All additional staff will be trained on ARMC's Medical Home Model by 6/30/12.  (See training schedules and attendance sheets on file with ARMC).  
</t>
    </r>
    <r>
      <rPr>
        <u/>
        <sz val="10"/>
        <rFont val="Arial"/>
        <family val="2"/>
      </rPr>
      <t>9/30/12</t>
    </r>
    <r>
      <rPr>
        <sz val="10"/>
        <rFont val="Arial"/>
        <family val="2"/>
      </rPr>
      <t xml:space="preserve"> - As of 6/30/12, 25% of ARMC FHC staff (McKee Clinic) has been trained on the Patient Centered Medical Home (PCHM) model.  Training sessions included; one-on-one training with panel managers with a focus on an introduction to PCMH, empanelment and the LVN’s role as the Panel Manager, population management, assisting patients with setting self-management goals and how to coach patients on these goals (1/18, 1/20, 1/27); one-on-one training with the Clinic Assistants on how to perform basic patient education and medication reconciliation (1/27); empanelment training for LVNs (4/11); population management training specifically on increasing mammogram rates and practice session registry with Panel Managers (4/13); empanelment and hands-on registry training for primary care providers (PCPs) (4/25); introduction to PCMH from the Emergency Department perspective (5/8); empanelment and hands-on registry for PCPs (5/9); introduction to PCMH for LVNs (5/25); Nursing orientation to PCMH (6/7); What is Panel Management (6/19).  In addition to the aforementioned in person classes, a training guide was developed, entitled, “Medical Home School Part 2”.  This training guide was distributed to the PCPs as a home-study, designed to delve more deeply into: (1) basic patient education that would be done by the Clinic Assistants for the big three (diabetes, hypertension and hyperlipidemia); (2) medication reconciliation; (3) action plans and coaching; and (4) quality improvement.  Training documents and sign-in sheets are on file with ARMC.
</t>
    </r>
  </si>
  <si>
    <r>
      <rPr>
        <u/>
        <sz val="10"/>
        <rFont val="Arial"/>
        <family val="2"/>
      </rPr>
      <t>3/31/12</t>
    </r>
    <r>
      <rPr>
        <sz val="10"/>
        <rFont val="Arial"/>
        <family val="2"/>
      </rPr>
      <t xml:space="preserve"> - ARMC is taking the necessary steps to implement the medical home model at its Family Health Centers, including, development of the medical home model, training staff, implementing a functional disease registry and hiring the necessary staff.  This will be reported on in ARMC's DY 7 Final report.</t>
    </r>
    <r>
      <rPr>
        <u/>
        <sz val="10"/>
        <rFont val="Arial"/>
        <family val="2"/>
      </rPr>
      <t xml:space="preserve">
9/30/12</t>
    </r>
    <r>
      <rPr>
        <sz val="10"/>
        <rFont val="Arial"/>
        <family val="2"/>
      </rPr>
      <t xml:space="preserve"> - As of 6/30/12, ARMC had taken the necessary steps to implement the Patient Centered Medical Home (PCMH) at its McKee Family Health Center (FHC).  To accomplish this, ARMC has: (1) adopted the principles and philosophy outlined in the joint definition of the Patient-Centered Medical Home by the American Academy of Family Physicians (AAFP), the American Academy of Pediatrics (AAP), the American College of Physicians (ACP) and the American Osteopathic Association (AOA):  “A patient-centered medical home integrates patients as active participants in their own health and well-being. Patients are cared for by a physician who leads the medical team that coordinates all aspects of preventive, acute and chronic needs of patients using the best available evidence and appropriate technology. These relationships offer patients comfort, convenience, and optimal health throughout their lifetimes.”; and (2) incorporated the following attributes into its FHC, Access to care, Patient engagement, Care coordination, Team-based care, Clinical information systems with decision support, feedback to physicians and Transparency.
Specifically, ARMC has:
1. Developed a workable plan for empanelment with established criteria for medical home assignment.
2. Reorganized and supplemented the staff at McKee FHC into multidisciplinary primary care practice teams responsible for coordinated patient care.
3. Developed a way to track access by looking at the third-next available appointment for each primary care provider.
4. Developed a system to improve compliance with evidence-based preventive services recommendations.
5. Educated senior leadership and department heads on the PCHM.
6. Changed procedures so that pods are responsible for registering their own appointments and are working towards taking ownership of their messages.
7. Medical Directors meet monthly with Clinic Supervisors to discuss progress and challenges with the PCMH model.   
ARMC realizes this is just the beginning of what will be a wholly transformative process.  In order for our patients to reap the benefits of long-term improved health outcomes there is much work to be done.  The physicians, nurses and clinical staff have committed to a continuous quality improvement program to improve our effectiveness with engaging patients and supporting their self-management skills.  
</t>
    </r>
  </si>
  <si>
    <r>
      <rPr>
        <u/>
        <sz val="10"/>
        <rFont val="Arial"/>
        <family val="2"/>
      </rPr>
      <t>3/31/12</t>
    </r>
    <r>
      <rPr>
        <sz val="10"/>
        <rFont val="Arial"/>
        <family val="2"/>
      </rPr>
      <t xml:space="preserve"> - On 10/26/11, ARMC's core Chronic Care team attended the UCSF Center for Excellence in Primary Care Health Coach Training in Pasadena.  This conference included training on health coaching and collaborating with patients.  As of 12/31/11, the members of the Core team have provided informal training/education to the Fontana Family Health Center staff members pertinent to ARMC's Chronic Care Model during team meetings.  Formalized training is scheduled during the remainder of DY 7 and will be reported on in ARMC's DY 7 final report.
</t>
    </r>
    <r>
      <rPr>
        <u/>
        <sz val="10"/>
        <rFont val="Arial"/>
        <family val="2"/>
      </rPr>
      <t>9/30/12</t>
    </r>
    <r>
      <rPr>
        <sz val="10"/>
        <rFont val="Arial"/>
        <family val="2"/>
      </rPr>
      <t xml:space="preserve"> - As of 6/30/12, all of the Fontana Family Health Center (FHC) providers and staff have received formalized training on the Chronic Care Model, specific to diabetes, accounting for 25% of ARMC’s primary care staff. 
The curriculum included: 
(1) Self-Management - ARMC will empower and prepare patients to manage their own health care.  Patients will be encouraged to set goals, identify barriers and monitor their own diabetes. 
(2) Decision Support - ARMC will promote care consistent with scientific data and patients preferences.  Clinicians will have convenient access to the latest evidence-based guidelines for diabetes care.  Staff will share evidence-based guidelines for diabetes with patients to encourage their participation. 
(3) Clinical Information Systems - ARMC will use the ARMC developed registry to facilitate efficient and effective care.  This system will provide the FHC Providers with an inclusive list of patients with diabetes.   The registry provides the information necessary to monitor patient health status and reduce complications.  It will allow clinicians to:  identify relevant subpopulations for proactive care; facilitate individual patient care planning; and monitor performance of practice team and care system. 
(4) Delivery System Design - ARMC will assure effective and efficient care and promote self-management skills to the patients.  Staff will aim to encourage real problem solving skills with patients and maximize the potential of new decision support mechanism and new clinical information system (registry).  Staff will implement proactive planned visits which incorporate patient’s self-management goals.  The system of visits will employ the healthcare skills of several team members, not just the provider. 
(5) Organization of Health Care - ARMC will create an organization that provides safe, high quality care to persons with diabetes.  The strategic plan is to apply the Chronic Care Model across the ARMC delivery system.  Leading clinicians in this effort will be visible at all levels of the medical center hierarchy.  
(6) Community - ARMC will mobilize community resources to better meet the needs of diabetic patients.  It is imperative to interact with local school, government, non-profit and faith-based organizations to bolster our ability to provide a comprehensive chronic care management diabetes program (training documents and sign-in sheets on file with ARMC).
In addition to training the current FHC staff, all new staff and residents receive Chronic Care Model training during their orientation. 
</t>
    </r>
  </si>
  <si>
    <r>
      <rPr>
        <u/>
        <sz val="10"/>
        <rFont val="Arial"/>
        <family val="2"/>
      </rPr>
      <t>3/31/12</t>
    </r>
    <r>
      <rPr>
        <sz val="10"/>
        <rFont val="Arial"/>
        <family val="2"/>
      </rPr>
      <t xml:space="preserve"> - After attending the UCSF Center for Excellence in Primary Care Health Coaching Training, ARMC's Core Chronic Care team has been developing formalized multi-disciplinary teams at the Fontana Family Health Center (FHC).  The goal for this FHC is to have two Pods, each comprised of two Teams who are responsible for utilizing the Chronic Care Model with the identified patient population (diabetic patients).  Teams will perform the following elements of the Chronic Care Model to include, taking vitals, reconciling medications, setting self-management goals and providing education on the chronic condition.  ARMC will report on its formalized multi-disciplinary teams in the DY 7 final report.
</t>
    </r>
    <r>
      <rPr>
        <u/>
        <sz val="10"/>
        <rFont val="Arial"/>
        <family val="2"/>
      </rPr>
      <t>9/30/12</t>
    </r>
    <r>
      <rPr>
        <sz val="10"/>
        <rFont val="Arial"/>
        <family val="2"/>
      </rPr>
      <t xml:space="preserve"> - As of 6/30/12, ARMC’s Fontana Family Health Center (FHC) has formalized the clinic into two multi-disciplinary teams. Both teams consist of 6 members, 1 physician, 1 nurse, 1 social worker, 2 clinic assistants and 1 information technology specialist.
The Primary Care Provider (PCP) is responsible for examining their patients, prescribing treatments and medications, and using labs, X-rays, etc. to determine how well controlled the patient’s diabetes is. With the introduction of the Chronic Care Model, providers are involving the patients as a member of the healthcare team and more emphasis is placed on prevention. The use of the Registry helps the providers to identify trends in patient care, and contact those patients in need of further care to improve overall health outcomes.  
The Nurse is responsible for educating patients on their chronic conditions, teaching medication administration, medicine reconciliation, assisting in setting self-management goals, and facilitating specialty and ancillary care. They are also essential in utilizing Registry information to monitor HGB A1C, LDL and BP results, planned visits, follow ups with PCP and Specialists to improve outcomes.  
The Clinic Assistants are responsible for taking vitals, reconciling medications, assisting in establishing self-management goals, educating patients on their chronic condition, and utilizing the Registry to assist nurses with their duties.  
The Social Worker will assist in locating outside educational resources and providing assistance to staff in patient goal setting.  
The Information Technology Specialist is responsible for monitoring, managing and improving the Patient Registry.
</t>
    </r>
  </si>
  <si>
    <t>The teams joined a multicentre collaborative (through SNI) and set goals for HgA1c, LDL and BP results as well as documented self-management goals for diabetic patients.  The collaborative provided a coach for the teams during their weekly meetings.  Using the registry, the teams posted their patient’s results as well as the clinic as a whole each month.  Multiple in-services were held to allow all support staff and PCPs throughout the clinic to learn how to use and have hands-on practice with the registry.  All the clinic assistants were taught how to provide basic patient education for diabetic patients.</t>
  </si>
  <si>
    <r>
      <rPr>
        <u/>
        <sz val="10"/>
        <rFont val="Arial"/>
        <family val="2"/>
      </rPr>
      <t>3/31/12</t>
    </r>
    <r>
      <rPr>
        <sz val="10"/>
        <rFont val="Arial"/>
        <family val="2"/>
      </rPr>
      <t xml:space="preserve"> - On 1/9/12, ARMC hired a Chronic Disease Case manager to provide case management services at its Fontana Family Health Center.  As it was after 12/31/12, it will be reported in the final report for DY 7.
</t>
    </r>
    <r>
      <rPr>
        <u/>
        <sz val="10"/>
        <rFont val="Arial"/>
        <family val="2"/>
      </rPr>
      <t>9/30/12</t>
    </r>
    <r>
      <rPr>
        <sz val="10"/>
        <rFont val="Arial"/>
        <family val="2"/>
      </rPr>
      <t xml:space="preserve"> - ARMC’s Ambulatory Associate hired L. West as a Case Manager in January 2012.  Ms. West is a nurse case manager specializing in ambulatory care of chronic diseases.  As the Case Manager, some of her duties include: regularly assessment of  disease control, adherence and self-management status, adjust or communicate patient’s treatments needs to providers; use of adult learning theory when providing patient education; encourage patients to become increasingly active participants in their care; provide chronic disease skills training; assist patients with emotional impact of chronic disease; provide intense follow-up on a routine basis; assist patients with navigation through the health care process; enter/retrieve data from the registry; prepare patient charts and patients for planned visits; and assist patients in setting self-management goals.  Copy of position description on file.  ARMC plans to hire additional ambulatory chronic disease case managers for its other primary care clinics in DY 8.
</t>
    </r>
  </si>
  <si>
    <r>
      <rPr>
        <u/>
        <sz val="10"/>
        <rFont val="Arial"/>
        <family val="2"/>
      </rPr>
      <t>3/31/12</t>
    </r>
    <r>
      <rPr>
        <sz val="10"/>
        <rFont val="Arial"/>
        <family val="2"/>
      </rPr>
      <t xml:space="preserve"> - The Camden Group had a "kick-off" meeting with ARMC's Westside Family Health Center staff in early February.  The implementation process for patient visit redesign is underway and will be reported on ARMC's final report for DY 7.
</t>
    </r>
    <r>
      <rPr>
        <u/>
        <sz val="10"/>
        <rFont val="Arial"/>
        <family val="2"/>
      </rPr>
      <t>9/30/12</t>
    </r>
    <r>
      <rPr>
        <sz val="10"/>
        <rFont val="Arial"/>
        <family val="2"/>
      </rPr>
      <t xml:space="preserve"> - As of 6/30/12, ARMC’s Westside Family Health Center (FHC) has completed 3 of the 4 phases towards implementing patient visit redesign.  (1) With the assistance of the Camden Group, the FHC staff implemented the Practice Redesign Dashboard which provides information on the status of the redesign project and the metrics that will be tracked regularly to monitor progress.  Specifically the dashboard measures, call center scheduling, patient check-in, pre-visit/rounding, patient visit, patient discharge, referrals, urgent message, and medication refills.  (2) Included in the dashboard are the following “future-state” metrics: patients are seen within 10 minutes of being roomed, patients are discharged within 45 minutes of registration, all patients leave with an after visit summary, staff satisfaction, provider satisfaction, patient quality/satisfaction (CG-CAPHS), referral requests processed within 2 days of receipt, messages completed within one day of receipt, forms completed within 2 days of receipt,  and insurance is verified prior to the patient’s appointment. (3) FHC staff worked with the Camden Group to map the patient visits from beginning to end to determine how the time is spent in the clinics and to identify the bottleneck.  Bottlenecks included patients not providing forms during the rooming process, vitals are not taken consistently in the exam rooms, the Clinic Assistant goes to the front office twice during a patient visit, different processes exist to indicate that the patient is roomed, the provider has to “locate” their clinical staff for assistance, there isn’t a consistent process to discharge a patient nor to schedule follow up visits, patients do not receive an after visit summary and the provider is giving the patient information that could be given by a Clinic Assistant or Nurse. (4) Phase 4 was not completed during DY 7 and therefore will be completed and reported upon in DY 8.
During DY 7, two multidisciplinary FHC teams (nurse, physician champion, clinic assistant, LVN, office assistants) along with a Camden consultant completed a prioritization exercise in which the work groups chose two areas to focus on for patient visit redesign.  Both groups will look at redesigning patient access to incorporate the principles and requirements of the Patient Centered Medical Home, meet patient expectations for care and enable the FHC to deliver quality care in an efficient, effective manner. The groups will prepare a recommendation on the redesigned access work flows for Senior Leadership’s feedback and approval.  In addition, the groups will develop a patient care model that addresses: patient access and satisfaction, non-provider roles and staffing requirements, use of technology-optimization of the electronic medical record and work flows.
</t>
    </r>
  </si>
  <si>
    <r>
      <rPr>
        <u/>
        <sz val="10"/>
        <rFont val="Arial"/>
        <family val="2"/>
      </rPr>
      <t>03-31-2012:</t>
    </r>
    <r>
      <rPr>
        <sz val="10"/>
        <rFont val="Arial"/>
        <family val="2"/>
      </rPr>
      <t xml:space="preserve">
Mid-Year reporting data was sourced from a combination of MediTech Reports and EMR chart abstraction. Obtained random sample of 325 patient charts from Fontana, McKee and Westside Family Health Centers for adult diabetic patients who had visited FHCs at least twice in DY6 (7/1/2010-6/30/2011). Patients from this population with a LDL-C drawn during the reporting period (DY7 Mid-Year: between 7/1/2011 and 12/31/2011) and within control (&lt;100 mg/dL) counted toward the numerator. Those patients without a draw during the mid-year DY7 timeframe did not receive credit in the numerator. Continue data collection for year-end DY7 reporting.
</t>
    </r>
    <r>
      <rPr>
        <u/>
        <sz val="10"/>
        <rFont val="Arial"/>
        <family val="2"/>
      </rPr>
      <t>9-30-2012</t>
    </r>
    <r>
      <rPr>
        <sz val="10"/>
        <rFont val="Arial"/>
        <family val="2"/>
      </rPr>
      <t xml:space="preserve">
</t>
    </r>
    <r>
      <rPr>
        <b/>
        <sz val="10"/>
        <rFont val="Arial"/>
        <family val="2"/>
      </rPr>
      <t>Data Source</t>
    </r>
    <r>
      <rPr>
        <sz val="10"/>
        <rFont val="Arial"/>
        <family val="2"/>
      </rPr>
      <t xml:space="preserve">:  Data was sourced from a combination of Meditech reports and EMR chart abstraction. Enhancements to the HCIS report allowed for greater visibility to most recent lab dates and values resulting in a shortened time for manual review of sampled patient electronic medical records.  Sampling methodology was based upon specifications provided by SNI, which required a sample size of 325 patients for systems &gt;1,000.  Approximately 1/3 of FHC Diabetic patients were recorded as having LDL-C &lt;100.
</t>
    </r>
    <r>
      <rPr>
        <b/>
        <sz val="10"/>
        <rFont val="Arial"/>
        <family val="2"/>
      </rPr>
      <t>Improvements to Diabetes Mellitus, LDL-C &lt; 100 mg/dl</t>
    </r>
    <r>
      <rPr>
        <sz val="10"/>
        <rFont val="Arial"/>
        <family val="2"/>
      </rPr>
      <t xml:space="preserve">:  ARMC’s ability to meet milestones outlined in Category 2 of ARMC DSRIP plan will allow the Family Health Clinics to improve Diabetic patients’ LDL control by:
• Implementation the Disease Registry,
• Participation in the Safety Net Collaborative, and
• Expansion of the Chronic Care Model.
The expectation is that management of the Diabetic patient population will increase resulting in population measure improvement. 
</t>
    </r>
  </si>
  <si>
    <t>61) Hire Staff Analyst to perform report writing data collection and analysis (shared amongst all 4 interventions)</t>
  </si>
  <si>
    <r>
      <t>03-31-2012:</t>
    </r>
    <r>
      <rPr>
        <sz val="10"/>
        <rFont val="Arial"/>
        <family val="2"/>
      </rPr>
      <t xml:space="preserve">  
Reflects compliance with collecting and submitting 7 stroke measures to the State for DY7 mid-year reporting period (7/1/2011-12/31/2011). Continue to collect data for DY7 year end reporting period. Stroke Indicator values for this reporting period are as follows: STK-2 = 83/83 = 100%; STK-3 = 7/7 = 100%; STK-4 Thrombolytic Therapy = 4/4 = 100%; STK-5 Antithrombotic Therapy by End of Day 2 = 90/90 = 100%; STK-6 Discharged on Statin Medication = 86/86 = 100%; STK-8 Stroke Education = 95/126 = 100%; STK-10 Assessed for Rehabilitation prior = 119/127 = 94%
</t>
    </r>
    <r>
      <rPr>
        <u/>
        <sz val="10"/>
        <rFont val="Arial"/>
        <family val="2"/>
      </rPr>
      <t>09-30-2012:</t>
    </r>
    <r>
      <rPr>
        <sz val="10"/>
        <rFont val="Arial"/>
        <family val="2"/>
      </rPr>
      <t xml:space="preserve">  
Data obtained from ARMC HCIS. 
Stroke indicator values for reporting period 07/01/2011-06/30/2012 are as follows:
STK-2 Antithrombotic Therapy at discharge = 220/228 =  96%
STK-3 A-fib/flutter patients on anticoagulants at discharge: 18/21 =  86%
STK-4 Thrombolytic Therapy = 12/23 =  52%
STK-5 Antithrombotic Therapy by End of Day 2 = 244/249=  98%
STK-6 Discharged on Statin Medication = 232/237 =  98%
STK-8 Stroke Education = 280/337 =   83%
STK-10 Assessed for Rehabilitation prior = 328/343 =  96%
Compliance rates decreased in the third quarter of DY7; resulting in part from an increased number of stroke patients arriving to ARMC beginning January, 2012. ARMC has designated Stroke units with Stroke certified Nursing staff.  Due to the increase of stroke patients admitted to the hospital, patients and resources were distributed throughout the facility based upon census and bed availability. 
In response to the increase in stroke patients, ARMC expanded resources and training to staff by taking the following steps: 
 • Official allocation of Unit 6 South as Stroke Center overflow unit, with appropriate certification of nursing
    resources on this unit
 • Broad dissemination of training and education house-wide, with certification of nurses in ED, ICUs, 4 North and
    6 South 
Stroke intervention-related dates, meetings, events:
 • ARMC Stroke Committee meets, at minimum, monthly. The Committee is chaired by D. Miulli, DO,
   Neurosurgery; Cross-disciplinary team includes Nursing/Nurse Managers, Education, Neurosurgery, 
   Neurology, Rehabilitation Services, Emergency Services, Laboratory, Radiology, Nursing and Operations
   Administrators, and Palliative Care.
 • HFAP Stroke Re-certification survey in May 2012; renewed in July 2012
 • Interim Stroke Coordinator started 6/15/12
 • Stroke Grand Rounds: 08/04/2011, 12/15/2011, 02/23/2012
 • Stroke Summit: 11/04/2011 
</t>
    </r>
  </si>
  <si>
    <r>
      <rPr>
        <u/>
        <sz val="10"/>
        <rFont val="Arial"/>
        <family val="2"/>
      </rPr>
      <t>03-31-2012:</t>
    </r>
    <r>
      <rPr>
        <sz val="10"/>
        <rFont val="Arial"/>
        <family val="2"/>
      </rPr>
      <t xml:space="preserve"> 
Data for 6/1/2011-11/30/2011 was submitted to SNI on 12/16/2011.  Final receipt confirmation was provided on 12/29/2011.
Stroke Indicators are as follows: STK-2 = 86/86= 100%; STK-3 = 5/5 = 100%; STK-4 Thrombolytic Therapy = 3/3 = 100%; STK-5 Antithrombotic Therapy by End of Day 2 = 90/90 = 100%; STK-6 Discharged on Statin Medication = 86/86 = 100%; STK-8 Stroke Education = 95/119 = 80%; STK-10 Assessed for Rehabilitation prior = 115/125 = 92%
</t>
    </r>
    <r>
      <rPr>
        <u/>
        <sz val="10"/>
        <rFont val="Arial"/>
        <family val="2"/>
      </rPr>
      <t xml:space="preserve">
09-30-2012:</t>
    </r>
    <r>
      <rPr>
        <sz val="10"/>
        <rFont val="Arial"/>
        <family val="2"/>
      </rPr>
      <t xml:space="preserve"> 
Milestone completed Mid-Year DY7. Data was submitted to SNI 12/16/2011. Reference 03/31/2012 reporting above for performance specifics. 
</t>
    </r>
  </si>
  <si>
    <t>44) Hire 2 LVNs to assist with medical record review and data abstraction (shared amongst all 4 interventions)</t>
  </si>
  <si>
    <r>
      <rPr>
        <u/>
        <sz val="10"/>
        <rFont val="Arial"/>
        <family val="2"/>
      </rPr>
      <t>03-31-2012:</t>
    </r>
    <r>
      <rPr>
        <sz val="10"/>
        <rFont val="Arial"/>
        <family val="2"/>
      </rPr>
      <t xml:space="preserve"> 
On 12/30/2011, data, promising practices and findings related to ARMC's Pressure Ulcer Prevention Initiative (PUPI) and HAPU prevention were submitted to SNI for the purpose of fostering shared learning and benchmarking across the California public hospitals. The Wound and Skin DSRIP Committee, which is a functional subcommittee of Patient Safety, was revitalized in 2011 and began earnestly evaluating HAPUs as interdisciplinary case studies.  The committee currently has developed a unit specific Pressure Ulcer Care Bundle for the Emergency Department, which is nurse care centered.  This Care Bundle will be formally rolled out in first quarter 2012.  In addition, the committee has a task force evaluating the need for an ICU specific Risk Evaluation Tool, beyond the limits of the currently used Braden Scale, and is in the process of developing an interdisciplinary Pressure Ulcer Prevention Care Bundle for ICU patients.
Educational plans include:  
Validated Competency Training based upon National Pressure Ulcer Advisory Panel recommendations for all Wound Resource Nurses to ensure validity of all Prevalence data collected.</t>
    </r>
    <r>
      <rPr>
        <u/>
        <sz val="10"/>
        <rFont val="Arial"/>
        <family val="2"/>
      </rPr>
      <t xml:space="preserve">
09-30-2012:</t>
    </r>
    <r>
      <rPr>
        <sz val="10"/>
        <rFont val="Arial"/>
        <family val="2"/>
      </rPr>
      <t xml:space="preserve"> 
Submitted data to SNI 12/22/2011
</t>
    </r>
  </si>
  <si>
    <t>23) Hire 2 LVNs to assist with medical record review and data abstraction (shared amongst all 4 interventions)</t>
  </si>
  <si>
    <t>22) Hire Staff Analyst to perform report writing, data collection and analysis (shared amongst all 4 interventions)</t>
  </si>
  <si>
    <r>
      <rPr>
        <u/>
        <sz val="10"/>
        <rFont val="Arial"/>
        <family val="2"/>
      </rPr>
      <t>03-31-2012:</t>
    </r>
    <r>
      <rPr>
        <sz val="10"/>
        <rFont val="Arial"/>
        <family val="2"/>
      </rPr>
      <t xml:space="preserve"> 
Staff Analyst II, A. Beaven hired on 12/29/2011. Ms. Beaven is currently assisting with data collection and analysis, and is receiving ongoing training in MediTech report writing.
</t>
    </r>
    <r>
      <rPr>
        <u/>
        <sz val="10"/>
        <rFont val="Arial"/>
        <family val="2"/>
      </rPr>
      <t>09-30-2012:</t>
    </r>
    <r>
      <rPr>
        <sz val="10"/>
        <rFont val="Arial"/>
        <family val="2"/>
      </rPr>
      <t xml:space="preserve"> 
Staff Analyst A. Beaven hired 12/29/2011, began work with the CLABSI prevention Task Force in February, 2012. Ms. Beaven currently assists with data collection and analysis of DSRIP Category 3 and 4 data and is the Co-Chair of the Patient Care System Core Team, a taskforce responsible for streamlining documentation, data collection and reporting at ARMC.  Ms. Beaven is a participating member of the CLABSI Prevention Task Force and CLABSI Lean Mapping Team, as well as the SNI Sepsis and CLABSI Collaborative. Ms. Beaven works as part of the ARMC DSRIP team responsible for Line Necessity audits and reporting, as well as internal summarizing of CLIP performance from NHSN data. Her work with the CLABSI Lean Mapping Team has included gathering input and completing revisions to ARMC’s CLIP form and interviewing practitioners regarding recommended contents and use of the Central Line Carts and potential issues with central line insertion.
</t>
    </r>
  </si>
  <si>
    <r>
      <rPr>
        <u/>
        <sz val="10"/>
        <rFont val="Arial"/>
        <family val="2"/>
      </rPr>
      <t>3/31/12</t>
    </r>
    <r>
      <rPr>
        <sz val="10"/>
        <rFont val="Arial"/>
        <family val="2"/>
      </rPr>
      <t xml:space="preserve"> - ARMC is in the process of fully implementing the Chronic Care Model at its Fontana Family Health Center.  Chronic Care Model development and training have been taking place during the first half of DY 7 and efforts are being made to complete the training and implement the Chronic Care Model during the 2nd half of DY 7.  This will be reported on in ARMC's DY 7 Final report.
</t>
    </r>
    <r>
      <rPr>
        <u/>
        <sz val="10"/>
        <rFont val="Arial"/>
        <family val="2"/>
      </rPr>
      <t>9/30/12</t>
    </r>
    <r>
      <rPr>
        <sz val="10"/>
        <rFont val="Arial"/>
        <family val="2"/>
      </rPr>
      <t xml:space="preserve"> - As of 6/30/12, half of the Fontana Family Health Center (FHC) clinic staff is heavily involved in performing Plan, Do, Study, Act (PDSA) cycles to improve the care of our diabetic patients.  ARMC has plans to add the rest of the clinic staff in early DY 8, and therefore will be requesting half of the milestone credit for implementing the Chronic Care Model (CCM) for diabetes at its Fontana Family Health Center (FHC).  
Though all Fontana FHC staff have been trained on the CCM, we were unable to implement the model clinic-wide due to several issues that we didn’t anticipate.  First the disease registry implementation took longer than expected.  It took several months for the Information Technology and Ambulatory departments to develop, test and implement the actual registry.  Likewise, the recruitment  and hiring of the Ambulatory Chronic Case Manager was delayed as a result of human resources issues.  We did attempt to accelerate implementation by developing two interdisciplinary process improvement teams.  Both teams performed multiple Plan, Do, Survey, Act (PDSA) cycles and have made progress in the care of their diabetic patients, however we did not have enough time to add all the Fontana FHC providers by June 30, 2012.  In DY 8 the all providers and clinic staff will be fully engaged in the CCM, working in huddles, self-management support, follow-up and planned visits.  
Through the Chronic Care Model, Fontana FHC is monitoring and measuring the following for its diabetic patients: patients who have an A1c on file within the last 12 months, patients with an A1c &lt; 8%, patients with an LDL &lt;100, patients whose BP is &lt;140/90, and those patients who have a documented self-management goal within the past 12 months.
Prior to the implementation of the registry, ARMC didn’t have the means to perform population management for diabetes, and therefore has no comparative data to measure against.  With the implementation of the registry and Chronic Care Model, Fontana FHC’s  PCPs and health teams can now monitor their patient’s health data and provide enhanced health management.  This initial data will be used as the baseline for future years to measure progress in chronic care management.
</t>
    </r>
  </si>
  <si>
    <r>
      <t>03-31-2012:</t>
    </r>
    <r>
      <rPr>
        <sz val="10"/>
        <rFont val="Arial"/>
        <family val="2"/>
      </rPr>
      <t xml:space="preserve"> 
Hourly rounding was implemented as a customer service improvement initiative in September of 2011.  This practice addresses Clinician/Patient/Patient Family interaction and impacts wound and skin care/pressure ulcer prevention by addressing the "4 P's" interventions during each hourly interaction: Pain, Pressure, Potty and Positioning of items in the room for easy patient access and safety.</t>
    </r>
    <r>
      <rPr>
        <u/>
        <sz val="10"/>
        <rFont val="Arial"/>
        <family val="2"/>
      </rPr>
      <t xml:space="preserve">
09-30-2012:</t>
    </r>
    <r>
      <rPr>
        <sz val="10"/>
        <rFont val="Arial"/>
        <family val="2"/>
      </rPr>
      <t xml:space="preserve"> 
Hourly rounding was implemented hospital-wide in September 2011 as part of a customer service improvement initiative.  This practice addresses Clinician/Patient /Family interaction and impacts wound and skin care/pressure ulcer prevention by addressing the “4 P’s” (Pain, Pressure, Potty and Position) during each hourly interaction. Additional supportive efforts for hourly rounding at ARMC include: 
 • Studer and AIDET Training
 • Nurse Manager Leadership rounds and audits 
 • Hourly rounding audits initiated by QAPI staff with immediate feedback on units and overall performance
   reported monthly to Nurse Executive Committee
</t>
    </r>
  </si>
  <si>
    <r>
      <rPr>
        <u/>
        <sz val="10"/>
        <rFont val="Arial"/>
        <family val="2"/>
      </rPr>
      <t>3-31-2012:</t>
    </r>
    <r>
      <rPr>
        <sz val="10"/>
        <rFont val="Arial"/>
        <family val="2"/>
      </rPr>
      <t xml:space="preserve">   
ARMC has been working with The California Association of Public Hospitals' Safety Net Institute (SNI) and Press Ganey in preparation of the distribution of the first CG-CAHPS surveys.  On 12/13/2011, ARMC renewed its contract with survey vendor Press Ganey. ARMC was informed by Press Ganey in December that there were additional AHRQ recommendations regarding CGCAHPS expected to be released in January and was provided with a revised CG-CAHPS survey template by SNI on 02/03/2012. ARMC has continued to work with Press Ganey to develop and test the revised upload file, and plan appropriate sample size/mix for implementing CGCAHPS at its 3 Family Health Centers. Expected initiation of survey distribution is fourth quarter of DY7.
</t>
    </r>
    <r>
      <rPr>
        <u/>
        <sz val="10"/>
        <rFont val="Arial"/>
        <family val="2"/>
      </rPr>
      <t xml:space="preserve">
9-30-2012:</t>
    </r>
    <r>
      <rPr>
        <sz val="10"/>
        <rFont val="Arial"/>
        <family val="2"/>
      </rPr>
      <t xml:space="preserve">  </t>
    </r>
    <r>
      <rPr>
        <u/>
        <sz val="10"/>
        <rFont val="Arial"/>
        <family val="2"/>
      </rPr>
      <t xml:space="preserve">
</t>
    </r>
    <r>
      <rPr>
        <b/>
        <sz val="10"/>
        <rFont val="Arial"/>
        <family val="2"/>
      </rPr>
      <t>Contract and Transition:</t>
    </r>
    <r>
      <rPr>
        <sz val="10"/>
        <rFont val="Arial"/>
        <family val="2"/>
      </rPr>
      <t xml:space="preserve">  A Request for Proposal (RFP) for Patient Satisfaction Surveys was released on April 4, 2011 with a submission deadline of May 2, 2011.  Incumbent, Press Ganey was selected as survey administration vendor in the RFP process.   Contract was signed December 13, 2011 and  dialogue began between DSRIP PI personnel, Clinic Administrators, and ARMC Administration regarding transition of current Medical Practice Surveys distributed at all specialty clinics to a focus of CGCAHPS survey distribution at the 3 Family Health Centers.
</t>
    </r>
    <r>
      <rPr>
        <b/>
        <sz val="10"/>
        <rFont val="Arial"/>
        <family val="2"/>
      </rPr>
      <t>Planning and Redesign:</t>
    </r>
    <r>
      <rPr>
        <sz val="10"/>
        <rFont val="Arial"/>
        <family val="2"/>
      </rPr>
      <t xml:space="preserve">  A goal of 12/2011 was set to begin the submittal of upload files to Press Ganey for survey distribution, however the timeline had to be re-evaluated due to the release of regulatory information.  The Agency for Healthcare Research and Quality (AHRQ) did not report CG-CAHPS recommendations until January of 2012 and Press Ganey was unwilling to move forward with the survey redesign without analysis and recommendations from AHRQ.
In January of 2012 the AHRQ recommendations were finalized.  On 2/3/2012 SNI finalized and distributed a CG-CAHPS prototype to all DPHs.  ARMC collaborated with SNI and Press Ganey to develop a revision to the CG-CAHPS survey prototype that would accommodate both the AHRQ recommendations and DSRIP criteria. During this time ARMC staff worked with Press Ganey Information Management personnel to define sample-size and upload file structure/information. It was determined that best practice would be for ARMC to send a daily upload file to Press Ganey in order to allow for the detection of any errors in the file that may occur due to facility systems changes/upgrades.
Verification of the upload test files took place in May 2012.  ARMC Performance Improvement staff reviewed the upload process with Press Ganey and ARMC Information Management personnel to ensure uploads would be submitted consistently and appropriately.  In addition, a process was developed for ongoing auditing of the upload file content in order to verify data and address any errors quickly. 
</t>
    </r>
    <r>
      <rPr>
        <b/>
        <sz val="10"/>
        <rFont val="Arial"/>
        <family val="2"/>
      </rPr>
      <t xml:space="preserve">
Implementation:</t>
    </r>
    <r>
      <rPr>
        <sz val="10"/>
        <rFont val="Arial"/>
        <family val="2"/>
      </rPr>
      <t xml:space="preserve">  On 5/15/2012 ARMC began administering CG-CAHPS in English and Spanish for all three Family Health Centers (Fontana, McKee, and Westside).  Visit dates for the survey upload were retroacted to 4/1/2012, and continued forward. 
</t>
    </r>
  </si>
  <si>
    <r>
      <rPr>
        <u/>
        <sz val="10"/>
        <rFont val="Arial"/>
        <family val="2"/>
      </rPr>
      <t>03-31-2012:</t>
    </r>
    <r>
      <rPr>
        <sz val="10"/>
        <rFont val="Arial"/>
        <family val="2"/>
      </rPr>
      <t xml:space="preserve"> 
Mid-Year reporting data was sourced from a combination of MediTech Reports and EMR chart abstraction. Obtained random sample of 325 patient charts from Fontana, McKee and Westside Family Health Centers for adult diabetic patients who had visited FHCs at least twice in DY6 (July 1, 2010-June 30, 2011). Patients from this population discharged from an inpatient stay with ICD-9 codes for diabetes short term complications during the reporting period (DY7 Mid-Year: between 07/01/2011 and 12/31/2011) counted toward the numerator. No patients matched this criteria within the validated 325-patient sample. Continue data collection for year-end DY7 reporting.
</t>
    </r>
    <r>
      <rPr>
        <u/>
        <sz val="10"/>
        <rFont val="Arial"/>
        <family val="2"/>
      </rPr>
      <t>9-30-2012</t>
    </r>
    <r>
      <rPr>
        <sz val="10"/>
        <rFont val="Arial"/>
        <family val="2"/>
      </rPr>
      <t xml:space="preserve">
</t>
    </r>
    <r>
      <rPr>
        <b/>
        <sz val="10"/>
        <rFont val="Arial"/>
        <family val="2"/>
      </rPr>
      <t xml:space="preserve">Data Source and Improvements: </t>
    </r>
    <r>
      <rPr>
        <sz val="10"/>
        <rFont val="Arial"/>
        <family val="2"/>
      </rPr>
      <t xml:space="preserve"> Data was sourced from Meditech reports.  Improvements to reports resulted in more reliable data capture for the diabetes population; 3,733 patients in DY 7 (population was sampled for mid-year reporting). Less than 1% of the FHC diabetic population (diabetic, 18-75, at least two FHC visits in DY6) was discharged from ARMC with ICD-9 codes for uncontrolled diabetes mellitus with mention of short-term or long term complications during Demonstration Year 7.
</t>
    </r>
    <r>
      <rPr>
        <b/>
        <sz val="10"/>
        <rFont val="Arial"/>
        <family val="2"/>
      </rPr>
      <t xml:space="preserve">Improvements to Short-term complications/Uncontrolled DM measures: </t>
    </r>
    <r>
      <rPr>
        <sz val="10"/>
        <rFont val="Arial"/>
        <family val="2"/>
      </rPr>
      <t xml:space="preserve"> Any improvements to Category 3 population measures are based upon ARMC’s ability to meet milestones outlined in Category 2 of the DSRIP plan.  As ARMC progresses through the implementation of Category 2 initiatives, specifically:
• Development and management of the disease registry,
• Expansion of the Chronic Care model, and
• Patient Centered Medical home,
The expectation is that management of the Diabetic population will increase, resulting in population measure improvement. 
</t>
    </r>
  </si>
  <si>
    <r>
      <rPr>
        <u/>
        <sz val="10"/>
        <rFont val="Arial"/>
        <family val="2"/>
      </rPr>
      <t>03-31-2012:</t>
    </r>
    <r>
      <rPr>
        <sz val="10"/>
        <rFont val="Arial"/>
        <family val="2"/>
      </rPr>
      <t xml:space="preserve">
Mid-Year reporting data sourced from a combination of reports and EMR chart abstraction. Obtained random sample of 325 patient charts from Fontana, McKee and Westside Family Health Centers for female patients of the specified age who had visited FHCs at least twice in DY6 (7/1/2010-6/30/2011), less defined exclusions; Patients meeting this population criteria that received mammograms during the reporting period (DY7 Mid-Year: between 7/1/2010 and 12/31/2011) counted toward the numerator. Continue data collection for year-end DY7 reporting. 
</t>
    </r>
    <r>
      <rPr>
        <u/>
        <sz val="10"/>
        <rFont val="Arial"/>
        <family val="2"/>
      </rPr>
      <t xml:space="preserve">
09-30-2012:</t>
    </r>
    <r>
      <rPr>
        <sz val="10"/>
        <rFont val="Arial"/>
        <family val="2"/>
      </rPr>
      <t xml:space="preserve">
</t>
    </r>
    <r>
      <rPr>
        <b/>
        <sz val="10"/>
        <rFont val="Arial"/>
        <family val="2"/>
      </rPr>
      <t xml:space="preserve">Data Source: </t>
    </r>
    <r>
      <rPr>
        <sz val="10"/>
        <rFont val="Arial"/>
        <family val="2"/>
      </rPr>
      <t xml:space="preserve">Data was sourced from Meditech reports. Due to the specific exclusion criteria and ARMC’s current hybrid scanned/electronic medical record, it was necessary to sample the patient population in order to complete a manual review of each patient’s electronic medical record. Sampling methodology was based upon specifications provided by SNI, which required a sample size of 325 patients for systems &gt;1,000. 
</t>
    </r>
    <r>
      <rPr>
        <b/>
        <sz val="10"/>
        <rFont val="Arial"/>
        <family val="2"/>
      </rPr>
      <t xml:space="preserve">
Improvements to Mammography Screening for Breast Cancer:</t>
    </r>
    <r>
      <rPr>
        <sz val="10"/>
        <rFont val="Arial"/>
        <family val="2"/>
      </rPr>
      <t xml:space="preserve">  As Family Health Clinics’ electronic systems are enhanced and a means of more comprehensive data capture is attained, timely visibility to preventative patient care needs (as well as reporting exclusion criteria) should improve this population measure. 
Any improvements to Category 3 population measures are based upon ARMC’s ability to meet milestones outlined in Category 2 of the DSRIP plan.  As ARMC progresses through the implementation of Category 2 initiatives, specifically:
• Development and management of the disease registry,
• Expansion of the Chronic Care model, and
• Patient Centered Medical home,
The expectation is that visibility and management of the female population who should receive mammography screening for Breast Cancer will increase, resulting in population measure improvement. 
</t>
    </r>
  </si>
  <si>
    <r>
      <rPr>
        <u/>
        <sz val="10"/>
        <rFont val="Arial"/>
        <family val="2"/>
      </rPr>
      <t>03-31-2012:</t>
    </r>
    <r>
      <rPr>
        <sz val="10"/>
        <rFont val="Arial"/>
        <family val="2"/>
      </rPr>
      <t xml:space="preserve">
Mid-Year reporting data sourced from ARMC billing reports. Patients receiving influenza vaccinations at sites outside of the ARMC DPH system were not counted in the numerator for this reporting period. Continue data collection for year-end DY7 reporting.
</t>
    </r>
    <r>
      <rPr>
        <u/>
        <sz val="10"/>
        <rFont val="Arial"/>
        <family val="2"/>
      </rPr>
      <t xml:space="preserve">
09-30-2012:</t>
    </r>
    <r>
      <rPr>
        <sz val="10"/>
        <rFont val="Arial"/>
        <family val="2"/>
      </rPr>
      <t xml:space="preserve">
</t>
    </r>
    <r>
      <rPr>
        <b/>
        <sz val="10"/>
        <rFont val="Arial"/>
        <family val="2"/>
      </rPr>
      <t>Data Source:</t>
    </r>
    <r>
      <rPr>
        <sz val="10"/>
        <rFont val="Arial"/>
        <family val="2"/>
      </rPr>
      <t xml:space="preserve"> Data was sourced from Meditech patient billing reports.  There was a slight increase in the number of patients who received the influenza vaccination between the mid-year and year-end reporting periods, with 1710 patients receiving a vaccination. 
</t>
    </r>
    <r>
      <rPr>
        <b/>
        <sz val="10"/>
        <rFont val="Arial"/>
        <family val="2"/>
      </rPr>
      <t>Improvements to Influenza Immunization</t>
    </r>
    <r>
      <rPr>
        <sz val="10"/>
        <rFont val="Arial"/>
        <family val="2"/>
      </rPr>
      <t xml:space="preserve">:  ARMC continues to experience difficulty in efficiently tracking and reporting on patients who receive influenza vaccinations outside of the ARMC system (e.g., at area pharmacies, senior health fairs, etc.).  However, as Family Health Clinics’ electronic systems are enhanced and a means of more comprehensive data capture is attained, timely visibility to preventative patient care needs should improve this population measure.  
These improvements will allow ARMC the capability to extract and report data that more accurately reflects the number of ARMC FHC patients receiving the influenza immunization during the flu season regardless of the patient’s vaccination venue.  As initiatives in Category 2, such as the implementation of the patient centered medical home progress, the expectation is that patient management will increase resulting in population measure improvement.
</t>
    </r>
  </si>
  <si>
    <r>
      <rPr>
        <u/>
        <sz val="10"/>
        <rFont val="Arial"/>
        <family val="2"/>
      </rPr>
      <t>03-31-2012:</t>
    </r>
    <r>
      <rPr>
        <sz val="10"/>
        <rFont val="Arial"/>
        <family val="2"/>
      </rPr>
      <t xml:space="preserve">
Mid-Year reporting data was sourced from a combination of MediTech Reports and EMR chart abstraction. Obtained random sample of 325 patient charts from Fontana, McKee and Westside Family Health Centers for adult diabetic patients who had visited FHCs at least twice in DY6 (7/1/2010-6/30/2011). Patients from this population with a HgbA1c drawn during the reporting period (DY7 Mid-Year: between 7/1/2011 and 12/31/2011) and within control (&lt;9%) counted toward the numerator. Those patients without a draw during the mid-year DY7 timeframe did not receive credit in the numerator. Continue data collection for year-end DY7 reporting.
</t>
    </r>
    <r>
      <rPr>
        <u/>
        <sz val="10"/>
        <rFont val="Arial"/>
        <family val="2"/>
      </rPr>
      <t>9-30-2012</t>
    </r>
    <r>
      <rPr>
        <sz val="10"/>
        <rFont val="Arial"/>
        <family val="2"/>
      </rPr>
      <t xml:space="preserve">
</t>
    </r>
    <r>
      <rPr>
        <b/>
        <sz val="10"/>
        <rFont val="Arial"/>
        <family val="2"/>
      </rPr>
      <t>Data Source:</t>
    </r>
    <r>
      <rPr>
        <sz val="10"/>
        <rFont val="Arial"/>
        <family val="2"/>
      </rPr>
      <t xml:space="preserve">  Data was sourced from a combination of Meditech Reports and EMR chart abstraction. Enhancements to NPR reports allowed for greater visibility to most recent lab dates and values resulting in a shortened time for manual review of sampled patient electronic medical records. Sampling methodology was based upon specifications provided by SNI, which required a sample size of 325 patients for systems &gt;1,000.
On April 5, 2012 the California Healthcare Safety Net Institute (SNI) distributed an update to the HgbA1c measure, changing Control from &lt;9% to &lt;8%.  42.8% of FHC diabetic patients were recorded as having a Hemoglobin A1c Control &lt;8%. 
</t>
    </r>
    <r>
      <rPr>
        <b/>
        <sz val="10"/>
        <rFont val="Arial"/>
        <family val="2"/>
      </rPr>
      <t>Improvements to Diabetes Mellitus, Hemoglobin A1c Control (&lt;8%)</t>
    </r>
    <r>
      <rPr>
        <sz val="10"/>
        <rFont val="Arial"/>
        <family val="2"/>
      </rPr>
      <t xml:space="preserve">:  ARMC’s ability to meet milestones outlined in Category 2 of ARMC DSRIP plan will allow the Family Health Clinics to improve Diabetic patients’ Hemoglobin A1c control by:
• Implementation the Disease Registry,
• Participation in the Safety Net Collaborative, and
• Expansion of the Chronic Care Model.
The expectation is that management of the Diabetic patient population will increase, resulting in population measure improvement. 
</t>
    </r>
  </si>
  <si>
    <r>
      <rPr>
        <u/>
        <sz val="10"/>
        <rFont val="Arial"/>
        <family val="2"/>
      </rPr>
      <t>03-31-2012:</t>
    </r>
    <r>
      <rPr>
        <sz val="10"/>
        <rFont val="Arial"/>
        <family val="2"/>
      </rPr>
      <t xml:space="preserve"> 
Retrospectively screened 100% of all patient charts defined by SNI ICD-9 criteria for DY7 mid-year reporting period 7/1/2011-12/31/2011. Compliance with all four sepsis bundle (lactate, fluid administration, blood cultures and antibiotic administration) elements measured. Only those patients out of the severe sepsis and septic shock population complying appropriately with all four elements were given credit in the numerator.  Sepsis Resuscitation bundle education formally rolled out beginning 12/16/2011. Presentation and competency saved to ARMC intranet. As of 12/31/2011, completion rate was 74%.
</t>
    </r>
    <r>
      <rPr>
        <u/>
        <sz val="10"/>
        <rFont val="Arial"/>
        <family val="2"/>
      </rPr>
      <t xml:space="preserve">
09-30-2012:</t>
    </r>
    <r>
      <rPr>
        <sz val="10"/>
        <rFont val="Arial"/>
        <family val="2"/>
      </rPr>
      <t xml:space="preserve"> 
Retrospective sepsis screening for 100% of patient charts (as defined by ICD-9 criteria provided by SNI) was completed monthly. Compliance with all four sepsis bundle elements (lactate, fluid administration, blood cultures and antibiotic administration) was measured and reported to ARMC’s Sepsis Committee, Nursing Executive Committee and other hospital services, units and committees. 
Patients with severe sepsis and/or septic shock were counted in the numerator only if compliance was met on all four resuscitation bundle elements. For a more detailed description regarding ARMC’s Severe Sepsis and Septic Shock Detection and Management related processes and data collection and reporting methodologies, please see </t>
    </r>
    <r>
      <rPr>
        <i/>
        <sz val="10"/>
        <rFont val="Arial"/>
        <family val="2"/>
      </rPr>
      <t xml:space="preserve">ARMC Sepsis Data Collection Methodology </t>
    </r>
    <r>
      <rPr>
        <sz val="10"/>
        <rFont val="Arial"/>
        <family val="2"/>
      </rPr>
      <t xml:space="preserve">document, submitted to the State on 06/22/2012.
Compliance with resuscitation bundle increased from an aggregate 39% (Q1 and Q2) to 50% (Q3 and Q4). Compliance rate for June 2012 was 58.6%. 
ARMC initially reported 28% for the mid-year compliance rate submitted in March, but this number changed with the clarification of the compliance definition by the State and SNI; specifically in the areas of antibiotic requirements and fluid resuscitation, re-calculation of the retrospective data was based on the revised criteria. 
ARMC developed solutions to the following challenges encountered during the implementation of the Sepsis resuscitation bundle as specified below: 
</t>
    </r>
    <r>
      <rPr>
        <b/>
        <sz val="10"/>
        <rFont val="Arial"/>
        <family val="2"/>
      </rPr>
      <t xml:space="preserve">
Problem:</t>
    </r>
    <r>
      <rPr>
        <sz val="10"/>
        <rFont val="Arial"/>
        <family val="2"/>
      </rPr>
      <t xml:space="preserve"> Obtaining healthcare provider buy-in for lactate draws when a patient screens positive for possible sepsis.
</t>
    </r>
    <r>
      <rPr>
        <b/>
        <sz val="10"/>
        <rFont val="Arial"/>
        <family val="2"/>
      </rPr>
      <t xml:space="preserve">
Solution: </t>
    </r>
    <r>
      <rPr>
        <sz val="10"/>
        <rFont val="Arial"/>
        <family val="2"/>
      </rPr>
      <t xml:space="preserve">  As early detection and the early administration of appropriate therapy has been shown to dramatically improve patient outcomes, the ARMC Sepsis Committee agreed that lactate draws should occur when a patient screens positive for SIRS plus infection (sepsis). Initially, some healthcare providers were concerned to order or recommend laboratory tests that might be “unnecessary” or “premature” on patients without confirmed infection. Compliance in this area was 39% in the first quarter of DY7. Through ongoing education efforts, auditing, and sharing of best-practice literature and information, ARM was able to develop a  better system-wide understanding of best practice guidlines and improve its rate of compliance on lactate draws to 56% in Quarter 4. 
</t>
    </r>
    <r>
      <rPr>
        <b/>
        <sz val="10"/>
        <rFont val="Arial"/>
        <family val="2"/>
      </rPr>
      <t xml:space="preserve">
Problem:</t>
    </r>
    <r>
      <rPr>
        <sz val="10"/>
        <rFont val="Arial"/>
        <family val="2"/>
      </rPr>
      <t xml:space="preserve">  Administering adequate amounts of fluid for resuscitation (minimum 20mL/kg) upon presentation of severe sepsis or septic shock with low blood pressure or lactate greater than or equal to 4.  This challenge resulted from differing criteria definitions. Until January 2012, ARMC was using a minimum of 1000 mL (1L) OR 20 ml/kg per patient (per the INLP definition) as the resuscitation bolus criteria. In January, SNI confirmed the minimum of 20 mL/kg to be the more rigorous and correct criteria to use. 
</t>
    </r>
    <r>
      <rPr>
        <b/>
        <sz val="10"/>
        <rFont val="Arial"/>
        <family val="2"/>
      </rPr>
      <t xml:space="preserve">
Solution:</t>
    </r>
    <r>
      <rPr>
        <sz val="10"/>
        <rFont val="Arial"/>
        <family val="2"/>
      </rPr>
      <t xml:space="preserve"> ARMC began applying and educating to the updated criteria in January. However, Fluid resuscitation compliance rates still decreased slightly from 86% for Quarter 1 to 85% for Quarter 4. One reason that this area still remains a challenge is the question of how to appropriately fluid-resuscitate patients with co-morbidities that present fluid-overload challenges, such as end stage renal disease or congestive heart failure. Experts that ARMC contacted on sepsis listservs and those who have presented literature at SNI Sepsis/CLABSI collaborative meetings generally recommend to resuscitate with the SSC minimum guideline of 20 ml/kg (now 30 ml/kg per June 2012 revised guidelines) as the first priority and treat additional co-morbid-related side-effects as appropriate.  Through daily concurrent audits and ongoing education and feedback, efforts to improve in the area of appropriate fluid resuscitation continue at ARMC.  Efforts are currently focused in the Emergency Department (68% of ARMC’s severely septic/septic shock population presented in ARMC’s ED in DY7), and results have been positive. 
</t>
    </r>
  </si>
  <si>
    <r>
      <rPr>
        <u/>
        <sz val="10"/>
        <rFont val="Arial"/>
        <family val="2"/>
      </rPr>
      <t>03-31-2012:</t>
    </r>
    <r>
      <rPr>
        <sz val="10"/>
        <rFont val="Arial"/>
        <family val="2"/>
      </rPr>
      <t xml:space="preserve"> 
Data for 6/1/2011-11/30/2011 was submitted to SNI on 12/16/2011. Final receipt confirmation was provided on 12/29/2011. Numerator: 38 Denominator: 155 Rate: 24.5% compliance with all four measures for ARMC, data period: June 1, 2011-November 30, 2011.
</t>
    </r>
    <r>
      <rPr>
        <u/>
        <sz val="10"/>
        <rFont val="Arial"/>
        <family val="2"/>
      </rPr>
      <t xml:space="preserve">
09-30-2012: 
</t>
    </r>
    <r>
      <rPr>
        <sz val="10"/>
        <rFont val="Arial"/>
        <family val="2"/>
      </rPr>
      <t xml:space="preserve">Completed and submitted to DHCS and CAPH 03/2012. </t>
    </r>
  </si>
  <si>
    <r>
      <rPr>
        <u/>
        <sz val="10"/>
        <rFont val="Arial"/>
        <family val="2"/>
      </rPr>
      <t>3/31/12</t>
    </r>
    <r>
      <rPr>
        <sz val="10"/>
        <rFont val="Arial"/>
        <family val="2"/>
      </rPr>
      <t xml:space="preserve"> - As reported in DY 6, ARMC's FHC primary care clinic volume (baseline) was 65,592.  Looking at the clinic volume for July 1 - December 31, ARMC is projecting to reach approximately 67,000 clinic visits.  Final numbers will be reported at the end of DY 7.
</t>
    </r>
    <r>
      <rPr>
        <u/>
        <sz val="10"/>
        <rFont val="Arial"/>
        <family val="2"/>
      </rPr>
      <t>9/30/12</t>
    </r>
    <r>
      <rPr>
        <sz val="10"/>
        <rFont val="Arial"/>
        <family val="2"/>
      </rPr>
      <t xml:space="preserve"> - In our original report we submitted a baseline number of 65,592; which only included physician visits.  As we have learned more about the patient centered medical home model and its use of many forms of patient care besides the classic clinic visit, we felt it important to include both physician and nurse visits in our baseline.  Therefore our new baseline number is 70,358 (physician and nurse visits).  For DY 7 primary care clinic visit volume is reported at 73,623, an increase of 3,265 patient visits or 4.6%.  The increase in the number of  visits seen in our primary care is due in part to hiring additional primary care physicians as well as the addition of primary care services in ARMC’s new Medical Office Building.  For DY 8 -10 we will explore other types of visits such as phone visits and group visits which will require a great deal of education and training.  Said education and training is being developed as the medical home model evolves within ARMC’s Family Health Centers and will be presented to all necessary participants as required.
</t>
    </r>
  </si>
  <si>
    <r>
      <rPr>
        <u/>
        <sz val="10"/>
        <rFont val="Arial"/>
        <family val="2"/>
      </rPr>
      <t>3/31/12</t>
    </r>
    <r>
      <rPr>
        <sz val="10"/>
        <rFont val="Arial"/>
        <family val="2"/>
      </rPr>
      <t xml:space="preserve"> - On 12/21/11, Dr. Ebert presented an Introduction to Medical Homes to both attendings and residents.  The training gave an introduction to registries, patient self-management support, team-based care model, data to improve your practice and patient experience.  Since 12/31/11, additional training have been (and are being) developed to provide a more in-depth training in regards to medical home model, chronic care model, disease registry and panel management.  ARMC's DY 7 Final Report will show evidence of additional training.</t>
    </r>
    <r>
      <rPr>
        <u/>
        <sz val="10"/>
        <rFont val="Arial"/>
        <family val="2"/>
      </rPr>
      <t xml:space="preserve">
9/30/12</t>
    </r>
    <r>
      <rPr>
        <sz val="10"/>
        <rFont val="Arial"/>
        <family val="2"/>
      </rPr>
      <t xml:space="preserve"> – As of 6/30/12, Dr. Raval, ARMC’s Family Medicine Residency Director, had implemented a Patient Centered Medical Home (PCMH) curriculum which is a required training series for all Family Medicine Residents.  Through this curriculum, residents will understand the comprehensive concepts of PCMH as described in the McKee Medical Home Implementation Manual, concepts of empanelment, team-based care, enhanced access, improving preventative services and evidenced-based care and the chronic care model and how to apply these concepts to their practice.  The curriculum is taught with multiple modalities including didactics, computer modules and direct patient care.  In addition, all residents will partake in an initial PCMH orientation and will be evaluated with the following methods: direct observation; written evaluation; 360 evaluation; patient surveys; and rotation evaluation.  
During DY 7, ARMC faculty presented the following trainings to residents and other faculty in order to expand positive primary care exposure:  8/24/11, An Office-based Perspective of the Patient-Centered Medical Home; (2) 12/21/11, Introduction to Medical Homes; (3) 1/4/12, The Chronic Care Model; (4) 3/21/12, McKee Medical Home Model (Overview and Philosophy, Empanelment, The McKee Team, Enhanced Access, and Improving Preventative Services; (5) ) 4/25/12Panel Management and Registry Training; (6) 5/9/12, The Chronic Care Model; (7) 5/9/12 Patient Centered Medical Home; (8) Orientation – IHI and ELM Modules ; and (9) Patient Centered Medical Home and Chronic Care Model Training materials and sign-in sheets on file.
A fully functional Patient Centered Medical Home not only improves health outcomes and increases patient satisfaction; it has also been shown to improve job satisfaction of both primary care practitioners and their clinic staff.  Allowing our residents to hone their skills within these new models of care will give them the techniques and confidence needed to be successful in primary care after they graduate.
</t>
    </r>
  </si>
  <si>
    <r>
      <rPr>
        <u/>
        <sz val="10"/>
        <rFont val="Arial"/>
        <family val="2"/>
      </rPr>
      <t>3/31/12</t>
    </r>
    <r>
      <rPr>
        <sz val="10"/>
        <rFont val="Arial"/>
        <family val="2"/>
      </rPr>
      <t xml:space="preserve"> - On 12/21/11, Kathy Adams, RN, Fontana FHC Clinic Supervisor, provided a training session to half of the Fontana FHC clinic staff.  The number of staff trained accounts for half of the required 25% to complete this milestone (see sign in sheet and training guide from 12/21/11).  The remainder of the staff was trained in February 2012 and ARMC will be including that during the 2nd half reporting period for DY 7.
</t>
    </r>
    <r>
      <rPr>
        <u/>
        <sz val="10"/>
        <rFont val="Arial"/>
        <family val="2"/>
      </rPr>
      <t>9/30/12</t>
    </r>
    <r>
      <rPr>
        <sz val="10"/>
        <rFont val="Arial"/>
        <family val="2"/>
      </rPr>
      <t xml:space="preserve"> - All the staff at the Fontana Family Health Center (FHC) have been trained on utilizing the registry, which accounts for greater than 25% of the total ARMC FHC staff, therefore fulfilling the milestone requirements for DY 7.  Training included an instructional overview/purpose of the diabetes registry, a registry “how-to” and a hands-on lab. During the hands-on lab, staff were required to enter patient data and documents into the registry as well as pull reports to demonstrate competency with the system.  With staff being able to effectively use the registry, it allows for panels to provide population management as a part of the Patient Centered Medical Home.  Sign-in sheets and training documents are on file with ARMC.
</t>
    </r>
  </si>
  <si>
    <r>
      <rPr>
        <u/>
        <sz val="10"/>
        <rFont val="Arial"/>
        <family val="2"/>
      </rPr>
      <t>3/31/12</t>
    </r>
    <r>
      <rPr>
        <sz val="10"/>
        <rFont val="Arial"/>
        <family val="2"/>
      </rPr>
      <t xml:space="preserve"> - On 12/27/11, A. Gutierrez, LVN, was assigned the new position duties of Panel Manager for the McKee FHC.  A. Gutierrez will be responsible for identifying population management priorities, collaborate with healthcare teams to implement population management, enter data into/maintain disease registries, perform patient outreach, facilitate patients' access to care, provide support to Health Education staff regarding patient self-management goals and participate in community meetings (see new position description on file).  Designation of A. Gutierrez as the Panel Manager for McKee FHC accounts for 33% completion of this milestone.  This will be adjusted to account for a 25% completion of this milestone.  
</t>
    </r>
    <r>
      <rPr>
        <u/>
        <sz val="10"/>
        <rFont val="Arial"/>
        <family val="2"/>
      </rPr>
      <t>9/30/12</t>
    </r>
    <r>
      <rPr>
        <sz val="10"/>
        <rFont val="Arial"/>
        <family val="2"/>
      </rPr>
      <t xml:space="preserve"> - As we became more knowledgeable about the patient centered medical home, we realized we needed more panel managers than just one for each clinic.  After testing some of the concepts on a small scale with one physician champion and the first panel manager we adjusted our plan to include 2 panel managers for each pod.  Therefore as of June 30 ARMC has designated/hired 7 panel managers, specifically; 3 at the McKee FHC; 2 at Westside FHC; and 2 at the Fontana FHC.  We will continue to recruit until we achieve our goal of two panel managers per pod.  Panel Managers are responsible for identifying population management priorities, collaborating with healthcare teams to implement population management, entering data into/maintain disease registries, performing patient outreach, facilitating patients' access to care, providing support to Health Education staff regarding patient self-management goals and participating in community meetings.  With the addition of panel managers, ARMC revised the LVN position description to include panel management duties.  With this revision, LVNs were trained on new duties, including registry use, addressing requests to change Primary Care Providers, monitor sizes of panels and empanelment, quality measures, and teach/supervise Clinic Assistants as well as oversee “outreach” for the panel as a whole.  See signed position descriptions on file.
Dr. Raval is the designated physician champion-s for Medical Homes and Panel Management.  He is also the program director for the family medicine residency program and has been instrumental in pushing forward the concept and process of the medical home model and panel management as well as encouraging physician engagement among all the providers.  
</t>
    </r>
  </si>
  <si>
    <t>An issue that has been addressed, and will continue to be addressed is the implementation of the PCMH model and the Electronic Health Record at the same time.  Reports have shown it important to tackle one massive change at once, master it, and then move on to the next change.  With DSRIP being rolled out during ARMC’s planned implementation of its EHR, staff have had to work through many obstacles to keep both projects on track and moving forward.</t>
  </si>
  <si>
    <r>
      <rPr>
        <u/>
        <sz val="10"/>
        <rFont val="Arial"/>
        <family val="2"/>
      </rPr>
      <t>3/31/12</t>
    </r>
    <r>
      <rPr>
        <sz val="10"/>
        <rFont val="Arial"/>
        <family val="2"/>
      </rPr>
      <t xml:space="preserve"> - ARMC is taking the necessary steps to implement the medical home model at its Family Health Centers, including assigning new patients to the medical home and ensuring they receive their first appointment in a timely manner as per the assigned metrics.  This will be reported on in ARMC's DY 7 Final report.
</t>
    </r>
    <r>
      <rPr>
        <u/>
        <sz val="10"/>
        <rFont val="Arial"/>
        <family val="2"/>
      </rPr>
      <t>9/30/12</t>
    </r>
    <r>
      <rPr>
        <sz val="10"/>
        <rFont val="Arial"/>
        <family val="2"/>
      </rPr>
      <t xml:space="preserve"> - Prior to implementing the Patient Centered Medical Home (PCHM) model, ARMC did not have a way to track how long it took for individual patients to get an appointment at any of our primary care clinics.  Most of our patients were not part of a health plan so we would not know they desired an appointment until they called.  We did periodically assess our next available slots but these were generally much less than 120 days.  However, as part of the new low income health plan, ARMC was able to develop a list of health plan patients newly assigned to McKee FHC (our first Medical Home) in February 2012.  Therefore, we were able to analyze these specific individual patients to determine if they had established care prior to the “assignment date” + 120 days deadline. For the months of February – June, 1,206 new patients were assigned to the McKee FHC.  Of these 1,206 patients assigned, 778 (or 65%) had established care before the assignment date +120 days deadline. 
Tracking this data proved to be a challenge for ARMC. The information must be determined by looking up each individual patient in the system to determine the date seen in the clinic.  We are evaluating the possibility of automating the process to allow monitoring of multiple clinics in the future. As of the end on June 2012, have been unable to identify an automated system and therefore have no specific go-live date.  
Since the introduction of the PCMH model, pods are being proactive about patient receiving their appointments in a timely manner.  The staff receives lists of new patients and reaches out to them with a phone call or letter to set up their first appointment and/or answer any questions they may have about the PCMH.  
</t>
    </r>
  </si>
  <si>
    <r>
      <rPr>
        <u/>
        <sz val="10"/>
        <rFont val="Arial"/>
        <family val="2"/>
      </rPr>
      <t>03-31-2012:</t>
    </r>
    <r>
      <rPr>
        <sz val="10"/>
        <rFont val="Arial"/>
        <family val="2"/>
      </rPr>
      <t xml:space="preserve">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t>
    </r>
    <r>
      <rPr>
        <u/>
        <sz val="10"/>
        <rFont val="Arial"/>
        <family val="2"/>
      </rPr>
      <t>09-30-2012:</t>
    </r>
    <r>
      <rPr>
        <sz val="10"/>
        <rFont val="Arial"/>
        <family val="2"/>
      </rPr>
      <t xml:space="preserve"> 
LVN hires released 9/2/2011 and 10/5/2011; hiring process re-initiated. Full-time LVN J. Minard was hired on 06/04/2012 with a start date of 07/14/2012. In the interim, contract clinicians B. Ramos and A. Gacad were hired to assist with DSRIP-related medical record review and data abstraction. A Gacad, LVN/medical coder is the primary data collection analyst for Severe Sepsis Detection and Management intervention, but also collects additional data for category 3 and 4 initiatives, such as Line Necessity audits.  Ms. Gacad began her work as a contract member of ARMC Performance Improvement staff in November 2011. Although primary data collection and reporting duties for CLABSI prevention fall on Infection Control/Epidemiology, Ms. Gacad works closely with this team and other PI/Quality staff to ensure reporting is completed for Collaborative and DSRIP deadlines. 
ARMC has experienced ongoing challenges with the time lag associated with the San Bernardino County Hiring process, which can take up to 6 months for position approvals and posting. As an interim solution, some departments within ARMC have employed the use of volunteer, alternate duty, and contract personnel, when applicable, to temporarily fill roles with positive results.
</t>
    </r>
  </si>
  <si>
    <r>
      <rPr>
        <u/>
        <sz val="10"/>
        <rFont val="Arial"/>
        <family val="2"/>
      </rPr>
      <t>03-31-2012:</t>
    </r>
    <r>
      <rPr>
        <sz val="10"/>
        <rFont val="Arial"/>
        <family val="2"/>
      </rPr>
      <t xml:space="preserve"> 
Baseline obtained on compliance for optimal catheter site selection with CLIP data (98%); line necessity review validation process occurs once per month. For the last Wednesday of each month, 100% of all charts for patients with central lines are audited for Physician documentation of central line necessity. Rate for DY7 mid year reporting period (7/1/2011-12/31/2011): 17/201, or 8%. ARMC is currently developing it's reporting and distribution process for this data and a plan to increase documentation compliance (including pre-printed progress notes, education and service/attending level reporting).
</t>
    </r>
    <r>
      <rPr>
        <u/>
        <sz val="10"/>
        <rFont val="Arial"/>
        <family val="2"/>
      </rPr>
      <t xml:space="preserve">
09-30-2012:</t>
    </r>
    <r>
      <rPr>
        <sz val="10"/>
        <rFont val="Arial"/>
        <family val="2"/>
      </rPr>
      <t xml:space="preserve"> 
Compliance with optimal catheter site selection and daily review of line necessity with prompt removal of lines are each components of the central line bundle. To obtain a baseline on performance, ARMC collected data on each of these criteria in DY 7. Results were as follows: 
1) Catheter site selection with avoidance of femoral line: 
    18 femoral lines placed out of 520 total central lines in DY 7 
     • 3.5% of lines placed were femoral lines, or 
     • Compliance rate = 96.5%
     ARMC’s CLIP form requires a reason be documented when inserting a femoral line. The primary justification
     provided by Physicians, is trauma or necessity for emergent line.
2) Daily review of Line Necessity: 
     Physician Progress notes were reviewed for:  1) documentation of central line and 2) rationale for
     continuance. To be considered compliant, physician documentation had to include both items. 
     • 53/376 charts audited contained complete documentation
     • Compliance rate was 14%  
Improvement is clearly needed in the area of central-line related documentation.  Identified areas of focus for improvement on this milestone in DY8 include:  
 • Specification on revised CLIP form of the subclavian site as the preferred insertion site  (with the exception of
   PICC lines) 
 • Specified reasons with checkboxes for femoral insertions 
 • Revision and standardization of physician progress notes to include area specific to central line necessity and
  documentation 
ARMC is moving towards more consistent and immediate feedback and follow-up on any documentation found to be incomplete during the monthly line-necessity auditing process.
</t>
    </r>
  </si>
  <si>
    <r>
      <rPr>
        <u/>
        <sz val="10"/>
        <rFont val="Arial"/>
        <family val="2"/>
      </rPr>
      <t>03-31-2012</t>
    </r>
    <r>
      <rPr>
        <sz val="10"/>
        <rFont val="Arial"/>
        <family val="2"/>
      </rPr>
      <t>: 
CLIP compliance on the ICUs was in practice at ARMC prior to 7/1/2011 and was implemented house-wide in August 2011.</t>
    </r>
    <r>
      <rPr>
        <u/>
        <sz val="10"/>
        <rFont val="Arial"/>
        <family val="2"/>
      </rPr>
      <t xml:space="preserve">
09-30-2012: 
</t>
    </r>
    <r>
      <rPr>
        <sz val="10"/>
        <rFont val="Arial"/>
        <family val="2"/>
      </rPr>
      <t xml:space="preserve">Prior to the beginning of DY7, ARMC was consistently utilizing the Central Line Insertion Practices (CLIP) as defined by the CDC in its NICU, SICU, MICU and Burn units. With increased national emphasis and awareness on reducing HAIs, ARMC standardized CLIP Form use house-wide in August 2011.  At ARMC the CLIP Form is a standard part of the patient medical record.  
In an effort to increase reliability of Central Line Insertion practices and reduce central line infections, in December 2011, the Infection Control Committee presented a letter to the Quallity Management Committee (QMC) recommending that ARMC adopt a policy mandating an observer be present at bedside during insertion and complete the CLIP form.   QMC, the Medical Executive Committee (MEC), and the Nursing Executive Committee (NEC) agreed and approved the recommendation. 
</t>
    </r>
  </si>
  <si>
    <r>
      <t>03-31-2012:</t>
    </r>
    <r>
      <rPr>
        <sz val="10"/>
        <rFont val="Arial"/>
        <family val="2"/>
      </rPr>
      <t xml:space="preserve"> 
ARMC data collected for DY7 mid-year reporting period (07/01/2011-03-31-2012):  ARMC data collected for DY7 mid-year reporting period (07/01/2011-12/31/2011) per CALNOC/SNI specifications.  Numbers include prevalence of Stage II, III, IV or unstageable pressure ulcers (per patient) documented, regardless of whether present on admission or hospital acquired.  Hospital acquired prevalence rate for the same time period is 8/225, or 4%
</t>
    </r>
    <r>
      <rPr>
        <u/>
        <sz val="10"/>
        <rFont val="Arial"/>
        <family val="2"/>
      </rPr>
      <t xml:space="preserve">
09-30-2012:  </t>
    </r>
    <r>
      <rPr>
        <sz val="10"/>
        <rFont val="Arial"/>
        <family val="2"/>
      </rPr>
      <t xml:space="preserve">
DATA COLLECTION METHODOLOGY
Using the CALNOC methodology outlined by CAPH/SNI in the manual, Category 4 -- </t>
    </r>
    <r>
      <rPr>
        <i/>
        <sz val="10"/>
        <rFont val="Arial"/>
        <family val="2"/>
      </rPr>
      <t>Urgent Improvement in Quality and Safety Technical Specifications and Data Collection Methods</t>
    </r>
    <r>
      <rPr>
        <sz val="10"/>
        <rFont val="Arial"/>
        <family val="2"/>
      </rPr>
      <t xml:space="preserve">, monthly assessments are conducted to capture number of patients with hospital acquired and present-on-admission pressure ulcers. 
ARMC Wound Resource Nurses conduct the assessments on the last Wednesday of each month. During these monthly studies, WRN assess the patients, review documentation, and calculate patient risk to identify any additional pressure ulcer prevention measures needed. These nurses also serve as teaching resources for unit colleagues. The CWOCN and Wound Care Nurse are consulted as needed for patients requiring a higher level of evaluation.  
DATA REPORTING
Results of monthly WRN Prevalence and Incidence assessments are submitted to F. Dyckman and S. Culp for review and calculation. Pressure ulcer rates are tracked and reported internally on a monthly basis to the following Committees:
• Wound and Skin, 
• Patient Safety (recently switched to quarterly) 
• Nurse Executive, and 
• Quality Management (quarterly).
For the 03/31/2012 submission, in accordance with CALNOC methodology, 1 assessment was provided for reporting out of  the 6 month period.  Originally, October was selected as the reporting rate with a HAPU rate of 8/225 patients or 3.6%. After clarifying HAPU reporting methodology with SNI, ARMC discovered that an aggregate should have been submitted instead:
•  Data was reviewed once again. At this time, a monthly point HAPU incidence aggregate was calculated for a
   mid-year performance rate of 4.4% (55/1247). This included 6 monthly surveys from the time period of
    07/01/2011-12/31/2011.
•  Twelve month aggregate HAPU rate was also calculated for total DY7 performance at 5.0% (131/2604); the
    increase in aggregate for the 2nd half of DY7 was attributed to 7 patients with HAPUs who remained
    hospitalized over several months.
• ARMC will be reporting aggregate rates moving forward for all DSRIP HAPU data submissions per the clarification.  
WOUND AND SKIN COMMITTEE
The Wound and Skin Committee began meeting monthly 11/15/2011 to collaborate on the pressure ulcer prevention bundle and the prevention of hospital acquired pressure ulcers. The Wound and Skin Committee is a subcommittee of the Patient Safety Committee. Physician Champion is Dr. J. Davis and Nurse Champion is F. Dyckman. 
F. Dyckman organizes and chairs the meetings. Cross-disciplinary membership includes representatives from: 
• Dept. of Surgery, 
• Wound and Skin, 
• Education, 
• Nursing/Nurse Management,
• Respiratory, 
• Rehabilitation Services Wound Care Clinic and Physical Therapy, and 
• Performance Improvement.  
Beginning January 2012, sub-groups from the Committee worked to develop unit specific pressure ulcer prevention protocols for the ED (“Walk and Roll”)  and ICU (“The Birds and the Bs”); additionally, specific bundle elements are also being explored in the Surgery/Recovery areas.
UNIT SPECIFIC BUNDLES
Pressure Ulcer Prevention Bundles implemented at ARMC include:
• Walk and Roll and the 4 Bs
- Specific protocols for the Emergency Department
- Nurses either walk or roll the pateint
- Address the 4 B's (Bed, Butt, Boots, Back of head) 
The Birds and the Bs 
- Specific protocols for the ICU
-Birds (Braden plus Intubation, Restraints and Restrictions, and Decomposing Signs)
- Address the 4 B's as described above
OR/PACU measures: application of sacral patches prior to surgery, attention to surgery specific positioning for pressure off loading, and ICU hand off reporting.
</t>
    </r>
  </si>
  <si>
    <r>
      <rPr>
        <u/>
        <sz val="10"/>
        <rFont val="Arial"/>
        <family val="2"/>
      </rPr>
      <t>03-31-2012:</t>
    </r>
    <r>
      <rPr>
        <sz val="10"/>
        <rFont val="Arial"/>
        <family val="2"/>
      </rPr>
      <t xml:space="preserve"> 
Six months of data (7/1/2011-12/31/2011) was collected as a baseline for DSRIP project.
</t>
    </r>
    <r>
      <rPr>
        <u/>
        <sz val="10"/>
        <rFont val="Arial"/>
        <family val="2"/>
      </rPr>
      <t xml:space="preserve">
09-30-2012:</t>
    </r>
    <r>
      <rPr>
        <sz val="10"/>
        <rFont val="Arial"/>
        <family val="2"/>
      </rPr>
      <t xml:space="preserve"> 
Completed establishment of baseline data and submitted to SNI 12/16/2011. A HAPU prevalence rate of 3.6% was reported for the first 6 months from the October assessment as baseline, however, per clarification from SNI, the aggregate rate of 5.0% for all 12 months will be utilized as ARMC baseline for HAPU DSRIP reports.</t>
    </r>
    <r>
      <rPr>
        <u/>
        <sz val="10"/>
        <rFont val="Arial"/>
        <family val="2"/>
      </rPr>
      <t xml:space="preserve">
</t>
    </r>
  </si>
  <si>
    <r>
      <rPr>
        <u/>
        <sz val="10"/>
        <rFont val="Arial"/>
        <family val="2"/>
      </rPr>
      <t>3/31/12</t>
    </r>
    <r>
      <rPr>
        <sz val="10"/>
        <rFont val="Arial"/>
        <family val="2"/>
      </rPr>
      <t xml:space="preserve"> - The Camden Group had a "kick-off" meeting with ARMC's Westside Family Health Center staff in early February.  The training of ARMC FHC staff on methods for redesigning clinics to improve efficiency is underway and will be reported on ARMC's final report for DY 7.
</t>
    </r>
    <r>
      <rPr>
        <u/>
        <sz val="10"/>
        <rFont val="Arial"/>
        <family val="2"/>
      </rPr>
      <t>9/30/12</t>
    </r>
    <r>
      <rPr>
        <sz val="10"/>
        <rFont val="Arial"/>
        <family val="2"/>
      </rPr>
      <t xml:space="preserve"> - The Westside Family Health Center (FHC) staff is fully engaged in clinic redesign (see Milestone 80 projects), but has only taken the necessary planning steps thus far and therefore all of the training had not occurred as of 6/30/12. The Camden Consultants introduced redesign concepts and led multidisciplinary meetings in which the clinic staff and providers identified and rated the seriousness of problems to decide as a group the two most crucial processes on which to focus on for redesign. 
</t>
    </r>
    <r>
      <rPr>
        <u/>
        <sz val="10"/>
        <color indexed="10"/>
        <rFont val="Arial"/>
        <family val="2"/>
      </rPr>
      <t>3/22/13</t>
    </r>
    <r>
      <rPr>
        <sz val="10"/>
        <color indexed="10"/>
        <rFont val="Arial"/>
        <family val="2"/>
      </rPr>
      <t xml:space="preserve"> - As of 12/31/12, all of the staff at the Westside Family Health Center had been trained on methods for redesigning clinics to improve efficiency (including primary care residents).  Training included, appointment access, clinic flow, patient visit summaries, team huddles, new patient orientation, pre-insurance verification, pre-visit chart preparation and procedure set-up cards.  Evidence of training is on file with ARMC.</t>
    </r>
    <r>
      <rPr>
        <sz val="10"/>
        <rFont val="Arial"/>
        <family val="2"/>
      </rPr>
      <t xml:space="preserve">
</t>
    </r>
  </si>
  <si>
    <r>
      <rPr>
        <u/>
        <sz val="10"/>
        <rFont val="Arial"/>
        <family val="2"/>
      </rPr>
      <t>03-31-2012:</t>
    </r>
    <r>
      <rPr>
        <sz val="10"/>
        <rFont val="Arial"/>
        <family val="2"/>
      </rPr>
      <t xml:space="preserve"> 
Formal education and training on the sepsis resuscitation bundle elements and orders and forms began 12/16/2011. A sepsis presentation and competency evaluation has been posted to ARMC's intranet and is also covered during orientation and annual skills updates.  Physician training is ongoing. Units are now being supplied with orders and screening forms, and initial sepsis screen is being built into MediTech. Roll-out for new forms is planned for March, 2012.</t>
    </r>
    <r>
      <rPr>
        <u/>
        <sz val="10"/>
        <rFont val="Arial"/>
        <family val="2"/>
      </rPr>
      <t xml:space="preserve">
09-30-2012:</t>
    </r>
    <r>
      <rPr>
        <sz val="10"/>
        <rFont val="Arial"/>
        <family val="2"/>
      </rPr>
      <t xml:space="preserve"> 
Sepsis Education Module developed and posted to ARMC intranet 12/16/2012; Education conducted in-house started 12/16/2011 and is ongoing.  
Resident education was conducted by Dr. Huang , Internal Medicine, Sepsis Committee Chairman, January 2012; Dr. Lee, ED Physician, February, 2012; and Dr. Lanum, Family Medicine, February, 2012. 
Ongoing Nursing education is provided at Nursing Orientation and Nursing Skills days. Training on sepsis screening methodology conducted beginning 12/16/2011 by Education department for Nursing, and is ongoing. 
Nursing Leadership received additional sepsis education, including sepsis, severe sepsis and septic shock signs and symptoms, ARMC screening and resuscitation bundle tools and protocols on 03/28/2012 by ICU Nursing Educator, E. Sparling-Broccolo. 
ARMC recognizes there is room for improvement in terms of  system-wide sepsis education. Getting sepsis education materials to physician, nursing and ancillary staff efficiently and effectively presented an ongoing challenge for ARMC. Initially, uncertainty over definitions and requirements, time of presentation criteria, and how, where, when, and how often screening should occur delayed formal roll-out of education.
 Streamlining the data collection process and initiating processes required focus of resources. Getting tools approved and printed rapidly created a lag between education on tools and actual availability of tools, ostensibly decreasing the overall effectiveness of the initial education.  As ARMC ordering, documentation, and reporting technology becomes more robust, definitions become more concrete, and devoted resources, processes and equipment are established with the appropriate training and development, there is anticipation that a more comprehensive education effort can be fleshed out and applied for DY8 with positive results.  
 Movement away from a traditional formal build-up-roll-out process to the IHI small tests of change model is also a methodology that could shorten implementation times and provide immediate feedback that is valuable for rapid and successful implementations.
</t>
    </r>
    <r>
      <rPr>
        <u/>
        <sz val="10"/>
        <color indexed="10"/>
        <rFont val="Arial"/>
        <family val="2"/>
      </rPr>
      <t>3/22/13</t>
    </r>
    <r>
      <rPr>
        <sz val="10"/>
        <color indexed="10"/>
        <rFont val="Arial"/>
        <family val="2"/>
      </rPr>
      <t xml:space="preserve"> - In November and December of 2012, ARMC’s Nurse Educators Erin Broccolo, Melissa Shui and Debbie Ho provided sepsis training for all clinical and nursing staff.   In addition to this initial training, all clinical and nursing staff receive sepsis training upon hire and annually during skills day. 
The attending physicians and residents took part in several lunch and learns.  Dr. Lee from the Emergency Department provided one-on-one training for the residents as they rotated through the ED.
</t>
    </r>
    <r>
      <rPr>
        <sz val="10"/>
        <rFont val="Arial"/>
        <family val="2"/>
      </rPr>
      <t xml:space="preserve">
</t>
    </r>
  </si>
  <si>
    <r>
      <rPr>
        <u/>
        <sz val="10"/>
        <rFont val="Arial"/>
        <family val="2"/>
      </rPr>
      <t>03-31-2012:</t>
    </r>
    <r>
      <rPr>
        <sz val="10"/>
        <rFont val="Arial"/>
        <family val="2"/>
      </rPr>
      <t xml:space="preserve"> 
Ongoing training occurs during orientations, unit-specific skills training and informal in servicing updates. Hand hygiene audits ongoing; online competencies for hand hygiene 09/01/2011 and 12/27/2011.
</t>
    </r>
    <r>
      <rPr>
        <u/>
        <sz val="10"/>
        <rFont val="Arial"/>
        <family val="2"/>
      </rPr>
      <t xml:space="preserve">
09-30-2012:</t>
    </r>
    <r>
      <rPr>
        <sz val="10"/>
        <rFont val="Arial"/>
        <family val="2"/>
      </rPr>
      <t xml:space="preserve">  
ARMC incorporates 4 of the 5 components of the Institute for Healthcare Improvement's (IHI) Central Line Bundle into its Central Line Insertion Practices (CLIP) form, including: 
• Hand hygiene, 
• Maximal barrier precautions upon insertion, 
• Chlorhexidine skin antisepsis, and
• Optimal catheter site selection, with avoidance of using the femoral vein for central venous access in adult
   patients
ARMC's CLIP form is a checklist used in the preparation of and during each central line insertion to remind providers of important infection prevention practices. IHI's fifth prevention component, daily line necessity review, is part of ongoing care and management for central lines. 
Training of clinical staff on the central line bundle elements occurs during nursing orientation and through presentation boards presented at annual skills days at ARMC.
Physician training on central line insertion and the central line bundle occurs during service rotations and as an educational requirement for competency.  
Despite ongoing training, ARMC continues to experience CLABSI rates significantly higher than the national average.  ARMC continues to evaluate and focus on revising current practice to eliminate the system failures propagating infection.  Strategies include:
 • Formation of a CLABSI Task force, including membership from 
  o Surgery Department (Chairman),
  o  Infection Control team, 
  o Performance Improvement and 
  o Quality Nurses and Staff Analyst,
  o  ICU and Burn Nurse Managers,
  o NICU Nurse Manager, 
  o Med-Surg Nurse Managers/Assistant Nurse Managers,
  o  PICC Line Nurse, 
  o Chief Nursing Officer, and 
  o Nursing Education.
 • CLABSI Lean Mapping team focused on:
  o Construction/implementation of central line carts 
  o Development/trialing of a more comprehensive CLIP form including pre, during and post insertion activities 
  o Investigation into use/effectiveness and trialing of alcohol infused caps (CUROS) as an additional infection
      prevention measure in the care and maintenance of central lines 
  o Requiring observers to be present during line insertions for the completion of CLIP forms and to provide
      assistance to inserter as needed within the confines of scope of practice 
 • Increasing hand hygiene audits and reporting.
 Preparations, approvals and requisitions for these interventions have been made. Expected implementation will occur throughout the first six months of DY8. ARMC recognizes the benefits of rapid tests of change and the IHI Plan-Do-Study-Act model; and plans to adopt this model to facilitate rapid change.
</t>
    </r>
    <r>
      <rPr>
        <u/>
        <sz val="10"/>
        <color indexed="10"/>
        <rFont val="Arial"/>
        <family val="2"/>
      </rPr>
      <t>3/22/13</t>
    </r>
    <r>
      <rPr>
        <sz val="10"/>
        <color indexed="10"/>
        <rFont val="Arial"/>
        <family val="2"/>
      </rPr>
      <t xml:space="preserve"> - In November and December of 2012, ARMC’s Nurse Educators Erin Broccolo, Melissa Shui and Debbie Ho provided CLABSI  training for all clinical and nursing staff.   In addition to this initial training, all clinical and nursing staff receive CLABSI  training upon hire and annually during skills day. 
The attending physicians and residents took part in several lunch and learns.  Dr. Lee from the Emergency Department provided one-on-one training for the residents as they rotated through the ED.</t>
    </r>
    <r>
      <rPr>
        <sz val="10"/>
        <rFont val="Arial"/>
        <family val="2"/>
      </rPr>
      <t xml:space="preserve">
</t>
    </r>
  </si>
  <si>
    <t>N/A</t>
  </si>
  <si>
    <r>
      <rPr>
        <u/>
        <sz val="10"/>
        <color indexed="10"/>
        <rFont val="Arial"/>
        <family val="2"/>
      </rPr>
      <t>3/22/13</t>
    </r>
    <r>
      <rPr>
        <sz val="10"/>
        <color indexed="10"/>
        <rFont val="Arial"/>
        <family val="2"/>
      </rPr>
      <t xml:space="preserve"> - The staff at Westside conducted the following PDSAs to meet number 4 of this milestone:
1. PDSA on insurance verification started in September 2012. The first barrier the clinic assistants identified was waiting until the end of the day to verify the insurance for the next day and only one person verifying. The second barrier was placing the list of insurance verified in one location. The clinic assistants refine the model by verifying insurance all through out the day for the next day’s patients and now two people verify the insurance. The list of patients verified is now placed in both registration windows for efficacy. 
2. PDSA on Chart preparation in December 2012. Some barriers were preparing the charts one week in advance instead of one to two days. When the clinic assistants filled out the chart preparation form one week in advance the patient did not complete their labs but would complete their labs one to two days before their appointment. So the clinic assistants would have to prep the chart again the day of the appointment, hence doubling their work. Now the clinic assistants prepare the charts one to two days in advance. The wording on the form has changed to streamline the process of chart preparation. For example, instead of dates of X-Ray, mammogram, or Pap smear there is a check box if completed or not completed. Refine the chart preparation for providers, each provider focuses on different aspects of chart preparation. The pod lets clinic assistants have adjusted to the needs of their providers.
3. PDSA on procedure cards. Dr. Richards went to all the providers at Westside Family Health Center to refine the procedure cards at the clinic for the clinic assistants to prepare the rooms for certain procedures. The previous procedure cards did not have a card for diabetic patients, trigger point injections, callus removal, and suture removal. The above cards were added and new cards were provided to the clinic assistants.</t>
    </r>
  </si>
  <si>
    <r>
      <rPr>
        <u/>
        <sz val="10"/>
        <rFont val="Arial"/>
        <family val="2"/>
      </rPr>
      <t>03-31-2012</t>
    </r>
    <r>
      <rPr>
        <sz val="10"/>
        <rFont val="Arial"/>
        <family val="2"/>
      </rPr>
      <t xml:space="preserve">: 
Although central line bundle (including CLIP compliance, removal of trauma line within 24 hours, Central Line Procedure Note and Dressing Change guidelines) documentation continues on daily goal sheets within the ICUs, ARMC improved the efficiency of the line-day documentation process by moving to electronic spreadsheets for units hospital-wide.
</t>
    </r>
    <r>
      <rPr>
        <u/>
        <sz val="10"/>
        <rFont val="Arial"/>
        <family val="2"/>
      </rPr>
      <t>09-30-2012:</t>
    </r>
    <r>
      <rPr>
        <sz val="10"/>
        <rFont val="Arial"/>
        <family val="2"/>
      </rPr>
      <t xml:space="preserve">  
Although device assessment and care is documented in the HCIS by Nursing each shift, as well as on ICU daily goal sheets, ongoing documentation of patient device days and efficient extraction of this data has traditionally been a challenge for ARMC.  
At ARMC, Infection Control/Epidemiology is responsible for the tracking, analysis, and reporting of all Healthcare Acquired Infection (HAI) data.  With increased focus on HAI reporting it became clear that the data collection methodology required improvement.  
In July and August of 2011, Infection Control Nurses educated unit champions (often charge nurses or unit clerks) on how to consistently and properly document central line days on excel spreadsheets for each patient. These spreadsheets, in turn, were monitored by Infection Control staff on an ongoing basis. This resulted in a more efficient and accurate capture of device days in each area. 
In October 2011, ARMC voluntarily took part in a 3rd-party validation of Central Line data collection to ensure data collection, analysis and reporting methodologies were returning accurate and reliable information. The conclusion of the validating body, CDPH, was that ARMC was adequately assessing and reporting its central line associated bloodstream infections.
</t>
    </r>
    <r>
      <rPr>
        <u/>
        <sz val="10"/>
        <color indexed="10"/>
        <rFont val="Arial"/>
        <family val="2"/>
      </rPr>
      <t>3/22/13</t>
    </r>
    <r>
      <rPr>
        <sz val="10"/>
        <color indexed="10"/>
        <rFont val="Arial"/>
        <family val="2"/>
      </rPr>
      <t xml:space="preserve"> -  In November and December of 2012, ARMC’s Nurse Educators Erin Broccolo, Melissa Shui and Debbie Ho provided CLABSI  training for all clinical and nursing staff.   In addition to this initial training, all clinical and nursing staff receive CLABSI  training upon hire and annually during skills day. 
The attending physicians and residents took part in several lunch and learns.  Dr. Lee from the Emergency Department provided one-on-one training for the residents as they rotated through the ED.</t>
    </r>
    <r>
      <rPr>
        <sz val="10"/>
        <rFont val="Arial"/>
        <family val="2"/>
      </rPr>
      <t xml:space="preserve">
</t>
    </r>
  </si>
  <si>
    <t xml:space="preserve"> Sustainability:  As we work with each specialty clinic to encourage them to use the automated system, we continuously perform PDSA cycles to determine the best process.  Not only does this encourage the clinic to use the automated system, but it reinforces the use of PDSA in facilitating change.  We are working to establish ownership within each clinic to better achieve continuous improvement.  
Although the referrals are available for same-day review, we have discovered through PDSA cycles that having staff available for daily review is not practical.  Our plan is to have each specialist address referrals as quickly as possible.  It is projected that as we continue to work with the providers and address their needs, we will be able to provide actionable data support administration and focus on the need for further expansion.
As we continue to move forward  we have learned a few hard lessons.  The current process, as implemented in DY 7, is not sustainable.  In the current state, some physicians from the most impacted clinics are becoming overwhelmed with operating at an overcharged pace.  Administration continues to work with the physician groups to recruit and hire specialty physicians for the ENT and Urology clinics; thus far proving unsuccessful.  We understand that the current pace is non-realistic and are taking a step back and analyzing the whole picture and working towards improvements.  We will continue to recruit in order to meet the demands of our specialty patients. 
</t>
  </si>
  <si>
    <t xml:space="preserve">Expand Primary Care Capacity - Increase Training of Primary Care Workforce
Arrowhead Regional Medical Center is the County hospital for the largest geographic county in the United States.  The County of San Bernardino stretches over 20,000 square miles, through highly urbanized population centers in the desert, mountains and valley environments as well as sparsely populated and rural areas and is home to over 2,000,000 residents.   In developing our DSRIP plan, we knew we were faced with many challenges, including an expansive area to serve, limited primary care capacity, and limited resources, infrastructure and technology to meet the needs of the patient population.    
Through expanding our primary care capacity and increasing the training of our primary care workforce, our goal is to increase primary care volume by 15% over the 5-year DSRIP period and to create a new workforce embedded in the fundamentals of Patient Centered Medical Homes (PCMH) and Chronic Care Models all of which result in measured health improvement and an improved patient/provider experience.  
Although people disagree on the specific numbers, everyone is concerned that we will not have enough primary care practitioners (PCPs) to meet the needs of people in the United States as baby-boomers age and as more citizens have access to a health plan.  These two facts coupled with the quit rate of current primary care practitioners and the relatively small number of medical students choosing primary care specialties for their residency programs is alarming.  Therefore, it is imperative that we find a way to improve the day-to-day life of PCPs making the career field more attractive to new physicians and improve job satisfaction of current PCPs.
The problems are evident at ARMC: we receive complaints from our patients that they cannot get in to be seen or that the wait to get an appointment is ever-growing; from our Emergency Department that they do not have enough places to refer patients; from our Inpatient Services that our patients who come in through the Emergency Department are discharged without establishing a PCP and therefore lost in the system; and we note a high level of frustration from our PCPs about the hassle factors and unreasonable expectations placed upon them.  
One solution, hire more PCPs - but this does not address job satisfaction.  Another solution, expand our primary care residency programs - but attracting medical students into the primary care field remains a challenge.  
ARMC’s solution is a combination of both with a focus on reinventing the way we provide primary care services.  Over the past two Demonstration Years (DY) we have recruited more PCPs and primary care residents with a commitment to adding an even greater number of new PCPs and residents during the future DYs.  More importantly, we have begun to reinvent our system of providing primary care to address the deeper concern that the current PCP job is not attractive enough.  Reinvention of our primary care includes implementing a patient registry, chronic care model, empanelment utilizing team care and a redesign of patient flow.  These changes have been slow to take effect but will continue to move ahead at full speed in subsequent DYs with all of our PCPs and primary care trainees onboard and deeply involved.  
To gauge our progress we are now measuring patient access (third next available appointment) and patient demand by PCP at three of our primary care sites.  What we have found is that the new PCPs do not seem to have made a dent in meeting the demand.  We strongly believe that implementing an Electronic Health Record (EHR) while trying to redesign our entire primary care service has been a contributing factor to our lack of rapid successes.  Rolling out an EHR takes an incredible amount of time and training in order for it to be effective and fully functioning.  Staff have had to work through many obstacles to keep both projects on track and moving forward.
Since the end of DY 7 we have been able to implement the third measure of panel health – continuity – and we can now measure this from the patients’ perspective not only the PCPs.  This is important because patients want to be able to see their own doctor.  For example, we are able to report to the podlets that 26 patients came in to see you this week and you were only able to accommodate 13 patients; therefore 13 patients had to see another provider.  Our focus is to constantly measure and improve (1) Access – decrease number of days to access; (2) Demand – match to supply; and (3) Continuity – increase how often a patient gets to see their assigned PCP. 
Implement and Utilize Disease Management Registry Functionality
Several years ago, ARMC attempted, at two of its primary care clinics, to implement a disease registry tracking one chronic condition, diabetes.  The registry was underutilized and included only 197 patients; most likely due to the fact that only a few teams were actually trained in the use of the registry and the benefits it could provide not only the patient but the provider as well.  The registry’s dependence on manual data entry and lack of adequate staff to keep the registry current led to frustration among physicians and clinic staff who ultimately abandoned the project.  
We chose to pilot the Disease Registry (Registry) at ARMC’s Fontana Primary Care Clinic.  This is a free standing clinic with over 24,000 patient visits a year and approximately 8,000 assigned patients of all ages and ethnicities.  The majority of these patients are from a lower socio-economic background and have little, if any, health insurance.  The clinic is comprised of 27 part-time clinicians, including nurse practitioners and residents, making up 6.5 full time equivalents.  There was no functioning disease registry as of July 1, 2011
After the initial fall-out of the diabetes registry, Primary Care Providers (PCPs) struggled with not having the necessary tools to quickly measure how a group of patients with a particular chronic condition was doing.  For example, providers did not know if their diabetic patients as a whole were getting timely HgA1cs; or whether their patients’ HgA1c, LDL or BP was at goal.  This prevented the PCPs from assessing the quality of their care they were providing.  PCPs were frustrated and expressed a strong desire to work on diabetic care and asked for ways to better measure the care they provided.
Our initial plan was to take our current CEDEMS registry and perform a few modifications to meet our needs; this proved unfeasible.   During DY 7 the DSRIP Registry Team (3 Information Management professionals and 3 clinical staff) spent countless hours developing and implementing our own application, using Microsoft’s SQL server in the back-end to extract data that had been input into our hospital information system (Meditech).  What was originally thought to be a one month project build turned into 8 months of blood, sweat and tears from all parties involved.  Although the registry took far longer than we anticipated to have up and running, once developed and fully implemented it became a tool we could use to measure our progress.
After development and implementation we had to teach providers and clinic staff at the Fontana Primary Care Clinic how to use the registry.  Training included an instructional overview/purpose of the registry, a registry “how-to” and a hands-on lab.  During the hands-on lab, staff were required to enter patient data and documents into the registry as well as generate reports to demonstrate competency with the system.  
Once officially rolled out to Fontana, staff began to utilize the registry as part of the Chronic Care Model and Patient Centered Medical Home.   The disease registry tracks: patients who have had a HgA1c test within the past 12 months; patients’ most recent HgA1c levels; patients’ LDL levels; patients’ blood pressure levels; and patients with self-management goals.  Using the registry, FHC staff can pull reports based on patient population, those meeting/not meeting goals, and/or specific patients assigned to providers for care.  This registry tool is essential to identify our patients’ current health status and use that information for ongoing improvement into the future.  
In addition to the diabetes measures included in the registry, ARMC staff is using the registry to track patients’ mammography screenings.  We have noted that more patients are receiving their mammograms within the recommended guidelines due to use of the registry and clinic staff reaching out to patients to remind them and help schedule their appointments.  
</t>
  </si>
  <si>
    <t xml:space="preserve">Expand Specialty Care Capacity 
When ARMC designed its DSRIP plan in 2011, we knew there were serious problems to address in the specialty care clinics - wait time to receive an appointment continued to grow; the referral process had too many points along the way where referrals could get misdirected; primary care providers and specialists didn’t communicate effectively; and patients and providers were frustrated.  
To address the specialty care clinic issues, multiple areas of Ambulatory Services worked together to review existing processes and procedures to determine what actions were necessary to improve the overall capacity to these clinics.  As the overhaul began, we determined that there was no real consensus between the specialists, primary care practitioners (PCPs), clinic staff and affected departments.  Several subspecialists believed they received referrals that should have been handled by the PCP but no one had any real data to support their assumptions.  We quickly found that as an organization, we had no accurate volume information to determine the actual number of referrals received or processed during specified time periods.  
An Information Systems Administrator, with process management and analytical skills, was assigned to the Referral Management Department (RMD) to review the current process, analyze resources, identify barriers and make recommendations to expand specialty care capacity.  Through her guidance, the RMD began manually tracking the number of referrals requested for each specialty clinic each day.  She found the current staffing was unable to process the number of referrals received on a daily basis and that it took 24 manual steps to process one referral.  She also identified multiple workarounds that promoted chances of error.
Through multiple quasi-experimental studies, she standardized the tasks and combined some steps to decrease processing time.  In addition to clearly defining and streamlining the process, new positions were added and overtime was utilized allowing the RMD to process more requests and begin to decrease the backlog.  Unfortunately these changes led to other problems.  Other areas (PCP clinics and specialty clinics) had to perform additional tasks and it became clear that manually counting referrals was not sustainable.  We needed a better way to trend and ultimately predict our demand.
The Ambulatory/Referral Department team began to work with the County’s Information Systems Department to establish guidelines for creating a system to automate the existing process.  From these meetings, the Automated Referral Tracking System (ARTS) was developed.  Once ARTS was ready for an alpha roll out, the team selected the Orthopedics specialty clinic to measure the system’s accuracy and efficiency.  During the three months of alpha testing, multiple PDSA cycles were performed to identify the best processes and necessary revisions before a beta version was available.  All members of the clinic (physicians, physician extenders, residents, clinical staff and referral staff) were part of the alpha testing, participating in the numerous PDSA cycles.  Initially the new system extended processing time but once all staff became familiar with the program this resolved.  The data from this pilot roll out was disseminated through one-on-one discussion and various team meetings.  Once the alpha testing was completed, the team moved to the beta stage and added three more clinics.  During the two month beta stage, extensive PDSA cycles were again performed and eventually the process was fine-tuned and actual steps and processes were established based on best practices.  Since the end of DY 7, we have continued to add additional clinics to ARTS.  It is expected that all specialty clinics will be utilizing ARTS by the end of DY 8.  
Using ARTS does not decrease the times to process and receive an appointment, but it does allow us to accurately measure and trend our demand as well as be able to see if other changes we make create a true improvement in access.  Therefore, our second intervention was to work with the specialty provider groups to develop referral protocols which could be distributed and easily communicated to the PCPs.  Dr. Roberts (ENT physician) was instrumental in developing the guidelines/protocols template.  In doing so, Dr. Roberts drafted specialty care guidelines for ENT and then met with physicians and clinic staff to discuss specifically what worked and what didn’t in the protocols; he would then revise the document and continue this process until it was clear that the format was user friendly and easy to work with.  Once the template was developed, Dr. Roberts in collaboration with Ambulatory and Referral Services worked with three other specialty groups to develop their own protocols for referrals.  
These recommended protocols assist the PCP to determine the best approach for treatment and/or when to refer a patient to a specialist.  The protocols specify which conditions the specialist will accept as well as which documents to include when requesting a referral (i.e. description of symptoms, medication lists, copies of procedure reports, lab work and other tests).  They also spell out specific interventions that should be tried by the PCP before he or she considers a referral.  The use of specialty care protocols in these clinics has improved communication between primary care provider and specialty physicians.  In addition, the guidelines allow for the PCPs to extend beyond their normal scope and provide more detailed evaluations and treatment to their patients as opposed to an immediate referral which may not be necessary.
The implementation of ARTS and specialty care protocols has provided a decrease in the amount of time required to process and receive an appointment in some clinics.  Also the ability to provide timely feedback to the primary care clinics as to the status of a referral and the appointment date has afforded these staff additional time in their day to perform necessary patient care rather than chasing down a completely-paper processed referral.  Furthermore, accurately measuring our demand has allowed us to place our limited resource of specialist and/or specialist extender FTEs in the clinic where it can do the most good.
As we move forward we will continue to focus on improving communications between PCPs and specialty providers to reduce the overall number of referrals generated.  We will continue to hire specialty providers and clinical staff to meet the needs of the patient population as well as further define and stretch PCP duties (within the legal limits of their profession).  With new information systems available, ARMC will look to implement an electronic referral review system which will allow PCPs and specialty providers to communicate electronically, thus increasing efficiencies.
Once fully up to speed with an electronic referral system and an accurate way to track and process referrals, ARMC will be better suited for the ever-changing health care needs of the patient population.  As new epidemiological issues present (i.e. increasing population of baby boomers who are testing positive for Hepatitis C) an electronic system and fully functional referral process will help us foresee how big the wave is and know when it will crest.  Using these information technology advances in our referral process and expanding our specialty care capacity we will be able to more accurately measure patient care demands and identify future needs.  
</t>
  </si>
  <si>
    <t xml:space="preserve">Expand Medical Homes
Beginning in DY 6, two of ARMC’s three primary care clinics were utilizing some aspects of Patient Centered Medical Home (PCMH) model – open access scheduling, the “concept” of a provider team striving to provide whole person care, limited extended hours and an attempt at care coordination across the continuum.  At this time the providers and staff had very limited knowledge about the PCHM model, and how it would benefit not only the patients, but the providers and staff as well.  To improve health outcomes and increase patient and provider satisfaction ARMC’s long term goal is to implement the PCMH model across the spectrum of our licensed primary care clinics and then later to our contracted clinics.  
We chose to pilot the PCMH model at ARMC’s McKee primary care clinic.  McKee is a free standing clinic with over 26,500 patient visits a year and approximately 10,000 assigned patients, of all ages and ethnicities.  The majority of these patients are from a lower socio-economic background and have little, if any, health insurance.  The clinic is comprised of 28 part-time clinicians, including nurse practitioners and residents, making up 7.0 full time equivalents.  There is a partially implemented Electronic Health Record no disease registry as of July 1, 2011.
In DY 6, Dr. Ebert, DSRIP Physician Champion, attended a three-day IHI conference entitled, Transforming Primary Care and performed an analysis of patient panels and available PCP time.  From this analysis, she and the Residency Program Director (the PCMH model Physician Champion) developed the pod/podlet structure outline, the medical home assignment criteria, a system to enhance appropriate scheduling of patients and training seminars and materials for staff and PCPs.  At this point Dr. Ebert developed a PCMH manual borrowing from the Safety Net Patient Centered Medical Home Initiative.  
To begin, the McKee clinic identified a physician, an LVN and a clinic assistant to serve as project champions for this improvement project (this team was later referred to as a “podlet”).  During the initial Plan, Do, Study, Act (PDSA) cycles, the LVN and/or clinic assistant would work directly with the physician champion to perform mini-interventions.   The podlets would test ways in which to get information into and out of the disease registry and then work with ARMC’s Information Management team to add specific functionalities as appropriate.  They tested ways to increase mammogram rates with outreach and protocols.  After these initial PDSAs, another clinic assistant and three resident physicians were added to this podlet, as such, whenever one of the physicians/residents were in clinic one of the two clinic assistants would work with them.
As the PCMH progressed at McKee, all physicians began using “huddles” at the beginning of their half day sessions.  Huddles were designed to strategize the day’s appointments and keep the clinic functioning at top capacity.  The podlets use them to plan their approach for the day (an agenda) and to prepare for any challenges, such as complex cases that might require additional time.  This also promotes clinical staff working at the top of their license, increasing the number of patient issues we can address.
Through the PDSA cycles and the implementation of daily huddles, physician and clinic assistant satisfaction improved.  As designed, the huddles promoted communication among the podlet members, helped avoid duplicated work, ensured that members planned tasks with necessary input from others and promoted overall teamwork.
After initial successes with the pilot podlet, a decision was made to implement the podlet structure (four part-time PCPs and two clinic assistants) across the clinic as a whole.  Groups of 3-4 podlets were then formed into two separate pods which consisted of two LVNs and one RN.  To keep the momentum going, multiple training sessions were held to teach all clinic staff and PCPs on the concepts and practices of podlets in the PCMH model.  Staff was also required to participate in hands-on labs to learn how to use the registry.  
We are still working to identify methods to “measure” our successes of the PCMH.  One area we have noted a significant change in is with our mammogram rates.  More patients are receiving their mammograms within the recommended guidelines due to use of the registry and clinic staff reaching out to patients to remind them and help schedule their appointments.  Another success we have noted is the number of patients who are being consistently scheduled with their PCP and clinic assistant.  In the past there wasn’t a huge focus on consistently scheduling patients with their PCP.  Now all patients are assigned a PCP and when they call in for an appointment the Call Center Clerks have been trained to identify the patients PCP and schedule an appointment accordingly.  
There have been a few obstacles along the way, including the delayed implementation of our registry and perhaps an even bigger problem with the roll-out of the Electronic Health Record that the staff has had to work through.  Also, there was a back-log of clinic work that had to be completed while we were implementing the PCMH which meant that the clinic assistants could be pulled away from the PCPs they were initially assigned to.  All-in-all the McKee primary care clinic has made significant advances in the implementation of the PCMH.  </t>
  </si>
  <si>
    <t xml:space="preserve">Expand Chronic Care Model
ARMC is aware that the traditional practice-model of care provided during episodic visits does not align itself well with the needs of the patient with a chronic condition.  This type of care does not provide adequate patient education or encouragement to patients who must comply with difficult treatment regimens and successfully make difficult lifestyle changes.  The provider-centered rather than patient-centered structure does not promote patient satisfaction, also thought to be a factor in compliance with complex treatment plans.  In DY 6-7, ARMC has been focusing on the patient’s involvement and commitment to self-management goals will be necessary to improve outcomes in patients with chronic conditions.
We chose to pilot the Chronic Care Mode (CCM) at ARMC’s Fontana primary care clinic.  Fontana is a free standing clinic with over 24,000 patient visits a year and approximately 8,000 assigned patients, of all ages and ethnicities.  The majority of these patients are from a lower socio-economic background and have little, if any, health insurance.  The clinic is comprised of 27 part-time clinicians, including nurse practitioners and residents, making up 6.5 full time equivalents.  There is no disease registry as of July 1, 2011.
ARMC chose to apply the CCM to patients with diabetes, which is locally prevalent within our patient population.  According to the Healthy San Bernardino website, 10.6% of San Bernardino County residents have been diagnosed with diabetes.  In 2010, an estimated 25.8 million people, or 8.3% of the population had diabetes.  San Bernardino County’s diabetes rates exceed these national figures and therefore, ARMC's DSRIP team chose diabetes as a targeted chronic disease in which to apply its Chronic Care Model.  
To apply the CCM to diabetic patients, ARMC first had to get a better picture of where our patients were in the disease process, what resources they were utilizing, and what control/self-management tools were in place.  Staff completed chart reviews and performed ad-hoc reports of lab values (such as HgA1c) which showed apparent opportunities for improvement.  It was clear that not all diabetic patients were receiving the recommended care and very few were receiving any effective self-management support.  The initial lack of true automated data gathering prevented a more elegant analysis of the data, but still showed a need for change.    In addition to this data, primary care providers (PCPs) expressed a desire to work on diabetic care and asked for ways to better measure the care the patients needed.
To begin the CCM transformation, Fontana formed two improvement teams which consisted of a PCP, a nurse, 2-3 clinic assistants, a social worker and an information management specialist.  The teams joined a multicenter collaborative (through the Safety Net Institute) and set goals for HgA1c, LDL and BP results as well as documented self-management goals for our diabetic patients.  The collaborative provided a coach for the teams during their weekly meetings.  Both teams used the IHI model for improvement, forming multiple Plan, Do, Study, Act (PDSA) cycles as they introduced more concepts of the CCM.  In addition, the teams used the registry to post their patient’s results as well as the clinic results as a whole each month.  Multiple in-services were held to allow all support staff and PCPs throughout the clinic to learn how to use and have hands-on practice with the registry.  All the clinic assistants were taught how to provide basic patient education for diabetic patients. 
In DY 6, Dr. Ebert, DSRIP Physician Champion, wrote a Chronic Care Manual for diabetes patients.  The manual was based on the CCM developed by Ed Wagner, M.D., and included Self-Management, Decision Support, Clinical Information Systems, Delivery System Design, Organization of Health Care, and Community.  The PCPs were very accepting and respectful of this care model, but they voiced some concerns on its workableness in our system.  First and foremost, they thought it impossible to implement the CCM when our registry was basically non-existent and months from being fully functional.  They also shared concerns about the skill levels of the Clinic Assistants.  They weren’t convinced that the Clinic Assistants had the necessary skills to do basic patient education on diabetes, help patients set self-management goals and/or how to coach patients to achieving those goals.
Under our original time table we expected to begin the CCM at Fontana in July 2011 and within 12 months to spread the care model to all PCPs in the clinic.  Unfortunately this did not proceed as planned.  Our first issue was with the development and implementation of the registry which took approximately 8 months to become a functioning registry.  We had initially believed that we could “modify” our current CEDEMS registry and have the updated registry out to the clinics within a couple of months; this was not the case.  The CEDEMS transformation was a bigger task than we had envisioned.  Basically our Information Management specialists and Ambulatory DSRIP team had to rebuild the registry from the ground up.  Almost every function had to be modified and tested in one way or another to ensure we were getting accurate information into and out of the registry.  
Another roadblock we encountered was recruiting an Ambulatory Chronic Disease Case Manager to oversee the CCM at Fontana.  The Case Manager position was new to ARMC and therefore had to be created from the ground up.  During the interview process we found that most of the candidates weren’t familiar with the Patient Centered Medical Home or Chronic Care Model and couldn’t articulate how these would impact their jobs and the clinics in which they were to oversee.  As such, we exhausted many lists of candidates before we found Ms. West and hired her to fill this position for the Fontana primary care clinic.
Although the CCM had not been fully implemented at Fontana by the end of DY 7 (see 9/30/12 report) we have, as a team, made some important changes and experienced some success with those involved in the CCM.  We tracked and reported for each improvement team and the clinic as a whole the percent of patients with an HgA1c in the past year, percent of patients with an HgA1c under 8%, percent of patients with and LDL lower than 100, percent of patients with a BP under 140/90, and percent of patients with a documented self-management goal.  Though it has taken some time, we are seeing improved control of HgA1c and BP with our diabetic patients, but we will need more time to see how we are faring with a decrease in hospitalizations and/or diabetic complications before we can report any outcome improvements.  A major change is the levels of satisfaction among PCPs and clinic staff as a result of the CCM and all the transformations our outpatient services are undergoing.  
</t>
  </si>
  <si>
    <t xml:space="preserve">Redesign Primary Care
ARMC had originally redesigned two of its primary care clinics in 2005 which led significant improvements in patient and provider satisfaction.  Unfortunately, the changes could not be sustained as staff turnover occurred and consistent re-education of the redesign was not implemented.  After experiencing the successes of the clinic redesign in 2005, ARMC felt it imperative to include this initiative in its DSRIP plan.  ARMC’s primary care clinics are once again experiencing long lines at registration, increased wait times between seeing their provider and clinic staff for education, and inefficient means of discharge all while the number of patients relying on these clinics continues to grow.
We chose to pilot the Patient Visit Redesign (Redesign) at ARMC’s Westside primary care clinic.  Westside is a free standing clinic with over 18,000 patient visits a year and approximately 5,000 assigned patients, of all ages and ethnicities.  The majority of these patients are from a lower socio-economic background and have little, if any, health insurance.  The clinic is comprised of 9 part-time clinicians, including physicians and nurse practitioners, making up 4.0 full time equivalents.  There was no Electronic Health Record or disease registry as of July 1, 2011.
We got off to a slow start implementing Redesign at Westside.  In December 2011 we hired a consultant (The Camden Group) to lead us through this transformation, but due to logistical issues, our kick-off meeting didn’t take place until February 2012.  We then decided to suspend the project for a few weeks as the clinic was moving to a new location.  Once we got through the initial hurdles the redesign process moved at a steady pace.  Two multidisciplinary teams (nurse, physician champion, clinic assistant, LVN, office assistants) along with a Camden consultant completed a prioritization exercise in which the work groups chose two areas of focus for patient visit redesign.  Both groups began looking at redesigning patient access to incorporate the principles and requirements of the Patient Centered Medical Home, meet patient expectations for care and enable the FHC to deliver quality care in an efficient, and cost effective manner. The groups will develop a patient care model that addresses: patient access and satisfaction, non-provider roles and staffing requirements, use of technology-optimization of the electronic medical record and work flows.
The first work group selected appointment access and will focus on: patient access to appointments when needed and wanted; timely return of phone calls; timely processing of referrals; minimum wait time; phones answered promptly;  follow up appointment scheduled before leaving; determining  patient's preferred method of communication (email, text, phone message or mail); and ensuring patient’s see their own assigned provider.  In addition to the patient focused changes, the work group plans to improve staff satisfaction.  The group plans to implement an easy to use disease/health maintenance registry; provide education to enhance communication between staff and physicians, staff and patients; as well as, engage staff more in the direct provision of patient care; ability to provide quality care and satisfy patients - enough time;  appropriate training; effective communication between physicians, staff and patients; easy to use disease/health maintenance registry; and staff be engaged in development and maintenance of care processes.
The second team chose clinic flow which will focus on: minimizing wait time; appointments, referrals and follow-up care processed in a timely manner; messages returned promptly; assist patient’s in achieving health goals; increase the likelihood that patients leave with printed information on a care plan; and increase patient involvement in their healthcare.  In addition to the patient focused changes, the work group will redistribute tasks performed by providers and staff.  Tasks not requiring a provider’s license will be delegated to clinic support staff as appropriate.  The group plans to implement team huddles before practice where the clinic assistant and provider meet to perform proactive care planning for that day’s patients.  Similar to the first team, this group also plans to use the disease/health maintenance registry and perform education to enhance communication.  Both work groups want staff and providers to feel strongly enabled to provide quality care, meet patient’s needs and minimize any overwhelmed sensations.: Physicians/nurse practitioners only do those things that require a provider’s license; appropriate panel size; proactive care planning occurs through team huddles with the clinical assistants; minimum waste time; assistance in dealing with unengaged patients; not be overwhelmed (ability to do today’s work today), ability to provide quality care and satisfy patients (enough time, appropriate training); effective communication between physicians, staff, and patients; easy to use disease/health maintenance registry; and staff is engaged in development and maintenance of care processes.
The Westside staff is fully engaged in clinic redesign but had only completed the planning steps by the end of DY 7 and therefore was not able to roll out all of the necessary training as of 6/30/12.  Through the use of the consultant group, action plans were created and implementation dates were set for each action with an evaluation of effectiveness.  By the end of DY 7, some of Westside’s providers and clinic staff had received training on methods for redesigning clinics to improve efficiency; all staff will receive training in DY 8.  The teams have continued to move forward at a good pace and redesign will be fully implemented at Westside in early DY 8.  Good ideas discovered in this process will then be spread to two additional primary care clinics.
</t>
  </si>
  <si>
    <t xml:space="preserve">Population Focused Improvement
Category 3
DSRIP Category 3 Population Focused Improvement performance indicators reflect the infrastructural work accomplished in Categories 1 and 2 for ARMC’s three Family Health Centers (FHC). Under Category 3, there are two main goals: 1) collect data on population-related performance indicators with the intent of providing a gage for Category 1 and 2 improvement work 2) improve the efficiency of how this data is obtained. 
DY 7 Category 3 Performance Indicators are as follows:
• Patient/Care-giver experience: CGCAHPS customer service surveys—measure patients’ feelings, perceptions and beliefs about their visits to the FHC.
• Care Coordination: Diabetes, short term complications; Uncontrolled Diabetes—measure coordination of care for patients with chronic condition (Diabetes) and what portion of this population is admitted to ARMC as a result of short-term complications or complications secondary to uncontrolled diabetes within the current demonstration year.
• Preventative Health: Mammography Screening for Breast Cancer; Influenza Immunization—measure rates of specific populations that are documented as receiving appropriate preventative care (in this case, mammograms or influenza immunization) within the current demonstration year.
• At-Risk Populations: Diabetes Mellitus, LDL-C &lt; 100 mg/dl; Diabetes Mellitus, HgbA1c Control &lt; 8%--measures care of patients with chronic condition (Diabetes) who have HgbA1c or LDL-C in control (&lt;100 mg/dl or &lt;8%, respectively).
Discussion began in August of 2011 regarding how data for the six DY7 indicators could best be obtained given constraints.  ARMC currently relies upon a developing technological infrastructure to support the outpatient primary care clinics (Family Health Centers). Data extraction of outpatient performance indicators is therefore still relatively undeveloped and fairly labor intensive.
 To obtain the necessary DY7 population focus improvement rates, IT personnel wrote Electronic Medical Record (EMR) and Billing queries to pull the data by the defined criteria from the Safety Net Institute (SNI) and PI sampled data per SNI specifications; performing manual chart abstractions using the Electronic Health Record. In the second part of the year, small improvements were made to these queries, such as adding dates to lab results, which increased the efficiency of abstraction for PI personnel. 
We had hoped that by year’s end, the registry and all FHC system improvements would be completed, allowing for faster and easier data collection (through querying the registry or the improved MPM) and more readily useable data. Unfortunately, resource constraints and setbacks were experienced in the first two categories throughout DY7 that resulted in technology implementation occurring more slowly than anticipated.  We were, however, able to complete all sampling and abstractions to calculate and submit the six Category 3 performance measure values for ARMC at the appropriate time. This data will be used to gage relative performance from year to year at the FHC and highlight areas of strength and opportunity as we progress.
Throughout this process, the importance of good communication between departments, groups and stakeholders was reinforced—when communication breaks down, forward progression slows or stops. Additionally, team members learned that engagement of all stakeholders from the beginning is important in designing systems that address all needs for efficient data input, storage and extraction.
ARMC looks forward to further development and integration of inpatient and outpatient systems, which will help streamline and improve patient care and drive us from a focus on episodic care to a fully integrated, holistic, community-of-care environment. 
</t>
  </si>
  <si>
    <t xml:space="preserve">Urgent Improvement in Care
Category 4
Category 4, “Urgent Improvement in Care,” is the only one of the four Incentive Program Categories under ARMC’s plan that focuses primarily upon inpatient interventions. The four interventions, calling for significant improvement in targeted quality and patient safety measures, consist of two mandatory projects – Sepsis Detection and Management and Central Line Associated Bloodstream Infection (CLABSI) prevention, and two ARMC-selected projects—Stroke Detection and Management and Hospital Acquired Pressure Ulcer (HAPU) prevention.  The aim of each project/intervention is to reduce harm or death to patients through the setting and achievement of ambitious patient safety goals over the course of the 5 year DSRIP project. 
ARMC realized gains in each of the four interventions during Demonstration Year 7 (DY7). In addition to gains specific to each intervention, system-wide revisions began to grow out of the initial improvement work. These revisions resulted in changes that have impacted the entire ARMC community of care. Examples of some of these changes are:
• Recognition of need for and subsequent development of the Patient Care System (PCS) Core Team – A team comprised of Information Management, Performance Improvement, Education, and Nursing professionals with the objective of improving and streamlining documentation within and extraction from the MediTech PCS module
• Increased engagement of Performance Improvement professionals with Resident Medical Education – facilitating dissemination of important quality and patient safety information, materials and recommendations to ARMC’s main practitioner workforce
• Increased focus on patient safety and quality rounding -- with direct feedback to individuals and leadership and evaluation of processes to promote best practice and prevent harm
• Further emphasis on preventative care -- with assignment of Medical Homes and Primary Care Providers (PCP) for patients without a current PCP, prior to discharge
• Drive to provide immediate/timely data reports and feedback to stakeholders -- so that staff is consistently aware of performance and better able to make decisions positively affecting change
• Interaction with other Designated Public Hospitals (DPH) in Collaboratives (such as the SNI Sepsis and CLABSI collaborative learning sessions), through email contact and on listservs (such as the SNI CLABSI and Sepsis collaborative and Surviving Sepsis Campaign, SNI Sepsis and CLABSI and HAPU and Stroke Listservs)  to share what tools, suggestions, and what has worked and what hasn’t in the implementation of change
</t>
  </si>
  <si>
    <t xml:space="preserve">Severe Sepsis and Septic Shock Detection and Management
Accomplishments to date:
• Cross-disciplinary sepsis team revived; meetings held every-two weeks to monthly; members include physicians from Internal Medicine (Chairman), Surgery/Trauma, Family Medicine, Emergency Medicine and representatives from Nursing, Education, Laboratory, Respiratory Therapy and Quality/Performance Improvement; facilitates steady forward progression in sepsis improvements
• Developed data collection methodology based on SNI/Surviving Sepsis Campaign guidelines; consists of retrospective and concurrent components; as screening improves and spreads house-wide, the concurrent component is expected to have greater impact on affecting change
• Designed screening tools, Code Sepsis algorithms, order sets for the resuscitation bundle and antibiotics, and educated staff on use; ARMC rolled out these tools between January and May of 2012; improvement is ongoing for screening and education
• Implemented sepsis rounds (first every two hours, then every four hours) in Emergency Department (68% of  ARMC’s severely septic/septic shock patients present in the ED) by Performance Improvement personnel; objective to provide immediate feedback, education and awareness to staff and practitioners on screening and sepsis resuscitation bundle components
• Development and implementation of sepsis laboratory panel 
Challenges and ARMC Response:
• Challenge exists obtaining buy-in from practitioners on  ordering lactates Continued to present evidence/guidelines and provide immediate feedback; sepsis rounds in the ED grew out of this challenge and although there is more work to be done, improvement in compliance has been demonstrated
• Challenge exists in getting MediTech revisions and builds completed for Patient Care System (PCS) screening documents  Changes to the screening tool will support early-recognition of septic patients in inpatient screening; this continues to be a challenge for ARMC due to IT resource constraints; the IT department is in the process of  hiring and training additional resources; in the interim, leadership is engaged in facilitating the prioritization of projects for the organization
• Challenge exists in finding an efficient way of training all physicians and staff on sepsis protocol and sustaining the new practice once training has occurred  This also continues to be a challenge for ARMC; currently we are working as an organization to build in systemic redundancy and reminder ‘flags’ where appropriate, and to provide ongoing, timely feedback at every opportunity; PI’s increased engagement with Resident education and on the units has also helped to increase awareness and educational opportunities
Moving forward:
• Implement screening for all adult patients entering through Emergency Department triage
• Repair reporting/screening in MediTech to improve real-time visibility to patients meeting SIRS and infection criteria to improve early recognition of septic patients
• Improve awareness, education and training house-wide through rounding, hardwiring of process to prompt/remind staff, and provision of immediate/timely performance feedback
• Set, plan for and meet DY8 performance improvement targets
• ARMC has identified unit-specific Physician Champions for the ED who are helping to change the definition of appropriate care for sepsis patients at ARMC
CLABSI Prevention
Accomplishments to date:
• Cross-disciplinary CLABSI prevention taskforce started; meetings held monthly; members include Surgery/Trauma Physician (Chairman), Epidemiology, Peripherally Inserted Central Catheter (PICC) Nurse and representatives from Nursing, Education and Quality/Performance Improvement; to facilitate forward progression of improvements
• Subgroup with focus on using principles of Lean to make small improvements started; group tagged standard process (CLIP form), Central Line Carts, and small improvements in maintenance/care of central line (research and initiation of use of CUROS caps, hand hygiene audits) for improvement
• Designed and implemented new Central Line Insertion Practices (CLIP) form;  new form includes more comprehensive pre and post insertion guidelines to further standardize practice
• Designed and implemented new Central Line Carts; to support standardization during insertions-- with all materials and equipment needed for preparation, insertion, and post-insertion care in one, organized cart maintained and re-supplied by sterile processing
• Researched and implemented use of alcohol impregnated caps as care/maintenance improvement; to improve infection prevention practice, caps were trialed following training of ICU staff; once use was approved hospital-wide for central line patients, trained all staff; anticipate spread of use to all inpatient units and dialysis clinic pending resolution of supply issues
• Increased patient safety audits focusing on hand hygiene as infection prevention method; increase in number of hand hygiene audits with immediate feedback and reporting to leadership to support infection prevention and increase awareness of staff
• Data access rights conferred to SNI for efficiency in reporting
• Collected baseline data on Daily line necessity assessment by physicians; to gage physicians’ continued awareness of central lines as potential source of hospital-acquired infection with prompt removal of unnecessary lines; discovered there is need for standardization and much work to be done in this area
• Increased emphasis on timely presentation of performance data; committees include Quality Management Committee, Medical Executive Committee, Nurse Executive Committee, Infection Control Committee, Specialty Care Committee; there is need for improvement in performance data presentation at the unit level
• Participated in voluntary Validation survey by CDPH HAI Liaison Nurses in August of 2011; findings demonstrated ARMC is accurate in identifying and reporting CLABSIs
Challenges and ARMC Response:
• Challenge exists in getting physicians to consistently assess for and document necessity for continuance of central lines; central line necessity documentation is at about 16% at ARMC; we are currently working on standardizing documentation in physician progress notes, with flagging of charts for patients with central lines and Foley catheters as reminders; expected to be trialed in Intensive Care Units  
• Challenge exists in streamlining data collection process to be as concurrent as possible; This continues to be a challenge for ARMC due to IT resource constraints; the IT department is in the process of  hiring and training additional resource; the need for a more efficient documentation and data retrieval methodology for Epidemiology reporting was one of the impetuses for development of the PCS Core team
• Challenge exists finding an efficient way of training physicians and staff on infection prevention expectations and sustaining practices once training has occurred; This also continues to be a challenge for ARMC; currently we are working as an organization to build in systemic redundancy and reminder ‘flags’ where appropriate, and to provide ongoing, timely feedback at every opportunity; Epidemiology’s and PI’s increased engagement with Resident education and rounding on the units has also helped to increase awareness and educational opportunities
Moving forward:
• Provide education and training on new CLIP form and spread use house-wide
• Implement new Central Line Carts in ICUs and for PICC insertions; spread use for insertions house-wide
• Spread use of alcohol-impregnated caps for patients with central lines across all units at ARMC
• Streamline documentation, data collection and reporting process
• Standardize line day/necessity documentation and implement flagging system to alert/remind staff and physicians to address these items in assessment, rounds and documentation, with prompt removal of all access devices that are no longer necessary
• Improve hand-hygiene compliance through auditing and rounding, with immediate feedback at individual, unit, committee and leadership levels and use of prevalent visual cues/education regarding organizational expectations for safe patient care
• Set, plan for and meet DY8 performance improvement targets
HAPU Prevention
Accomplishments to date:
• Cross-disciplinary Wound and Skin prevention taskforce started; meetings held monthly; members include Surgery/Trauma Physician (Chairman), Certified Wound and Ostomy Care Nurse (Nurse Champion), Wound Care Nurse, unit level Wound Resource Nurses, and representatives from Nursing management/leadership, Education, Respiratory Therapy, Rehabilitation Services, Nutrition and Radiology (as-needed basis) and Quality/Performance Improvement; to facilitate forward progression of improvements
• Development of unit-specific bundles for Operating Suite, Emergency Department and Intensive Care Units; focus on areas where patients are at increased risk of developing pressure ulcers to prompt early risk assessment and preventative care measures 
• Increased training for Wound Resource Nurses (WRNs); in addition to monthly training sessions, two intensive 2-day training sessions with emphasis on standardized approach to assessment, care and serving as unit-level experts were provided to WRNs; a drop in number of hospital acquired pressure ulcers has been noted in recent months
• Joined CALNOC Nursing Registry with focus on improvement of HAPU rates at ARMC as well as other patient safety issues; first data reporting submission will occur during DY8
• Shared promising practices with SNI to promote shared learning and benchmarking across the California public hospitals
• Subgroup with focus on using principles of Lean to make small improvements initiated; group tagged standard process (Wound Resource Nurse Rounding) and standardization of Wound Care Carts as focus for improvement
Challenges and ARMC Response:
• Challenge exists in streamlining data collection process and submitting data to CALNOC; This continues to be a challenge for ARMC due to IT resource constraints; the IT department is in the process of  hiring and training additional resources, which is time-dependent; the need for a more efficient documentation and data retrieval methodology for CLABSI prevention reporting was one of the impetuses for the PCS Core team
• Challenge exists finding way of efficiently training physicians and staff on HAPU documentation and prevention, and sustaining  new practices over time once training has occurred This continues to be a challenge for ARMC; currently we are working as an organization to build in systemic redundancy and reminder ‘flags’ where appropriate, and to provide ongoing, timely feedback at every opportunity; the ongoing education of Wound Resource Nurses and increased engagement with Resident education has helped to increase awareness and educational opportunities to all staff
• Challenge exists with consistency in bedside documentation Began to include Q2 hour turning documentation audit data as an added HAPU-prevention performance indicator (heightened awareness of need to focus on bedside documentation compliance)
Moving forward:
• Provide ongoing education and training on HAPU prevention practices, documentation, and performance indicators
• Streamline documentation, data collection and reporting process and submit data to CALNOC 
• Focus on turning protocol compliance and documentation for patients at high risk for pressure ulcers (with skin risk assessment scores of less than 16)
• Plan for and meet DY8 performance improvement targets 
Stroke Detection and Management
Accomplishments to date:
• Cross-disciplinary Stroke Committee; meetings held monthly; members include Neuro-Surgery Physician (Chairman), Neurology and Neuro-Interventionists, Emergency Medicine, Stroke Coordinator, and representatives from Nursing management/leadership, Education, Laboratory, Rehabilitation Services, Trauma/EMS Liaison, Radiology, and Quality/Performance Improvement; to facilitate forward progression of improvements
• Stroke Recertification; ongoing training of NIH Stroke Certified Nurses in assessment and care of stroke patients, designation of ICUs, 4 North, and 6 South as primary stroke units, hiring of new Stroke Coordinator, changes to Code Stroke algorithm and policy to empower bedside nursing to call Code Stroke and for resources (CT, Laboratory runners) to be prioritized for code stroke patients 
• Began entering stroke data into American Heart Association Get With the Guidelines Outcome Science Stroke Registry with focus on improvement of Stroke indicator rates at ARMC and streamlining of data reporting
Challenges and ARMC Response:
• Challenge exists in streamlining stroke data collection; Turnover in the Stroke Coordinator role and Quality department at ARMC resulted in some data and reporting inconsistencies and errors in Mid-DY7; ARMC continues to cross-train personnel in a standardized method of data collection and reporting, with use of the American Heart Association’s “Get With The Guidelines” Stroke database as a standard reporting and benchmarking tool
• Challenge exists in nurses feeling empowered to call code stroke in the Emergency Department; Education is ongoing for nurses in ED to call suspected code strokes immediately to quickly mobilize and secure resources (rather than waiting for physician arrival), thereby reducing time to CT for suspected strokes; stroke rounding  and auditing of the code stroke process may facilitate nurses’ level of comfort in this intervention
Moving forward:
• Provide ongoing education and training on stroke protocol, documentation, and performance
• Streamline Stroke documentation, data collection and reporting process
• Focus on improvements to early recognition and intervention of stroke within the hospital and in the community setting
• Engage bedside healthcare professionals in improving on the two low-performing areas of the stroke indicators: provision of education to patient/caregiver (CMS STK 8 measure) and receipt of appropriate thrombolytic therapy for ischemic stroke patients (CMS STK 4 measure)
• Set, plan for and meet DY8 performance improvement targets 
</t>
  </si>
  <si>
    <r>
      <rPr>
        <u/>
        <sz val="10"/>
        <rFont val="Arial"/>
        <family val="2"/>
      </rPr>
      <t>3/31/12</t>
    </r>
    <r>
      <rPr>
        <sz val="10"/>
        <rFont val="Arial"/>
        <family val="2"/>
      </rPr>
      <t xml:space="preserve"> - Effective 7/1/11, the County of San Bernardino Board of Supervisors (BOS) approved an agreement between ARMC and the Arrowhead Family Medical Group, Inc. to increase its total number of primary care physicians by two (see Agreement No. 10-362 A-2).  Effective 7/12/11, the County of San Bernardino BOS approved Appointments to medical Staff and/or Clinical Privileges of ARMC to include doctors:  Saraj Mowjood, DO and Christine Vo, DO of the Arrowhead Family Medical Group, Inc. (see Board Item No. 10 on 7/12/11) to meet this milestone. In addition, Johnson Gill was promoted to Assistant Hospital Administrator, with responsibility to oversee the ambulatory side of ARMC's DSRIP project, including expanding primary care capacity.  The staff to support the additional physicians were hired during the second half of DY 7 and will be reported in the final report.  
</t>
    </r>
    <r>
      <rPr>
        <u/>
        <sz val="10"/>
        <rFont val="Arial"/>
        <family val="2"/>
      </rPr>
      <t>9/30/12</t>
    </r>
    <r>
      <rPr>
        <sz val="10"/>
        <rFont val="Arial"/>
        <family val="2"/>
      </rPr>
      <t xml:space="preserve"> - As of 6/30/12, ARMC’s Ambulatory Department hired  19 Clinic Assistants, 5 LVNs,  and 2 Case Managers for the primary care clinics.  The hiring of these staff members was critical as it would be futile to hire additional providers without the staff to support them during ARMC’s transformation to a new way of patient care, i.e. medical home model, empanelment and disease registry.  With the introduction and implementation of the medical home, empanelment and disease registry, clinic staff will take on new job duties that may have been considered foreign in the past.  Staff will now be more engaged with their patients, providing a leading role in the overall improvement of the health population.
In addition to registering patients, taking vitals and rooming patients, Clinic Assistants are learning to take on new duties such as  reconciling medications, assisting in establishing self-management goals and support, patient education for common clinical conditions  and utilizing the Registry to assist nurses and primary care practitioners with population management.
LVNs, which are now known as Panel Managers in ARMC’s Family Health Centers (FHC) are obtaining the necessary skills to fulfill their new responsibilities including: identifying population management priorities, collaborating with healthcare teams to implement population management, entering data into and maintaining disease registries, performing patient outreach, facilitating patients' access to care, providing support to Health Education staff regarding patient self-management goals and participating in community meetings.   LVNs will serve as panel managers for the pods, addressing requests to change PCPs, monitor sizes of panels and empanelment, quality measures, and teach/supervise Clinic Assistants as well as oversee “outreach” for the panel as a whole.
 Registered Nurses provide patient care via nurse visits in clinics as well as phone and email visits.  They will be responsible to teach and supervise other members of the team who are providing patient education, medication reconciliation and self-management goal setting and coaching.  
The Case Manager oversees many of the clinic day-to-day functions and works with complex patients to set and reach self-management goals.</t>
    </r>
    <r>
      <rPr>
        <u/>
        <sz val="10"/>
        <rFont val="Arial"/>
        <family val="2"/>
      </rPr>
      <t xml:space="preserve">
</t>
    </r>
    <r>
      <rPr>
        <sz val="10"/>
        <rFont val="Arial"/>
        <family val="2"/>
      </rPr>
      <t xml:space="preserve">
</t>
    </r>
  </si>
  <si>
    <r>
      <rPr>
        <u/>
        <sz val="10"/>
        <rFont val="Arial"/>
        <family val="2"/>
      </rPr>
      <t>3/31/12</t>
    </r>
    <r>
      <rPr>
        <sz val="10"/>
        <rFont val="Arial"/>
        <family val="2"/>
      </rPr>
      <t xml:space="preserve"> - ARMC has applied its Chronic Care Model to patients with diabetes, which is locally prevalent in its patient population.  ARMC will be following the Chronic Care Model developed by Ed Wagner, MD, MPH, Director of the MacColl Institute for Healthcare Innovation, Group Health Cooperative of Puget Sound described by Improving Chronic Illness Care (ICIC) program supported by the Robert Wood Johnson Foundation.  The Model for the diabetic population will include, self-management, decision support, clinical information system, delivery system design, organization of health care and community. According to the Healthy San Bernardino website, 10.6% of San Bernardino County residents have been diagnosed with diabetes.  In 2010, an estimated 25.8 million people, or 8.3% of the population had diabetes.  San Bernardino County exceeds this amount and therefore, ARMC's DSRIP team has chosen diabetes as a targeted chronic disease in which to apply its Chronic Care Model.
</t>
    </r>
    <r>
      <rPr>
        <sz val="10"/>
        <color indexed="10"/>
        <rFont val="Arial"/>
        <family val="2"/>
      </rPr>
      <t>ARMC continued to participate in the Safety Net Institute’s (SNI) multi-site Medical Home Collaborative designed to assist safety net primary care clinics become high-performing patient centered medical homes (PCHMs) with a particular focus on improving chronic illness for diabetic patients.  As part of this collaborative, ARMC routinely sent reports from the three clinic’s diabetes registry.  This data was used as a shared learning tool and allowed ARMC (and other hospitals) to compare effectiveness of services with other counties.</t>
    </r>
  </si>
  <si>
    <r>
      <rPr>
        <u/>
        <sz val="10"/>
        <rFont val="Arial"/>
        <family val="2"/>
      </rPr>
      <t>3/31/12</t>
    </r>
    <r>
      <rPr>
        <sz val="10"/>
        <rFont val="Arial"/>
        <family val="2"/>
      </rPr>
      <t xml:space="preserve"> - Effective 7/1/11, the County of San Bernardino Board of Supervisors approved an agreement between ARMC and the Arrowhead Cardiology Medical Group, Inc. to hire one additional precepting primary care faculty provider member (see Agreement No. 10-359 A-2). On 7/12/11, the County of San Bernardino Board of Supervisors approved "Appointments for Medical Staff and/or Clinical Privileges of Arrowhead Regional Medical Center", to include doctors: Farbod Farmand, DO and Katrina Platt, DO, both who are responsible for providing patient care services as well as serve as a precepting primary care faculty member and oversee resident functions (See Board Item No. 17 from 7/12/11).
</t>
    </r>
    <r>
      <rPr>
        <sz val="10"/>
        <color indexed="10"/>
        <rFont val="Arial"/>
        <family val="2"/>
      </rPr>
      <t>Drs. Farmand and Platt have been working with and providing precepting services to ARMC’s Internal Medicine residents.  Both physicians are extremely active in all educational components for these residents.</t>
    </r>
  </si>
  <si>
    <r>
      <rPr>
        <u/>
        <sz val="10"/>
        <rFont val="Arial"/>
        <family val="2"/>
      </rPr>
      <t>3/31/12</t>
    </r>
    <r>
      <rPr>
        <sz val="10"/>
        <rFont val="Arial"/>
        <family val="2"/>
      </rPr>
      <t xml:space="preserve"> - ARMC's referral process has been revamped as such:  (1) Referral duties have been created and implemented for the Specialist, Referral Center and Clinic Staff.  This information outlines who is responsible for what with the new process.  (2) ARMC Automated Tracking System (ARTS) has been developed which will electronically track referrals in the system to more accurately determine where a referral is in the process and provides the ability to determine backlog for future improvements.  (See documentation on file at ARMC). 
</t>
    </r>
    <r>
      <rPr>
        <sz val="10"/>
        <color indexed="10"/>
        <rFont val="Arial"/>
        <family val="2"/>
      </rPr>
      <t>Once we had worked with all stakeholders in finding commonalities and establishing a streamlined standardized process, we worked with Information Systems Department (ISD) to establish guidelines for the development of an electronic system to track and determine accurately what stage of the referral process a document currently resides.
During DY7, we worked closely with ISD programmers and staff of the initial specialty clinic to develop a tracking workflow using Microsoft SharePoint called Automated Referral Tracking System (A.R.T.S.).  We established a team willing to allow for the process to fail and work together to find innovative solutions and best practices.  During the remaining months of DY7 and into the first half of DY8 this team continued to test and report success and failures to allow for continual improvement of the process.</t>
    </r>
    <r>
      <rPr>
        <sz val="10"/>
        <rFont val="Arial"/>
        <family val="2"/>
      </rPr>
      <t xml:space="preserve">
</t>
    </r>
  </si>
  <si>
    <r>
      <rPr>
        <u/>
        <sz val="10"/>
        <rFont val="Arial"/>
        <family val="2"/>
      </rPr>
      <t>3/31/12</t>
    </r>
    <r>
      <rPr>
        <sz val="10"/>
        <rFont val="Arial"/>
        <family val="2"/>
      </rPr>
      <t xml:space="preserve"> - As of 12/31/12, ARMC has updated its policies regarding patient access to the Medical Home (Family Health Center).  Ambulatory Care Service Policy No. 301.00 (on file), addresses patient access to the medical home, including confirming and scheduling for appropriate Primary Care Provider (PCP), clinic location and insurance verification.  In addition, staff have been trained (systems in place) to correctly identify patients' medical homes, PCP and schedule accordingly, all of which effectively enhance the patients' access to their medical home. 
</t>
    </r>
    <r>
      <rPr>
        <sz val="10"/>
        <color indexed="10"/>
        <rFont val="Arial"/>
        <family val="2"/>
      </rPr>
      <t>ARMC’s DSRIP teams continue to educate staff, not only those who work in the Family Health Centers (Medical Homes), but all staff throughout the hospital.  In providing house-wide Medical Home education our focus is to change the culture by accurately defining and identifying a patient’s PCP and guiding the patient back to their medical home for care.</t>
    </r>
    <r>
      <rPr>
        <sz val="10"/>
        <rFont val="Arial"/>
        <family val="2"/>
      </rPr>
      <t xml:space="preserve"> </t>
    </r>
  </si>
  <si>
    <r>
      <rPr>
        <u/>
        <sz val="10"/>
        <rFont val="Arial"/>
        <family val="2"/>
      </rPr>
      <t>3/31/12</t>
    </r>
    <r>
      <rPr>
        <sz val="10"/>
        <rFont val="Arial"/>
        <family val="2"/>
      </rPr>
      <t xml:space="preserve"> - ARMC's DSRIP team has developed training materials to implement its Medical Home Model.  Training materials include information on: (1) Overview and Philosophy; (2) Empanelment; (3) The Family Health Center Team; (4) Enhanced Access; and (5) Improving Preventative Services.  (See Medical Home Implementation Manual on File with ARMC).
</t>
    </r>
    <r>
      <rPr>
        <sz val="10"/>
        <color indexed="10"/>
        <rFont val="Arial"/>
        <family val="2"/>
      </rPr>
      <t>Training staff and implementing the Medical Home Model turned out to be a bigger project than we anticipated.  Since the initial training materials had been developed, DSRIP teams have been experimenting with multiple education modalities.  Training has become an ongoing process, as the MHM is very complex and teaching it once is not effective, now: staff are given time to practice and assimilate the model; there have been small groups involved in role playing; required readings have been distributed; and the MHM concepts have been folded into New Employee Orientation.  Our goal is to continue to build upon the model, strengthening the core and changing the overall culture.</t>
    </r>
  </si>
  <si>
    <r>
      <rPr>
        <u/>
        <sz val="10"/>
        <rFont val="Arial"/>
        <family val="2"/>
      </rPr>
      <t>3/31/12:</t>
    </r>
    <r>
      <rPr>
        <sz val="10"/>
        <rFont val="Arial"/>
        <family val="2"/>
      </rPr>
      <t xml:space="preserve"> - On 12/6/11, the County of San Bernardino, Board of Supervisors approved an Agreement between ARMC and The Camden Group for consulting services related to patient visit redesign, specifically to implement a practice management system (see Agreement No. 11-865).  As part of this agreement, Camden will serve as the facilitator and project manager of ARMC clinic redesign, perform a gap analysis, facilitate task force meetings, manage implementation of the redesign process, host regular meetings with Administration, create metrics, tools and dashboard reports and train the necessary staff. 
</t>
    </r>
    <r>
      <rPr>
        <sz val="10"/>
        <color indexed="10"/>
        <rFont val="Arial"/>
        <family val="2"/>
      </rPr>
      <t>ARMC’s Westside clinic staff continued to work with The Camden group throughout DY 7 on patient visit redesign. Due to the late start of the contract with Camden, the project fell behind and was not completed by the end of DY 7.  Throughout the demonstration year, consultant and clinic staff worked together on formulating redesign plans, training and some aspects of implementation.</t>
    </r>
    <r>
      <rPr>
        <sz val="10"/>
        <rFont val="Arial"/>
        <family val="2"/>
      </rPr>
      <t xml:space="preserve"> </t>
    </r>
  </si>
  <si>
    <r>
      <t xml:space="preserve">One aspect of the CCM is the introduction of the “planned visit” at the FHC.  For example, patients will be scheduled for a diabetic care visit.  Prior to this visit, the patient is asked to complete a questionnaire/form, specific to their medical condition.  When the patient arrives for their visit, the pod will conduct a “huddle”, review the patient’s questionnaire/form to determine what is special about this patient visit and the care that should be provided.  The assigned PCP will see the patient and then direct the patient to a member of their pod or a co-pod member for specialized care services based on their current health condition (i.e. developing or focusing on current self-management goals).  Patients then receive a follow-up phone call the first week after their appointment and a call every two weeks for three months until their next visit.  In providing “planned visits” and follow-up phone calls the FHC staff are ensuring that their patients are staying on track and focused with their self-management goals and chronic condition.  These visits are much more prescriptive and result in more effective patient visits and healthier outcomes.
</t>
    </r>
    <r>
      <rPr>
        <u/>
        <sz val="10"/>
        <color indexed="10"/>
        <rFont val="Arial"/>
        <family val="2"/>
      </rPr>
      <t>3/22/13</t>
    </r>
    <r>
      <rPr>
        <sz val="10"/>
        <color indexed="10"/>
        <rFont val="Arial"/>
        <family val="2"/>
      </rPr>
      <t xml:space="preserve"> -</t>
    </r>
    <r>
      <rPr>
        <sz val="10"/>
        <rFont val="Arial"/>
        <family val="2"/>
      </rPr>
      <t xml:space="preserve"> </t>
    </r>
    <r>
      <rPr>
        <sz val="10"/>
        <color indexed="10"/>
        <rFont val="Arial"/>
        <family val="2"/>
      </rPr>
      <t>As of 12/31/13 all pods/podlets were using the CCM (clinic-wide).  Staff were working with patients to set self-management goals and Clinic Assistants were actively entering data into the registry.</t>
    </r>
  </si>
  <si>
    <r>
      <rPr>
        <u/>
        <sz val="10"/>
        <rFont val="Arial"/>
        <family val="2"/>
      </rPr>
      <t>03-31-2012:</t>
    </r>
    <r>
      <rPr>
        <sz val="10"/>
        <rFont val="Arial"/>
        <family val="2"/>
      </rPr>
      <t xml:space="preserve">  
Training for staff is ongoing.  Trainings occur at orientations and annual skills updates for Nursing.  Physician training was held on 12/22/2011 by F. Dyckman, CWOCN and DPTs S. Swen and J. Edwards. Formal education and training on the Pressure Ulcer Prevention Initiative Care Bundle began as an embedded module of Nursing Skills Day, New Nurse Orientation and Unit Specific Skills Day starting in January 2011. Additional training for unit-based Wound Resource Nurses occurs on a monthly basis (at a minimum), led by F. Dyckman. Monthly Wound Resource Nurse educational activities have included: Use and trouble shooting of support surfaces, use and application of prevention skin care treatments, Treatment algorithms and use of enzymatic debridement agents, pressure ulcer causes, prevention and treatment, legal Implications and documentation standards, and National Institute for Nursing Quality Indicator Pressure Ulcer training online.</t>
    </r>
    <r>
      <rPr>
        <u/>
        <sz val="10"/>
        <rFont val="Arial"/>
        <family val="2"/>
      </rPr>
      <t xml:space="preserve">
09-30-2012:  
</t>
    </r>
    <r>
      <rPr>
        <sz val="10"/>
        <rFont val="Arial"/>
        <family val="2"/>
      </rPr>
      <t xml:space="preserve">NURSING AND ANCILLARY TRAINING
ARMC training on the Pressure Ulcer Prevention Bundle was conducted for each skills day, orientation and unit-skills day for Nurses and Ancillary staff. Additional training included:
• Respiratory Therapy staff meeting on 3/8/2012
• Rehab staff meeting on 3/20/2012
• OR education on 4/4/2012
WOUND RESOURCE NURSE TRAINING
ARMC implemented Wound Resource Nurses (WRN) Champions on all adult units prior to 2011 in an effort to effectively and efficiently disseminate information and education on best practices concerning wound care throughout the hospital.  Training on methods, equipment, devices, protocols and tools to preserve skin integrity, prevent pressure ulcers, assess individual patient risk and effectively deliver all aspects of the pressure ulcer prevention bundle was conducted for WRN on a monthly basis.
In addition, advanced training on etiology, recognition, staging and treatment took place on 3/13/2012 and 3/14/2012; and on an on-going basis for new Wound Resource Nurses.  
PHYSICIAN AND RESIDENT TRAINING
Physician and Resident training for Pressure Ulcer Prevention included a resident Lunch and Learn on 3/15/2012.
Efficient dissemination of information and training to collective Medical Staff and Residents is an area that presents an opportunity for positive change and development at ARMC. Education provided to physicians and residents on HAPU prevention included scheduled lunch and learn and reference materials.   In addition, ARMC is exploring a more streamlined methodology for distributing educational materials to Medical Staff moving forward.
</t>
    </r>
    <r>
      <rPr>
        <u/>
        <sz val="10"/>
        <color indexed="10"/>
        <rFont val="Arial"/>
        <family val="2"/>
      </rPr>
      <t>3/22/13</t>
    </r>
    <r>
      <rPr>
        <sz val="10"/>
        <color indexed="10"/>
        <rFont val="Arial"/>
        <family val="2"/>
      </rPr>
      <t xml:space="preserve"> - In November and December of 2012, the Wound Resource Coordinator Fran Dyckman and Nurse Educators, Erin Broccolo, Melissa Shui and Debbie Ho on HAPU,  Q2 hour turning for Braden &lt; 18 with a nurse alert flyer. Fran Dyckman also trained the physicians on HAPU at lunch and learn sessions.   
In addition to this initial training, all clinical and nursing staff receive HAPU training upon hire and annually during skills day.</t>
    </r>
    <r>
      <rPr>
        <sz val="10"/>
        <rFont val="Arial"/>
        <family val="2"/>
      </rPr>
      <t xml:space="preserve">
</t>
    </r>
  </si>
  <si>
    <t xml:space="preserve">Sepsis - ARMC sepsis team members regularly participated in dialogue with other DPH hospitals via emails, list-servs and face-to-face during SNI quarterly collaborative sessions.  Web resources, tools, scheduled webinars through the Surviving Sepsis Campaign and a variety of other items were shared with personnel at other hospitals through individual emails and SNI Sepsis Listserv communications. In DY7 ARMC’s plan was to share the tremendous amount of improvement work done with the severely septic/septic shock population as evidenced by demonstrated gains in compliance with the sepsis resuscitation bundle elements. ARMC presented these challenges, successes, and lessons learned from the DY7 sepsis improvement journey at a SNI Shared Learning Collaborative on January 16, 2013.
Chronic Care - The teams joined a multicentre collaborative (through SNI) and set goals for HgA1c, LDL and BP results as well as documented self-management goals for diabetic patients.  The collaborative provided a coach for the teams during their weekly meetings.  Using the registry, the teams posted their patient’s results as well as the clinic as a whole each month.  Multiple in-services were held to allow all support staff and PCPs throughout the clinic to learn how to use and have hands-on practice with the registry.  All the clinic assistants were taught how to provide basic patient education for diabetic patients.
</t>
  </si>
  <si>
    <t>9/30/2012 - 3/22/13</t>
  </si>
  <si>
    <t xml:space="preserve">
As the DSRIP teams went back and assessed the progress made through DY 7, including introducing new PCMH staff roles, it was apparent that we needed to revamp our training programs; specifically new employee orientation and annual competency assessment, ensuring the staff receive and remain competent with adoption of new roles.  As a team, we will  work together to set and meet the goals of continuing education and reinforcement of the PCMH model as well as evaluation of all staff.
</t>
  </si>
  <si>
    <t xml:space="preserve">Specific Problems Faced/Lessons Learnt:  
Referrals were handled differently in each Specialty Clinic.
Plan:      Document existing workflow for referrals and find common tasks.
Do:         Job shadowing and documenting all staff who actually touched the paper referral from receipt to completion.
Study:   Review documented process with each stakeholder to determine expected outcome for each step.   Determined those common practices found in all clinics.  
Act:        Created a standardized workflow document showing each step taken and identifying points of failure and tasks which could be automated.
Need ability to track and report on each major step of the determined standardized workflow.
Plan:      Research and determine best available software for meeting goals addressing referral processing times.
Do:         Review existing software addressing referral management.
Study:   Established that existing referral management systems addressed the tracking of a patient’s referral on the basis of a primary care giver needs or on the needs of a health plan.  No system was found that actually addressed the tracking needs of Specialty Care providers. 
Act:        Developed necessary system requirements and guidelines for presentation to San Bernardino County Information System Department (ISD) for options.  ISD provided two possible solutions; custom design and Microsoft SharePoint workflow features.  It was decided we would use the Microsoft SharePoint workflow features as this would allow us to establish a proof of principle quickly and determine if we could gather the necessary information.
</t>
  </si>
  <si>
    <t xml:space="preserve">Goal Selection:  ARMC selected the 120-day goal from the list of prescriptive milestones and metrics during the application phase of DSRIP 6-10.  At the time, and with available information, the milestone and metric seemed one of the most effective ways to measure improvements in this intervention.  Through education and shared learnings over the past 2 and half years, we have moved forward with a new approach in providing outreach and developing a connection with our patients.  Our definition of a “traditional” clinic visit has been morphed; moving towards embracing our empaneled patients with a continuous healing relationship, offering opportunities for a nurse visit, a phone visit and/or a health education visit.
PCP training/performance metrics:  In hindsight, we recognize our shortcomings with our original DSRIP plan, specifically setting aside appropriate time and resources for our providers and clinical staff to focus on actual improvement work.  We understand the severity of this predicament and are working together to rectify this situation for the future.  Improvement work that has occurred was performed over and above the providers and clinical staff’s regular duties and hours.  This was accomplished by staff that are very passionate about DSRIP and positive outcomes it will afford ARMC and its patients; the problems we again face is sustainability and burn out issues.  Administration is actively working with the DSRIP teams to change the current culture and schedule “true” improvement work time.  Resources are currently being identified to allow line staff in the PCMH the time to focus on improvement efforts.  ARMC continues to focus on recruitment efforts over the duration of this program.
</t>
  </si>
  <si>
    <r>
      <t xml:space="preserve">Description of PDSA Cycles:
</t>
    </r>
    <r>
      <rPr>
        <u/>
        <sz val="10"/>
        <rFont val="Arial"/>
        <family val="2"/>
      </rPr>
      <t xml:space="preserve">Plan:   </t>
    </r>
    <r>
      <rPr>
        <sz val="10"/>
        <rFont val="Arial"/>
        <family val="2"/>
      </rPr>
      <t xml:space="preserve">   To evaluate all current and new staff on how to use the registry.  Will this be achievable due to staffing issues and clinic patient load?  Will they actually use it and be able to speak on it?
Do:         Class done on 7/6/12 from 1:00 PM – 2:00 PM.  All staff attended and very receptive to teaching and excited to use system.
Study:   Staff had positive attitude to registry and its uses.  All able to show proficiency and demonstrated use.  Goal achieved.  
Act:        Adopted and completed.
</t>
    </r>
    <r>
      <rPr>
        <u/>
        <sz val="10"/>
        <rFont val="Arial"/>
        <family val="2"/>
      </rPr>
      <t>Plan:</t>
    </r>
    <r>
      <rPr>
        <sz val="10"/>
        <rFont val="Arial"/>
        <family val="2"/>
      </rPr>
      <t xml:space="preserve">      Determine by which method patients would prefer to maintain open communication.  Will this help improve patient involvement?  Use the tool to develop a standardized way of communicating with patients.  Ask each patient during their appointment .
Do:         Patients were asked what form of communication they would prefer:  phone call, card or letter.  Six out of ten preferred the card.
Study:   Due to our diverse patient population, it is better to send a care because not all patients can afford a phone.  
Act:        This methodology is being planned and implemented in the clinics.
</t>
    </r>
    <r>
      <rPr>
        <u/>
        <sz val="10"/>
        <rFont val="Arial"/>
        <family val="2"/>
      </rPr>
      <t>Plan:</t>
    </r>
    <r>
      <rPr>
        <sz val="10"/>
        <rFont val="Arial"/>
        <family val="2"/>
      </rPr>
      <t xml:space="preserve">      Have Clinic Assistants review the ABC’s of Diabetes poster with patients during rooming to ensure that patients have knowledge of important measures related to their diabetes.  All CAs will do this with three patients per day for one week.
                Will patients be receptive to the teaching?
                Will patients’ values improve as a result?
Do:         Copies made for patients.  They have been available for the past three weeks with signs in the room to request one; surprisingly not many, if any, have requested one.
Study:   we noted that management had moved the posters back behind the exam beds so the patients could not see them; worked with management to relocate the posters to a more visible area.
Act:        Continue testing; implementing with the PODs.
</t>
    </r>
  </si>
  <si>
    <t xml:space="preserve">During DY 7, ARMC began to train and implement patient visit redesign at the Westside Family Health Center.  In order to receive full credit for implementation of the patient visit redesign, we would have had to completed all 4 phases of the implementation process:  (1) Establish method to collect and report cycle time at least monthly; (2) Compare cycle time to other potential measures of efficiency; (3) Map patient visits from beginning to end to determine how time in the clinics is spent, and to identify any bottlenecks in the visit process; and (4) Conduct a series of tests on the visit model, debrief and refine the model.  We were able to accomplish phases 1-3 during DY 7 and therefore only requested partial funding for this milestone.  By December 2012, the Westside Family Health Center had implemented all 4 phases of redesign but did not begin to measure the magnitude of improvement until December 2012.  As such we reported this information in our Carry Over Funding Report - Please see information above.
</t>
  </si>
  <si>
    <t xml:space="preserve">For the Category 3 Influenza Vaccination population measure, ARMC currently has no standardized, efficient means of capturing vaccinations received outside of the facility.  The current method of documentation would require manual review of clinic notes for visits attended during the influenza vaccination season in order to determine measure compliance. The denominator population for ARMC’s DY 7 year end reporting was 7502 patients and the population for DY 8 mid-year reporting is 8,033 patients.  The time and resources required to complete this type of manual abstraction would thus be considerable. 
Once the Family Health Clinics are documenting using 100% electronic charting, ARMC anticipates the ability to more efficiently gather, analyze and report this information.  
ARMC did speak casually with other DPH and found that there were hospitals experiencing the same issue who were struggling to find a workable solution. Although the issue has been primarily attributed internally to the build-status of the clinics’ electronic health record, perhaps multiple DPH could benefit from ARMC raising this challenge to CAPH/SNI as the State suggests.
</t>
  </si>
  <si>
    <t xml:space="preserve">ARMC sepsis team members regularly participated in dialogue with other DPH hospitals via emails, list-servs and face-to-face during SNI quarterly collaborative sessions.  Web resources, tools, scheduled webinars through the Surviving Sepsis Campaign and a variety of other items were shared with personnel at other hospitals through individual emails and SNI Sepsis Listserv communications. In DY7 ARMC’s plan was to share the tremendous amount of improvement work done with the severely septic/septic shock population as evidenced by demonstrated gains in compliance with the sepsis resuscitation bundle elements. ARMC presented these challenges, successes, and lessons learned from the DY7 sepsis improvement journey at a SNI Shared Learning Collaborative on January 16, 2013.
</t>
  </si>
  <si>
    <r>
      <rPr>
        <u/>
        <sz val="10"/>
        <rFont val="Arial"/>
        <family val="2"/>
      </rPr>
      <t>03-31-2012:</t>
    </r>
    <r>
      <rPr>
        <sz val="10"/>
        <rFont val="Arial"/>
        <family val="2"/>
      </rPr>
      <t xml:space="preserve"> 
ARMC signed a contract with CALNOC as a California Hospital Assessment and Reporting Taskforce (CHART) level hospital in 2011. On 12/19/2011, CHART released a statement that their Board of Directors was taking the organization in a different direction and data would no longer be required to be submitted by member hospitals, effective immediately.  Shortly after, CALNOC followed up with an email confirming that CHART level hospitals could elect to become full members of CALNOC, and that no further data would be required or accepted for the CHART project. ARMC was therefore unable to submit it's Q4 2011 data to CALNOC prior to the change. ARMC is currently in the process of pursuing full CALNOC membership to report future Pressure Ulcer related data.</t>
    </r>
    <r>
      <rPr>
        <u/>
        <sz val="10"/>
        <rFont val="Arial"/>
        <family val="2"/>
      </rPr>
      <t xml:space="preserve">
09-30-2012:</t>
    </r>
    <r>
      <rPr>
        <sz val="10"/>
        <rFont val="Arial"/>
        <family val="2"/>
      </rPr>
      <t xml:space="preserve"> 
CALNOC CHART member until January 2012; data collected monthly per CALNOC guidelines from September 2011 forward.  On March 12, 2012 ARMC contacted CALNOC to pursue full membership.  CNO, Dr. M. Sayre began taking steps to finalize CALNOC agreement as ARMC Site Coordinator  in the last quarter of DY7.  F. Dyckman, CWOCN and ARMC Skin and Wound Coordinator and B. Terrell, Nurse Manager, 3 Center and Champion for other Nurse Sensitive indicators attended CALNOC Symposium 6/12/2012 – 6/15/2012. As of 06/30/2012, ARMC is awaiting final contract signatures and payment to CALNOC for membership.
</t>
    </r>
    <r>
      <rPr>
        <u/>
        <sz val="10"/>
        <color indexed="10"/>
        <rFont val="Arial"/>
        <family val="2"/>
      </rPr>
      <t>3/22/13</t>
    </r>
    <r>
      <rPr>
        <sz val="10"/>
        <color indexed="10"/>
        <rFont val="Arial"/>
        <family val="2"/>
      </rPr>
      <t xml:space="preserve"> - ARMC's application has been completed is now officially a member of CALNOC</t>
    </r>
    <r>
      <rPr>
        <sz val="10"/>
        <rFont val="Arial"/>
        <family val="2"/>
      </rPr>
      <t>.</t>
    </r>
    <r>
      <rPr>
        <u/>
        <sz val="10"/>
        <rFont val="Arial"/>
        <family val="2"/>
      </rPr>
      <t xml:space="preserve">
</t>
    </r>
  </si>
  <si>
    <t xml:space="preserve">The first work group selected appointment access and will focus on the following for patients: access when needed and wanted to appointments; timely return of phone calls; timely referrals; minimum wait time; phones answered promptly;  follow up appointment scheduled before leaving; contact using patient's preferred method of communication (email, text); and patient to see their own provider.  In addition to the patient focused changes, the work group will focus on the following for staff: not be overwhelmed; ability to provide quality care and satisfy patients- enough time;  appropriate training; effective communication between physicians, staff and patients; easy to use disease/health maintenance registry; and staff be engaged in development and maintenance of care processes.
The second team chose to work on clinic flow which will focus on the following for patients: minimum wait time; appointments, referrals and follow-up care processed in a timely manner; messages returned promptly; help in achieving health goals; leave with printed information on a care plan; and be involved in making informed decisions about their healthcare.  In addition to the patient focused changes, the work group will focus on the following for providers and staff: Physicians/nurse practitioners only do those things that require a provider’s license; appropriate panel size; proactive care planning occurs through team huddles with the clinical assistants; minimum waste time; assistance in dealing with unengaged patients; not be overwhelmed (ability to do today’s work today), ability to provide quality care and satisfy patients (enough time, appropriate training); effective communication between physicians, staff, and patients; easy to use disease/health maintenance registry; and staff is engaged in development and maintenance of care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</si>
</sst>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41"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u/>
      <sz val="10"/>
      <name val="Arial"/>
      <family val="2"/>
    </font>
    <font>
      <sz val="11"/>
      <color indexed="8"/>
      <name val="Calibri"/>
      <family val="2"/>
    </font>
    <font>
      <b/>
      <sz val="10"/>
      <name val="Arial"/>
      <family val="2"/>
    </font>
    <font>
      <sz val="10"/>
      <color indexed="10"/>
      <name val="Arial"/>
      <family val="2"/>
    </font>
    <font>
      <u/>
      <sz val="10"/>
      <color indexed="10"/>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sz val="11"/>
      <color theme="1"/>
      <name val="Arial"/>
      <family val="2"/>
    </font>
    <font>
      <sz val="10"/>
      <color rgb="FFFF0000"/>
      <name val="Arial"/>
      <family val="2"/>
    </font>
    <font>
      <sz val="10"/>
      <color theme="1"/>
      <name val="Arial"/>
      <family val="2"/>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11">
    <xf numFmtId="0" fontId="0" fillId="0" borderId="0"/>
    <xf numFmtId="43" fontId="27" fillId="0" borderId="0" applyFont="0" applyFill="0" applyBorder="0" applyAlignment="0" applyProtection="0"/>
    <xf numFmtId="43" fontId="23" fillId="0" borderId="0" applyFont="0" applyFill="0" applyBorder="0" applyAlignment="0" applyProtection="0"/>
    <xf numFmtId="44" fontId="27" fillId="0" borderId="0" applyFont="0" applyFill="0" applyBorder="0" applyAlignment="0" applyProtection="0"/>
    <xf numFmtId="44" fontId="23"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14" fillId="0" borderId="0"/>
    <xf numFmtId="9" fontId="27"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cellStyleXfs>
  <cellXfs count="353">
    <xf numFmtId="0" fontId="0" fillId="0" borderId="0" xfId="0"/>
    <xf numFmtId="0" fontId="29" fillId="0" borderId="0" xfId="0" applyFont="1"/>
    <xf numFmtId="0" fontId="1" fillId="0" borderId="0" xfId="6" applyFont="1" applyBorder="1" applyAlignment="1" applyProtection="1">
      <alignment vertical="center"/>
      <protection locked="0"/>
    </xf>
    <xf numFmtId="0" fontId="1" fillId="0" borderId="0" xfId="6" applyFont="1" applyBorder="1" applyAlignment="1" applyProtection="1">
      <alignment horizontal="left" vertical="center"/>
      <protection locked="0"/>
    </xf>
    <xf numFmtId="10" fontId="1" fillId="0" borderId="0" xfId="6" applyNumberFormat="1" applyFont="1" applyBorder="1" applyAlignment="1" applyProtection="1">
      <alignment vertical="center"/>
      <protection locked="0"/>
    </xf>
    <xf numFmtId="0" fontId="1" fillId="0" borderId="0" xfId="6" applyFont="1" applyBorder="1" applyAlignment="1">
      <alignment vertical="center"/>
    </xf>
    <xf numFmtId="0" fontId="29" fillId="0" borderId="0" xfId="0" applyNumberFormat="1" applyFont="1"/>
    <xf numFmtId="10" fontId="1" fillId="0" borderId="0" xfId="6" applyNumberFormat="1" applyFont="1" applyBorder="1" applyAlignment="1">
      <alignment vertical="center"/>
    </xf>
    <xf numFmtId="14" fontId="29" fillId="0" borderId="0" xfId="0" applyNumberFormat="1" applyFont="1" applyAlignment="1">
      <alignment horizontal="left"/>
    </xf>
    <xf numFmtId="0" fontId="2" fillId="0" borderId="0" xfId="6" applyFont="1" applyBorder="1" applyAlignment="1" applyProtection="1">
      <alignment horizontal="left" vertical="center"/>
      <protection locked="0"/>
    </xf>
    <xf numFmtId="0" fontId="4" fillId="0" borderId="0" xfId="6" applyFont="1" applyBorder="1" applyAlignment="1">
      <alignment horizontal="left" vertical="center"/>
    </xf>
    <xf numFmtId="0" fontId="1" fillId="0" borderId="0" xfId="6" applyFont="1" applyBorder="1" applyAlignment="1">
      <alignment horizontal="left" vertical="center"/>
    </xf>
    <xf numFmtId="0" fontId="30" fillId="0" borderId="0" xfId="6" applyFont="1" applyBorder="1" applyAlignment="1" applyProtection="1">
      <alignment horizontal="right" vertical="center"/>
    </xf>
    <xf numFmtId="0" fontId="5" fillId="0" borderId="0" xfId="6" applyFont="1" applyBorder="1" applyAlignment="1">
      <alignment horizontal="left" vertical="center"/>
    </xf>
    <xf numFmtId="0" fontId="30" fillId="0" borderId="0" xfId="6" applyFont="1" applyBorder="1" applyAlignment="1" applyProtection="1">
      <alignment horizontal="right" vertical="center"/>
      <protection locked="0"/>
    </xf>
    <xf numFmtId="44" fontId="1" fillId="0" borderId="14" xfId="3"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6"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6" applyNumberFormat="1" applyFont="1" applyBorder="1" applyAlignment="1" applyProtection="1">
      <alignment vertical="center"/>
      <protection locked="0"/>
    </xf>
    <xf numFmtId="14" fontId="6" fillId="2" borderId="2" xfId="6" applyNumberFormat="1" applyFont="1" applyFill="1" applyBorder="1" applyAlignment="1" applyProtection="1">
      <alignment horizontal="left" vertical="center"/>
      <protection locked="0"/>
    </xf>
    <xf numFmtId="14" fontId="6" fillId="2" borderId="3" xfId="6" applyNumberFormat="1" applyFont="1" applyFill="1" applyBorder="1" applyAlignment="1" applyProtection="1">
      <alignment horizontal="center" vertical="center"/>
      <protection locked="0"/>
    </xf>
    <xf numFmtId="14" fontId="6" fillId="2" borderId="3" xfId="6" applyNumberFormat="1" applyFont="1" applyFill="1" applyBorder="1" applyAlignment="1" applyProtection="1">
      <alignment horizontal="center" vertical="center" wrapText="1"/>
      <protection locked="0"/>
    </xf>
    <xf numFmtId="0" fontId="6" fillId="2" borderId="3" xfId="6" applyFont="1" applyFill="1" applyBorder="1" applyAlignment="1" applyProtection="1">
      <alignment horizontal="center" vertical="center"/>
      <protection locked="0"/>
    </xf>
    <xf numFmtId="10" fontId="6" fillId="2" borderId="3" xfId="6" applyNumberFormat="1" applyFont="1" applyFill="1" applyBorder="1" applyAlignment="1" applyProtection="1">
      <alignment horizontal="center" vertical="center"/>
      <protection locked="0"/>
    </xf>
    <xf numFmtId="0" fontId="6" fillId="2" borderId="4" xfId="6" applyFont="1" applyFill="1" applyBorder="1" applyAlignment="1" applyProtection="1">
      <alignment horizontal="center" vertical="center"/>
      <protection locked="0"/>
    </xf>
    <xf numFmtId="0" fontId="6" fillId="0" borderId="0" xfId="6" applyFont="1" applyFill="1" applyBorder="1" applyAlignment="1" applyProtection="1">
      <alignment horizontal="center" vertical="center"/>
      <protection locked="0"/>
    </xf>
    <xf numFmtId="0" fontId="2" fillId="0" borderId="2" xfId="6" applyFont="1" applyBorder="1" applyAlignment="1" applyProtection="1">
      <alignment horizontal="left" vertical="center"/>
      <protection locked="0"/>
    </xf>
    <xf numFmtId="0" fontId="2" fillId="0" borderId="3" xfId="6" applyFont="1" applyBorder="1" applyAlignment="1" applyProtection="1">
      <alignment horizontal="left" vertical="center"/>
      <protection locked="0"/>
    </xf>
    <xf numFmtId="0" fontId="4" fillId="0" borderId="3" xfId="6" applyFont="1" applyBorder="1" applyAlignment="1" applyProtection="1">
      <alignment horizontal="left" vertical="center" wrapText="1"/>
      <protection locked="0"/>
    </xf>
    <xf numFmtId="0" fontId="4" fillId="0" borderId="3" xfId="6" applyFont="1" applyBorder="1" applyAlignment="1" applyProtection="1">
      <alignment vertical="center"/>
      <protection locked="0"/>
    </xf>
    <xf numFmtId="10" fontId="4" fillId="0" borderId="3" xfId="6" applyNumberFormat="1" applyFont="1" applyBorder="1" applyAlignment="1" applyProtection="1">
      <alignment vertical="center"/>
      <protection locked="0"/>
    </xf>
    <xf numFmtId="0" fontId="4" fillId="0" borderId="4" xfId="6" applyFont="1" applyBorder="1" applyAlignment="1" applyProtection="1">
      <alignment vertical="center"/>
      <protection locked="0"/>
    </xf>
    <xf numFmtId="0" fontId="4" fillId="0" borderId="0" xfId="6" applyFont="1" applyBorder="1" applyAlignment="1" applyProtection="1">
      <alignment vertical="center"/>
      <protection locked="0"/>
    </xf>
    <xf numFmtId="0" fontId="1" fillId="0" borderId="5" xfId="6" applyFont="1" applyBorder="1" applyAlignment="1" applyProtection="1">
      <alignment vertical="center"/>
      <protection locked="0"/>
    </xf>
    <xf numFmtId="0" fontId="7" fillId="0" borderId="0" xfId="6" applyFont="1" applyBorder="1" applyAlignment="1" applyProtection="1">
      <alignment vertical="center"/>
      <protection locked="0"/>
    </xf>
    <xf numFmtId="0" fontId="1" fillId="0" borderId="6" xfId="6" applyFont="1" applyBorder="1" applyAlignment="1" applyProtection="1">
      <alignment vertical="center"/>
      <protection locked="0"/>
    </xf>
    <xf numFmtId="0" fontId="2" fillId="0" borderId="5" xfId="6" applyFont="1" applyBorder="1" applyAlignment="1" applyProtection="1">
      <alignment horizontal="left" vertical="center"/>
      <protection locked="0"/>
    </xf>
    <xf numFmtId="0" fontId="4" fillId="0" borderId="0" xfId="6" applyFont="1" applyBorder="1" applyAlignment="1" applyProtection="1">
      <alignment horizontal="left" vertical="center" wrapText="1"/>
      <protection locked="0"/>
    </xf>
    <xf numFmtId="0" fontId="4" fillId="0" borderId="6" xfId="6" applyFont="1" applyBorder="1" applyAlignment="1" applyProtection="1">
      <alignment vertical="center"/>
      <protection locked="0"/>
    </xf>
    <xf numFmtId="0" fontId="4" fillId="0" borderId="5" xfId="6" applyFont="1" applyBorder="1" applyAlignment="1" applyProtection="1">
      <alignment horizontal="left" vertical="center"/>
      <protection locked="0"/>
    </xf>
    <xf numFmtId="0" fontId="8" fillId="0" borderId="0" xfId="6" applyFont="1" applyBorder="1" applyAlignment="1" applyProtection="1">
      <alignment horizontal="left" vertical="center"/>
      <protection locked="0"/>
    </xf>
    <xf numFmtId="0" fontId="9" fillId="0" borderId="5" xfId="6" applyFont="1" applyBorder="1" applyAlignment="1" applyProtection="1">
      <alignment horizontal="left" vertical="center"/>
      <protection locked="0"/>
    </xf>
    <xf numFmtId="0" fontId="11" fillId="0" borderId="0" xfId="6" applyFont="1" applyBorder="1" applyAlignment="1" applyProtection="1">
      <alignment horizontal="left" vertical="center"/>
      <protection locked="0"/>
    </xf>
    <xf numFmtId="0" fontId="12" fillId="0" borderId="0" xfId="6" applyFont="1" applyBorder="1" applyAlignment="1" applyProtection="1">
      <alignment horizontal="left" vertical="center" wrapText="1"/>
      <protection locked="0"/>
    </xf>
    <xf numFmtId="0" fontId="9" fillId="0" borderId="0" xfId="6" applyFont="1" applyBorder="1" applyAlignment="1" applyProtection="1">
      <alignment vertical="center"/>
      <protection locked="0"/>
    </xf>
    <xf numFmtId="10" fontId="9" fillId="0" borderId="0" xfId="6" applyNumberFormat="1" applyFont="1" applyBorder="1" applyAlignment="1" applyProtection="1">
      <alignment vertical="center"/>
      <protection locked="0"/>
    </xf>
    <xf numFmtId="0" fontId="9" fillId="0" borderId="6" xfId="6" applyFont="1" applyBorder="1" applyAlignment="1" applyProtection="1">
      <alignment vertical="center"/>
      <protection locked="0"/>
    </xf>
    <xf numFmtId="0" fontId="1" fillId="0" borderId="7" xfId="6" applyFont="1" applyBorder="1" applyAlignment="1" applyProtection="1">
      <alignment vertical="center"/>
      <protection locked="0"/>
    </xf>
    <xf numFmtId="0" fontId="1" fillId="0" borderId="8" xfId="6" applyFont="1" applyBorder="1" applyAlignment="1" applyProtection="1">
      <alignment vertical="center"/>
      <protection locked="0"/>
    </xf>
    <xf numFmtId="0" fontId="1" fillId="0" borderId="8" xfId="6" applyFont="1" applyBorder="1" applyAlignment="1" applyProtection="1">
      <alignment horizontal="left" vertical="center"/>
      <protection locked="0"/>
    </xf>
    <xf numFmtId="10" fontId="1" fillId="0" borderId="8" xfId="6" applyNumberFormat="1" applyFont="1" applyBorder="1" applyAlignment="1" applyProtection="1">
      <alignment vertical="center"/>
      <protection locked="0"/>
    </xf>
    <xf numFmtId="0" fontId="1" fillId="0" borderId="9" xfId="6" applyFont="1" applyBorder="1" applyAlignment="1" applyProtection="1">
      <alignment vertical="center"/>
      <protection locked="0"/>
    </xf>
    <xf numFmtId="0" fontId="5" fillId="0" borderId="0" xfId="6"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6" applyFont="1" applyBorder="1" applyAlignment="1" applyProtection="1">
      <alignment vertical="center"/>
      <protection locked="0"/>
    </xf>
    <xf numFmtId="0" fontId="10" fillId="0" borderId="0" xfId="6" applyFont="1" applyBorder="1" applyAlignment="1" applyProtection="1">
      <alignment horizontal="left" vertical="center"/>
      <protection locked="0"/>
    </xf>
    <xf numFmtId="0" fontId="1" fillId="0" borderId="5" xfId="6" applyFont="1" applyFill="1" applyBorder="1" applyAlignment="1" applyProtection="1">
      <alignment vertical="center"/>
      <protection locked="0"/>
    </xf>
    <xf numFmtId="0" fontId="1" fillId="0" borderId="0" xfId="6" applyFont="1" applyFill="1" applyBorder="1" applyAlignment="1" applyProtection="1">
      <alignment vertical="center"/>
      <protection locked="0"/>
    </xf>
    <xf numFmtId="0" fontId="1" fillId="0" borderId="0" xfId="6" applyFont="1" applyFill="1" applyBorder="1" applyAlignment="1" applyProtection="1">
      <alignment horizontal="left" vertical="center"/>
      <protection locked="0"/>
    </xf>
    <xf numFmtId="0" fontId="30" fillId="0" borderId="0" xfId="6" applyFont="1" applyFill="1" applyBorder="1" applyAlignment="1" applyProtection="1">
      <alignment horizontal="right" vertical="center"/>
      <protection locked="0"/>
    </xf>
    <xf numFmtId="0" fontId="1" fillId="0" borderId="6" xfId="6"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6" applyNumberFormat="1" applyFont="1" applyFill="1" applyBorder="1" applyAlignment="1" applyProtection="1">
      <alignment vertical="center"/>
      <protection locked="0"/>
    </xf>
    <xf numFmtId="0" fontId="2" fillId="0" borderId="0" xfId="6" applyFont="1" applyBorder="1" applyAlignment="1">
      <alignment horizontal="left" vertical="center"/>
    </xf>
    <xf numFmtId="14" fontId="6" fillId="2" borderId="2" xfId="6" applyNumberFormat="1" applyFont="1" applyFill="1" applyBorder="1" applyAlignment="1">
      <alignment horizontal="left" vertical="center"/>
    </xf>
    <xf numFmtId="14" fontId="6" fillId="2" borderId="3" xfId="6" applyNumberFormat="1" applyFont="1" applyFill="1" applyBorder="1" applyAlignment="1">
      <alignment horizontal="center" vertical="center"/>
    </xf>
    <xf numFmtId="14" fontId="6" fillId="2" borderId="3" xfId="6" applyNumberFormat="1" applyFont="1" applyFill="1" applyBorder="1" applyAlignment="1">
      <alignment horizontal="center" vertical="center" wrapText="1"/>
    </xf>
    <xf numFmtId="0" fontId="6" fillId="2" borderId="3" xfId="6" applyFont="1" applyFill="1" applyBorder="1" applyAlignment="1">
      <alignment horizontal="center" vertical="center"/>
    </xf>
    <xf numFmtId="10" fontId="6" fillId="2" borderId="3" xfId="6" applyNumberFormat="1" applyFont="1" applyFill="1" applyBorder="1" applyAlignment="1">
      <alignment horizontal="center" vertical="center"/>
    </xf>
    <xf numFmtId="0" fontId="6" fillId="2" borderId="4" xfId="6" applyFont="1" applyFill="1" applyBorder="1" applyAlignment="1">
      <alignment horizontal="center" vertical="center"/>
    </xf>
    <xf numFmtId="0" fontId="6" fillId="0" borderId="0" xfId="6" applyFont="1" applyFill="1" applyBorder="1" applyAlignment="1">
      <alignment horizontal="center" vertical="center"/>
    </xf>
    <xf numFmtId="0" fontId="4" fillId="0" borderId="0" xfId="6" applyFont="1" applyBorder="1" applyAlignment="1">
      <alignment horizontal="left" vertical="center" wrapText="1"/>
    </xf>
    <xf numFmtId="0" fontId="4" fillId="0" borderId="0" xfId="6" applyFont="1" applyBorder="1" applyAlignment="1">
      <alignment vertical="center"/>
    </xf>
    <xf numFmtId="10" fontId="4" fillId="0" borderId="0" xfId="6" applyNumberFormat="1" applyFont="1" applyBorder="1" applyAlignment="1">
      <alignment vertical="center"/>
    </xf>
    <xf numFmtId="0" fontId="4" fillId="0" borderId="6" xfId="6" applyFont="1" applyBorder="1" applyAlignment="1">
      <alignment vertical="center"/>
    </xf>
    <xf numFmtId="0" fontId="4" fillId="0" borderId="5" xfId="6" applyFont="1" applyBorder="1" applyAlignment="1">
      <alignment horizontal="left" vertical="center"/>
    </xf>
    <xf numFmtId="0" fontId="8" fillId="0" borderId="0" xfId="6" applyFont="1" applyBorder="1" applyAlignment="1">
      <alignment horizontal="left" vertical="center"/>
    </xf>
    <xf numFmtId="0" fontId="7" fillId="0" borderId="0" xfId="6" applyFont="1" applyBorder="1" applyAlignment="1">
      <alignment vertical="center"/>
    </xf>
    <xf numFmtId="0" fontId="1" fillId="0" borderId="5" xfId="6" applyFont="1" applyBorder="1" applyAlignment="1">
      <alignment vertical="center"/>
    </xf>
    <xf numFmtId="0" fontId="1" fillId="0" borderId="6" xfId="6" applyFont="1" applyBorder="1" applyAlignment="1">
      <alignment vertical="center"/>
    </xf>
    <xf numFmtId="0" fontId="2" fillId="0" borderId="5" xfId="6" applyFont="1" applyBorder="1" applyAlignment="1">
      <alignment horizontal="left" vertical="center"/>
    </xf>
    <xf numFmtId="0" fontId="1" fillId="0" borderId="7" xfId="6" applyFont="1" applyBorder="1" applyAlignment="1">
      <alignment vertical="center"/>
    </xf>
    <xf numFmtId="0" fontId="1" fillId="0" borderId="8" xfId="6" applyFont="1" applyBorder="1" applyAlignment="1">
      <alignment vertical="center"/>
    </xf>
    <xf numFmtId="0" fontId="1" fillId="0" borderId="8" xfId="6" applyFont="1" applyBorder="1" applyAlignment="1">
      <alignment horizontal="left" vertical="center"/>
    </xf>
    <xf numFmtId="10" fontId="1" fillId="0" borderId="8" xfId="6" applyNumberFormat="1" applyFont="1" applyBorder="1" applyAlignment="1">
      <alignment vertical="center"/>
    </xf>
    <xf numFmtId="0" fontId="1" fillId="0" borderId="9" xfId="6" applyFont="1" applyBorder="1" applyAlignment="1">
      <alignment vertical="center"/>
    </xf>
    <xf numFmtId="0" fontId="31" fillId="0" borderId="0" xfId="0" applyFont="1" applyProtection="1">
      <protection locked="0"/>
    </xf>
    <xf numFmtId="14" fontId="1" fillId="0" borderId="14" xfId="3" applyNumberFormat="1" applyFont="1" applyFill="1" applyBorder="1" applyAlignment="1" applyProtection="1">
      <alignment horizontal="left" vertical="center"/>
      <protection locked="0"/>
    </xf>
    <xf numFmtId="0" fontId="29" fillId="0" borderId="0" xfId="0" applyFont="1" applyProtection="1"/>
    <xf numFmtId="0" fontId="1" fillId="0" borderId="0" xfId="6" applyFont="1" applyBorder="1" applyAlignment="1" applyProtection="1">
      <alignment vertical="center"/>
    </xf>
    <xf numFmtId="0" fontId="1" fillId="0" borderId="0" xfId="6" applyFont="1" applyBorder="1" applyAlignment="1" applyProtection="1">
      <alignment horizontal="left" vertical="center"/>
    </xf>
    <xf numFmtId="10" fontId="1" fillId="0" borderId="0" xfId="6" applyNumberFormat="1" applyFont="1" applyBorder="1" applyAlignment="1" applyProtection="1">
      <alignment vertical="center"/>
    </xf>
    <xf numFmtId="0" fontId="1" fillId="0" borderId="0" xfId="6" applyFont="1" applyBorder="1" applyAlignment="1" applyProtection="1">
      <alignment horizontal="right" vertical="center"/>
    </xf>
    <xf numFmtId="0" fontId="2" fillId="0" borderId="0" xfId="6" applyFont="1" applyBorder="1" applyAlignment="1" applyProtection="1">
      <alignment horizontal="left" vertical="center"/>
    </xf>
    <xf numFmtId="44" fontId="1" fillId="0" borderId="14" xfId="3"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6"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6" applyNumberFormat="1" applyFont="1" applyBorder="1" applyAlignment="1" applyProtection="1">
      <alignment vertical="center"/>
    </xf>
    <xf numFmtId="14" fontId="6" fillId="2" borderId="2" xfId="6" applyNumberFormat="1" applyFont="1" applyFill="1" applyBorder="1" applyAlignment="1" applyProtection="1">
      <alignment horizontal="left" vertical="center"/>
    </xf>
    <xf numFmtId="14" fontId="6" fillId="2" borderId="3" xfId="6" applyNumberFormat="1" applyFont="1" applyFill="1" applyBorder="1" applyAlignment="1" applyProtection="1">
      <alignment horizontal="center" vertical="center"/>
    </xf>
    <xf numFmtId="14" fontId="6" fillId="2" borderId="3" xfId="6" applyNumberFormat="1" applyFont="1" applyFill="1" applyBorder="1" applyAlignment="1" applyProtection="1">
      <alignment horizontal="center" vertical="center" wrapText="1"/>
    </xf>
    <xf numFmtId="0" fontId="6" fillId="2" borderId="3" xfId="6" applyFont="1" applyFill="1" applyBorder="1" applyAlignment="1" applyProtection="1">
      <alignment horizontal="center" vertical="center"/>
    </xf>
    <xf numFmtId="10" fontId="6" fillId="2" borderId="3" xfId="6" applyNumberFormat="1" applyFont="1" applyFill="1" applyBorder="1" applyAlignment="1" applyProtection="1">
      <alignment horizontal="center" vertical="center"/>
    </xf>
    <xf numFmtId="0" fontId="6" fillId="2" borderId="4"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2" fillId="0" borderId="2" xfId="6" applyFont="1" applyBorder="1" applyAlignment="1" applyProtection="1">
      <alignment horizontal="left" vertical="center"/>
    </xf>
    <xf numFmtId="0" fontId="2" fillId="0" borderId="3" xfId="6" applyFont="1" applyBorder="1" applyAlignment="1" applyProtection="1">
      <alignment horizontal="left" vertical="center"/>
    </xf>
    <xf numFmtId="0" fontId="4" fillId="0" borderId="3" xfId="6" applyFont="1" applyBorder="1" applyAlignment="1" applyProtection="1">
      <alignment horizontal="left" vertical="center" wrapText="1"/>
    </xf>
    <xf numFmtId="0" fontId="4" fillId="0" borderId="3" xfId="6" applyFont="1" applyBorder="1" applyAlignment="1" applyProtection="1">
      <alignment vertical="center"/>
    </xf>
    <xf numFmtId="10" fontId="4" fillId="0" borderId="3" xfId="6" applyNumberFormat="1" applyFont="1" applyBorder="1" applyAlignment="1" applyProtection="1">
      <alignment vertical="center"/>
    </xf>
    <xf numFmtId="0" fontId="4" fillId="0" borderId="4" xfId="6" applyFont="1" applyBorder="1" applyAlignment="1" applyProtection="1">
      <alignment vertical="center"/>
    </xf>
    <xf numFmtId="0" fontId="4" fillId="0" borderId="0" xfId="6" applyFont="1" applyBorder="1" applyAlignment="1" applyProtection="1">
      <alignment vertical="center"/>
    </xf>
    <xf numFmtId="0" fontId="1" fillId="0" borderId="5" xfId="6" applyFont="1" applyBorder="1" applyAlignment="1" applyProtection="1">
      <alignment vertical="center"/>
    </xf>
    <xf numFmtId="0" fontId="7" fillId="0" borderId="0" xfId="6" applyFont="1" applyBorder="1" applyAlignment="1" applyProtection="1">
      <alignment vertical="center"/>
    </xf>
    <xf numFmtId="0" fontId="1" fillId="0" borderId="6" xfId="6" applyFont="1" applyBorder="1" applyAlignment="1" applyProtection="1">
      <alignment vertical="center"/>
    </xf>
    <xf numFmtId="0" fontId="2" fillId="0" borderId="5" xfId="6" applyFont="1" applyBorder="1" applyAlignment="1" applyProtection="1">
      <alignment horizontal="left" vertical="center"/>
    </xf>
    <xf numFmtId="0" fontId="4" fillId="0" borderId="0" xfId="6" applyFont="1" applyBorder="1" applyAlignment="1" applyProtection="1">
      <alignment horizontal="left" vertical="center" wrapText="1"/>
    </xf>
    <xf numFmtId="0" fontId="4" fillId="0" borderId="6" xfId="6" applyFont="1" applyBorder="1" applyAlignment="1" applyProtection="1">
      <alignment vertical="center"/>
    </xf>
    <xf numFmtId="0" fontId="4" fillId="0" borderId="5" xfId="6" applyFont="1" applyBorder="1" applyAlignment="1" applyProtection="1">
      <alignment horizontal="left" vertical="center"/>
    </xf>
    <xf numFmtId="0" fontId="8" fillId="0" borderId="0" xfId="6" applyFont="1" applyBorder="1" applyAlignment="1" applyProtection="1">
      <alignment horizontal="left" vertical="center"/>
    </xf>
    <xf numFmtId="0" fontId="9" fillId="0" borderId="5" xfId="6" applyFont="1" applyBorder="1" applyAlignment="1" applyProtection="1">
      <alignment horizontal="left" vertical="center"/>
    </xf>
    <xf numFmtId="0" fontId="9" fillId="0" borderId="0" xfId="6" applyFont="1" applyBorder="1" applyAlignment="1" applyProtection="1">
      <alignment horizontal="left" vertical="center"/>
    </xf>
    <xf numFmtId="0" fontId="11" fillId="0" borderId="0" xfId="6" applyFont="1" applyBorder="1" applyAlignment="1" applyProtection="1">
      <alignment horizontal="left" vertical="center"/>
    </xf>
    <xf numFmtId="0" fontId="9" fillId="0" borderId="0" xfId="6" applyFont="1" applyBorder="1" applyAlignment="1" applyProtection="1">
      <alignment vertical="center"/>
    </xf>
    <xf numFmtId="10" fontId="9" fillId="0" borderId="0" xfId="6" applyNumberFormat="1" applyFont="1" applyBorder="1" applyAlignment="1" applyProtection="1">
      <alignment vertical="center"/>
    </xf>
    <xf numFmtId="0" fontId="9" fillId="0" borderId="6" xfId="6" applyFont="1" applyBorder="1" applyAlignment="1" applyProtection="1">
      <alignment vertical="center"/>
    </xf>
    <xf numFmtId="0" fontId="5" fillId="0" borderId="0" xfId="6"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6" applyFont="1" applyBorder="1" applyAlignment="1" applyProtection="1">
      <alignment vertical="center"/>
    </xf>
    <xf numFmtId="0" fontId="1" fillId="0" borderId="8" xfId="6" applyFont="1" applyBorder="1" applyAlignment="1" applyProtection="1">
      <alignment vertical="center"/>
    </xf>
    <xf numFmtId="0" fontId="1" fillId="0" borderId="8" xfId="6" applyFont="1" applyBorder="1" applyAlignment="1" applyProtection="1">
      <alignment horizontal="left" vertical="center"/>
    </xf>
    <xf numFmtId="10" fontId="1" fillId="0" borderId="8" xfId="6" applyNumberFormat="1" applyFont="1" applyBorder="1" applyAlignment="1" applyProtection="1">
      <alignment vertical="center"/>
    </xf>
    <xf numFmtId="0" fontId="1" fillId="0" borderId="9" xfId="6" applyFont="1" applyBorder="1" applyAlignment="1" applyProtection="1">
      <alignment vertical="center"/>
    </xf>
    <xf numFmtId="0" fontId="9" fillId="0" borderId="0" xfId="6" applyFont="1" applyBorder="1" applyAlignment="1" applyProtection="1">
      <alignment horizontal="left" vertical="center"/>
      <protection locked="0"/>
    </xf>
    <xf numFmtId="9" fontId="1" fillId="0" borderId="14" xfId="8" applyFont="1" applyFill="1" applyBorder="1" applyAlignment="1" applyProtection="1">
      <alignment vertical="center"/>
      <protection locked="0"/>
    </xf>
    <xf numFmtId="37" fontId="1" fillId="0" borderId="14" xfId="3" applyNumberFormat="1" applyFont="1" applyFill="1" applyBorder="1" applyAlignment="1" applyProtection="1">
      <alignment vertical="center"/>
      <protection locked="0"/>
    </xf>
    <xf numFmtId="10" fontId="1" fillId="0" borderId="14" xfId="3" applyNumberFormat="1" applyFont="1" applyFill="1" applyBorder="1" applyAlignment="1" applyProtection="1">
      <alignment vertical="center"/>
      <protection locked="0"/>
    </xf>
    <xf numFmtId="39" fontId="1" fillId="0" borderId="14" xfId="3" applyNumberFormat="1" applyFont="1" applyFill="1" applyBorder="1" applyAlignment="1" applyProtection="1">
      <alignment vertical="center"/>
      <protection locked="0"/>
    </xf>
    <xf numFmtId="0" fontId="32" fillId="0" borderId="0" xfId="0" applyFont="1"/>
    <xf numFmtId="0" fontId="33"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6" applyFont="1" applyFill="1" applyBorder="1" applyAlignment="1" applyProtection="1">
      <alignment vertical="center"/>
      <protection locked="0"/>
    </xf>
    <xf numFmtId="10" fontId="9" fillId="0" borderId="0" xfId="6"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167" fontId="1" fillId="0" borderId="0" xfId="6"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3" applyFont="1" applyFill="1" applyBorder="1" applyAlignment="1" applyProtection="1">
      <alignment vertical="center"/>
      <protection locked="0"/>
    </xf>
    <xf numFmtId="43" fontId="1" fillId="0" borderId="14" xfId="3" applyNumberFormat="1" applyFont="1" applyFill="1" applyBorder="1" applyAlignment="1" applyProtection="1">
      <alignment vertical="center"/>
      <protection locked="0"/>
    </xf>
    <xf numFmtId="0" fontId="15" fillId="0" borderId="0" xfId="6" applyFont="1" applyFill="1" applyBorder="1" applyAlignment="1" applyProtection="1">
      <alignment horizontal="left" vertical="top"/>
    </xf>
    <xf numFmtId="0" fontId="4" fillId="0" borderId="8" xfId="6" applyFont="1" applyBorder="1" applyAlignment="1" applyProtection="1">
      <alignment horizontal="left" vertical="center" wrapText="1"/>
    </xf>
    <xf numFmtId="0" fontId="12" fillId="0" borderId="0" xfId="6" applyFont="1" applyBorder="1" applyAlignment="1" applyProtection="1">
      <alignment horizontal="center" vertical="center" wrapText="1"/>
    </xf>
    <xf numFmtId="0" fontId="4" fillId="0" borderId="8" xfId="6" applyFont="1" applyBorder="1" applyAlignment="1" applyProtection="1">
      <alignment horizontal="left" vertical="center" wrapText="1"/>
      <protection locked="0"/>
    </xf>
    <xf numFmtId="0" fontId="12" fillId="0" borderId="0" xfId="6" applyFont="1" applyBorder="1" applyAlignment="1" applyProtection="1">
      <alignment horizontal="center" vertical="center" wrapText="1"/>
      <protection locked="0"/>
    </xf>
    <xf numFmtId="168" fontId="1" fillId="0" borderId="14" xfId="1" applyNumberFormat="1" applyFont="1" applyFill="1" applyBorder="1" applyAlignment="1" applyProtection="1">
      <alignment vertical="center"/>
      <protection locked="0"/>
    </xf>
    <xf numFmtId="9" fontId="1" fillId="0" borderId="0" xfId="8"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6" applyNumberFormat="1" applyFont="1" applyFill="1" applyBorder="1" applyAlignment="1" applyProtection="1">
      <alignment vertical="center"/>
      <protection locked="0"/>
    </xf>
    <xf numFmtId="0" fontId="1" fillId="0" borderId="2" xfId="6" applyFont="1" applyBorder="1" applyAlignment="1" applyProtection="1">
      <alignment vertical="center"/>
      <protection locked="0"/>
    </xf>
    <xf numFmtId="0" fontId="1" fillId="0" borderId="3" xfId="6" applyFont="1" applyBorder="1" applyAlignment="1" applyProtection="1">
      <alignment vertical="center"/>
      <protection locked="0"/>
    </xf>
    <xf numFmtId="0" fontId="1" fillId="0" borderId="3" xfId="6" applyFont="1" applyBorder="1" applyAlignment="1" applyProtection="1">
      <alignment horizontal="left" vertical="center"/>
      <protection locked="0"/>
    </xf>
    <xf numFmtId="10" fontId="1" fillId="0" borderId="3" xfId="6" applyNumberFormat="1" applyFont="1" applyBorder="1" applyAlignment="1" applyProtection="1">
      <alignment vertical="center"/>
      <protection locked="0"/>
    </xf>
    <xf numFmtId="0" fontId="1" fillId="0" borderId="4" xfId="6" applyFont="1" applyBorder="1" applyAlignment="1" applyProtection="1">
      <alignment vertical="center"/>
      <protection locked="0"/>
    </xf>
    <xf numFmtId="14" fontId="6" fillId="2" borderId="10" xfId="6" applyNumberFormat="1" applyFont="1" applyFill="1" applyBorder="1" applyAlignment="1">
      <alignment horizontal="left" vertical="center"/>
    </xf>
    <xf numFmtId="14" fontId="6" fillId="2" borderId="11" xfId="6" applyNumberFormat="1" applyFont="1" applyFill="1" applyBorder="1" applyAlignment="1">
      <alignment horizontal="center" vertical="center"/>
    </xf>
    <xf numFmtId="14" fontId="6" fillId="2" borderId="11" xfId="6" applyNumberFormat="1" applyFont="1" applyFill="1" applyBorder="1" applyAlignment="1">
      <alignment horizontal="center" vertical="center" wrapText="1"/>
    </xf>
    <xf numFmtId="0" fontId="6" fillId="2" borderId="11" xfId="6" applyFont="1" applyFill="1" applyBorder="1" applyAlignment="1">
      <alignment horizontal="center" vertical="center"/>
    </xf>
    <xf numFmtId="10" fontId="6" fillId="2" borderId="11" xfId="6" applyNumberFormat="1" applyFont="1" applyFill="1" applyBorder="1" applyAlignment="1">
      <alignment horizontal="center" vertical="center"/>
    </xf>
    <xf numFmtId="0" fontId="6" fillId="2" borderId="12" xfId="6" applyFont="1" applyFill="1" applyBorder="1" applyAlignment="1">
      <alignment horizontal="center" vertical="center"/>
    </xf>
    <xf numFmtId="14" fontId="6" fillId="0" borderId="2" xfId="6" applyNumberFormat="1" applyFont="1" applyFill="1" applyBorder="1" applyAlignment="1">
      <alignment horizontal="left" vertical="center"/>
    </xf>
    <xf numFmtId="14" fontId="6" fillId="0" borderId="3" xfId="6" applyNumberFormat="1" applyFont="1" applyFill="1" applyBorder="1" applyAlignment="1">
      <alignment horizontal="center" vertical="center"/>
    </xf>
    <xf numFmtId="14" fontId="6" fillId="0" borderId="3" xfId="6" applyNumberFormat="1" applyFont="1" applyFill="1" applyBorder="1" applyAlignment="1">
      <alignment horizontal="center" vertical="center" wrapText="1"/>
    </xf>
    <xf numFmtId="0" fontId="6" fillId="0" borderId="3" xfId="6" applyFont="1" applyFill="1" applyBorder="1" applyAlignment="1">
      <alignment horizontal="center" vertical="center"/>
    </xf>
    <xf numFmtId="10" fontId="6" fillId="0" borderId="3" xfId="6" applyNumberFormat="1" applyFont="1" applyFill="1" applyBorder="1" applyAlignment="1">
      <alignment horizontal="center" vertical="center"/>
    </xf>
    <xf numFmtId="0" fontId="6" fillId="0" borderId="4" xfId="6" applyFont="1" applyFill="1" applyBorder="1" applyAlignment="1">
      <alignment horizontal="center" vertical="center"/>
    </xf>
    <xf numFmtId="0" fontId="34" fillId="0" borderId="0" xfId="0" applyFont="1"/>
    <xf numFmtId="0" fontId="16" fillId="0" borderId="0" xfId="6" applyFont="1" applyBorder="1" applyAlignment="1">
      <alignment vertical="center"/>
    </xf>
    <xf numFmtId="0" fontId="16" fillId="0" borderId="0" xfId="6" applyFont="1" applyBorder="1" applyAlignment="1">
      <alignment horizontal="left" vertical="center"/>
    </xf>
    <xf numFmtId="10" fontId="16" fillId="0" borderId="0" xfId="6" applyNumberFormat="1" applyFont="1" applyBorder="1" applyAlignment="1">
      <alignment vertical="center"/>
    </xf>
    <xf numFmtId="0" fontId="17" fillId="0" borderId="0" xfId="6" applyFont="1" applyBorder="1" applyAlignment="1">
      <alignment horizontal="left" vertical="center"/>
    </xf>
    <xf numFmtId="0" fontId="17" fillId="0" borderId="5" xfId="6" applyFont="1" applyBorder="1" applyAlignment="1">
      <alignment horizontal="left" vertical="center"/>
    </xf>
    <xf numFmtId="0" fontId="16" fillId="0" borderId="0" xfId="6" applyFont="1" applyBorder="1" applyAlignment="1">
      <alignment horizontal="left" vertical="center" wrapText="1"/>
    </xf>
    <xf numFmtId="0" fontId="16" fillId="0" borderId="6" xfId="6" applyFont="1" applyBorder="1" applyAlignment="1">
      <alignment vertical="center"/>
    </xf>
    <xf numFmtId="0" fontId="16" fillId="0" borderId="5" xfId="6" applyFont="1" applyBorder="1" applyAlignment="1">
      <alignment horizontal="left" vertical="center"/>
    </xf>
    <xf numFmtId="0" fontId="18" fillId="0" borderId="0" xfId="6" applyFont="1" applyBorder="1" applyAlignment="1">
      <alignment horizontal="left" vertical="center"/>
    </xf>
    <xf numFmtId="0" fontId="16" fillId="0" borderId="13" xfId="6" applyFont="1" applyBorder="1" applyAlignment="1">
      <alignment horizontal="center" vertical="center"/>
    </xf>
    <xf numFmtId="164" fontId="16" fillId="0" borderId="13" xfId="6" applyNumberFormat="1" applyFont="1" applyBorder="1" applyAlignment="1">
      <alignment horizontal="center" vertical="center" wrapText="1"/>
    </xf>
    <xf numFmtId="0" fontId="16" fillId="0" borderId="0" xfId="6" applyFont="1" applyBorder="1" applyAlignment="1" applyProtection="1">
      <alignment vertical="center"/>
      <protection locked="0"/>
    </xf>
    <xf numFmtId="0" fontId="16" fillId="0" borderId="7" xfId="6" applyFont="1" applyBorder="1" applyAlignment="1">
      <alignment vertical="center"/>
    </xf>
    <xf numFmtId="0" fontId="16" fillId="0" borderId="8" xfId="6" applyFont="1" applyBorder="1" applyAlignment="1">
      <alignment vertical="center"/>
    </xf>
    <xf numFmtId="0" fontId="16" fillId="0" borderId="8" xfId="6" applyFont="1" applyBorder="1" applyAlignment="1">
      <alignment horizontal="left" vertical="center"/>
    </xf>
    <xf numFmtId="10" fontId="16" fillId="0" borderId="8" xfId="6" applyNumberFormat="1" applyFont="1" applyBorder="1" applyAlignment="1">
      <alignment vertical="center"/>
    </xf>
    <xf numFmtId="0" fontId="16" fillId="0" borderId="9" xfId="6" applyFont="1" applyBorder="1" applyAlignment="1">
      <alignment vertical="center"/>
    </xf>
    <xf numFmtId="0" fontId="16" fillId="0" borderId="0" xfId="6"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6" applyFont="1" applyBorder="1" applyAlignment="1">
      <alignment horizontal="left" vertical="top" wrapText="1"/>
    </xf>
    <xf numFmtId="0" fontId="16" fillId="0" borderId="0" xfId="6" applyFont="1" applyBorder="1" applyAlignment="1">
      <alignment horizontal="left" vertical="top" wrapText="1"/>
    </xf>
    <xf numFmtId="0" fontId="31" fillId="0" borderId="0" xfId="0" applyFont="1" applyProtection="1"/>
    <xf numFmtId="14" fontId="1" fillId="0" borderId="0" xfId="3" applyNumberFormat="1" applyFont="1" applyFill="1" applyBorder="1" applyAlignment="1" applyProtection="1">
      <alignment horizontal="left" vertical="center"/>
    </xf>
    <xf numFmtId="14" fontId="6" fillId="2" borderId="10" xfId="6" applyNumberFormat="1" applyFont="1" applyFill="1" applyBorder="1" applyAlignment="1" applyProtection="1">
      <alignment horizontal="left" vertical="center"/>
    </xf>
    <xf numFmtId="14" fontId="6" fillId="2" borderId="11" xfId="6" applyNumberFormat="1" applyFont="1" applyFill="1" applyBorder="1" applyAlignment="1" applyProtection="1">
      <alignment horizontal="center" vertical="center"/>
    </xf>
    <xf numFmtId="14" fontId="6" fillId="2" borderId="11" xfId="6" applyNumberFormat="1" applyFont="1" applyFill="1" applyBorder="1" applyAlignment="1" applyProtection="1">
      <alignment horizontal="center" vertical="center" wrapText="1"/>
    </xf>
    <xf numFmtId="0" fontId="6" fillId="2" borderId="11" xfId="6" applyFont="1" applyFill="1" applyBorder="1" applyAlignment="1" applyProtection="1">
      <alignment horizontal="center" vertical="center"/>
    </xf>
    <xf numFmtId="10" fontId="6" fillId="2" borderId="11" xfId="6" applyNumberFormat="1" applyFont="1" applyFill="1" applyBorder="1" applyAlignment="1" applyProtection="1">
      <alignment horizontal="center" vertical="center"/>
    </xf>
    <xf numFmtId="0" fontId="6" fillId="2" borderId="12" xfId="6" applyFont="1" applyFill="1" applyBorder="1" applyAlignment="1" applyProtection="1">
      <alignment horizontal="center" vertical="center"/>
    </xf>
    <xf numFmtId="14" fontId="6" fillId="0" borderId="5" xfId="6" applyNumberFormat="1" applyFont="1" applyFill="1" applyBorder="1" applyAlignment="1" applyProtection="1">
      <alignment horizontal="left" vertical="center"/>
    </xf>
    <xf numFmtId="14" fontId="6" fillId="0" borderId="0" xfId="6" applyNumberFormat="1" applyFont="1" applyFill="1" applyBorder="1" applyAlignment="1" applyProtection="1">
      <alignment horizontal="center" vertical="center"/>
    </xf>
    <xf numFmtId="14" fontId="6" fillId="0" borderId="0" xfId="6" applyNumberFormat="1" applyFont="1" applyFill="1" applyBorder="1" applyAlignment="1" applyProtection="1">
      <alignment horizontal="center" vertical="center" wrapText="1"/>
    </xf>
    <xf numFmtId="10" fontId="6" fillId="0" borderId="0" xfId="6" applyNumberFormat="1" applyFont="1" applyFill="1" applyBorder="1" applyAlignment="1" applyProtection="1">
      <alignment horizontal="center" vertical="center"/>
    </xf>
    <xf numFmtId="0" fontId="6" fillId="0" borderId="6" xfId="6" applyFont="1" applyFill="1" applyBorder="1" applyAlignment="1" applyProtection="1">
      <alignment horizontal="center" vertical="center"/>
    </xf>
    <xf numFmtId="44" fontId="35" fillId="4" borderId="16" xfId="3" applyFont="1" applyFill="1" applyBorder="1" applyAlignment="1" applyProtection="1">
      <alignment vertical="center"/>
    </xf>
    <xf numFmtId="0" fontId="36" fillId="0" borderId="5" xfId="6" applyFont="1" applyBorder="1" applyAlignment="1" applyProtection="1">
      <alignment horizontal="left" vertical="center"/>
    </xf>
    <xf numFmtId="44" fontId="1" fillId="5" borderId="16" xfId="3" applyFont="1" applyFill="1" applyBorder="1" applyAlignment="1" applyProtection="1">
      <alignment vertical="center"/>
    </xf>
    <xf numFmtId="0" fontId="4" fillId="0" borderId="7" xfId="6" applyFont="1" applyBorder="1" applyAlignment="1" applyProtection="1">
      <alignment horizontal="left" vertical="center"/>
    </xf>
    <xf numFmtId="0" fontId="4" fillId="0" borderId="8" xfId="6" applyFont="1" applyBorder="1" applyAlignment="1" applyProtection="1">
      <alignment vertical="center"/>
    </xf>
    <xf numFmtId="0" fontId="5" fillId="0" borderId="8" xfId="6" applyFont="1" applyBorder="1" applyAlignment="1" applyProtection="1">
      <alignment horizontal="left" vertical="center"/>
    </xf>
    <xf numFmtId="0" fontId="4" fillId="0" borderId="9" xfId="6" applyFont="1" applyBorder="1" applyAlignment="1" applyProtection="1">
      <alignment vertical="center"/>
    </xf>
    <xf numFmtId="14" fontId="6" fillId="2" borderId="17" xfId="6" applyNumberFormat="1" applyFont="1" applyFill="1" applyBorder="1" applyAlignment="1" applyProtection="1">
      <alignment horizontal="left" vertical="center"/>
    </xf>
    <xf numFmtId="14" fontId="6" fillId="2" borderId="18" xfId="6" applyNumberFormat="1" applyFont="1" applyFill="1" applyBorder="1" applyAlignment="1" applyProtection="1">
      <alignment horizontal="center" vertical="center"/>
    </xf>
    <xf numFmtId="14" fontId="6" fillId="2" borderId="18" xfId="6" applyNumberFormat="1" applyFont="1" applyFill="1" applyBorder="1" applyAlignment="1" applyProtection="1">
      <alignment horizontal="center" vertical="center" wrapText="1"/>
    </xf>
    <xf numFmtId="0" fontId="6" fillId="2" borderId="18" xfId="6" applyFont="1" applyFill="1" applyBorder="1" applyAlignment="1" applyProtection="1">
      <alignment horizontal="center" vertical="center"/>
    </xf>
    <xf numFmtId="44" fontId="1" fillId="6" borderId="19" xfId="3" applyFont="1" applyFill="1" applyBorder="1" applyAlignment="1" applyProtection="1">
      <alignment vertical="center"/>
    </xf>
    <xf numFmtId="0" fontId="6" fillId="2" borderId="20" xfId="6" applyFont="1" applyFill="1" applyBorder="1" applyAlignment="1" applyProtection="1">
      <alignment horizontal="center" vertical="center"/>
    </xf>
    <xf numFmtId="0" fontId="31" fillId="0" borderId="0" xfId="0" applyFont="1" applyAlignment="1" applyProtection="1"/>
    <xf numFmtId="0" fontId="29" fillId="0" borderId="0" xfId="0" applyFont="1" applyProtection="1">
      <protection locked="0"/>
    </xf>
    <xf numFmtId="0" fontId="29" fillId="0" borderId="0" xfId="0" applyNumberFormat="1" applyFont="1" applyProtection="1">
      <protection locked="0"/>
    </xf>
    <xf numFmtId="14" fontId="29" fillId="0" borderId="0" xfId="0" applyNumberFormat="1" applyFont="1" applyAlignment="1" applyProtection="1">
      <alignment horizontal="left"/>
      <protection locked="0"/>
    </xf>
    <xf numFmtId="0" fontId="5" fillId="0" borderId="0" xfId="6" applyFont="1" applyBorder="1" applyAlignment="1" applyProtection="1">
      <alignment horizontal="left" vertical="center"/>
      <protection locked="0"/>
    </xf>
    <xf numFmtId="10" fontId="4" fillId="0" borderId="1" xfId="6" applyNumberFormat="1" applyFont="1" applyBorder="1" applyAlignment="1" applyProtection="1">
      <alignment vertical="center"/>
      <protection locked="0"/>
    </xf>
    <xf numFmtId="10" fontId="4" fillId="0" borderId="15" xfId="6" applyNumberFormat="1" applyFont="1" applyBorder="1" applyAlignment="1" applyProtection="1">
      <alignment vertical="center"/>
      <protection locked="0"/>
    </xf>
    <xf numFmtId="10" fontId="4" fillId="0" borderId="16" xfId="6" applyNumberFormat="1" applyFont="1" applyBorder="1" applyAlignment="1" applyProtection="1">
      <alignment vertical="center"/>
      <protection locked="0"/>
    </xf>
    <xf numFmtId="41" fontId="4" fillId="0" borderId="8" xfId="6" applyNumberFormat="1" applyFont="1" applyBorder="1" applyAlignment="1" applyProtection="1">
      <alignment horizontal="left" vertical="center" wrapText="1"/>
      <protection locked="0"/>
    </xf>
    <xf numFmtId="0" fontId="13" fillId="0" borderId="0" xfId="6" applyFont="1" applyBorder="1" applyAlignment="1" applyProtection="1">
      <alignment vertical="center"/>
      <protection locked="0"/>
    </xf>
    <xf numFmtId="0" fontId="4" fillId="0" borderId="7" xfId="6" applyFont="1" applyBorder="1" applyAlignment="1" applyProtection="1">
      <alignment horizontal="left" vertical="center"/>
      <protection locked="0"/>
    </xf>
    <xf numFmtId="0" fontId="4" fillId="0" borderId="8" xfId="6" applyFont="1" applyBorder="1" applyAlignment="1" applyProtection="1">
      <alignment horizontal="left" vertical="center"/>
      <protection locked="0"/>
    </xf>
    <xf numFmtId="0" fontId="8" fillId="0" borderId="8" xfId="6" applyFont="1" applyBorder="1" applyAlignment="1" applyProtection="1">
      <alignment horizontal="left" vertical="center"/>
      <protection locked="0"/>
    </xf>
    <xf numFmtId="0" fontId="4" fillId="0" borderId="8" xfId="6" applyFont="1" applyBorder="1" applyAlignment="1" applyProtection="1">
      <alignment vertical="center"/>
      <protection locked="0"/>
    </xf>
    <xf numFmtId="0" fontId="4" fillId="0" borderId="9" xfId="6" applyFont="1" applyBorder="1" applyAlignment="1" applyProtection="1">
      <alignment vertical="center"/>
      <protection locked="0"/>
    </xf>
    <xf numFmtId="0" fontId="4" fillId="0" borderId="0" xfId="6" applyNumberFormat="1" applyFont="1" applyBorder="1" applyAlignment="1" applyProtection="1">
      <alignment horizontal="left" vertical="center"/>
      <protection locked="0"/>
    </xf>
    <xf numFmtId="41" fontId="4" fillId="0" borderId="0" xfId="6" applyNumberFormat="1" applyFont="1" applyBorder="1" applyAlignment="1" applyProtection="1">
      <alignment horizontal="left" vertical="center" wrapText="1"/>
      <protection locked="0"/>
    </xf>
    <xf numFmtId="43" fontId="4" fillId="0" borderId="1" xfId="6" applyNumberFormat="1" applyFont="1" applyBorder="1" applyAlignment="1" applyProtection="1">
      <alignment vertical="center"/>
    </xf>
    <xf numFmtId="43" fontId="7" fillId="0" borderId="15" xfId="6" applyNumberFormat="1" applyFont="1" applyBorder="1" applyAlignment="1" applyProtection="1">
      <alignment vertical="center"/>
    </xf>
    <xf numFmtId="44" fontId="1" fillId="0" borderId="16" xfId="3" applyFont="1" applyBorder="1" applyAlignment="1" applyProtection="1">
      <alignment vertical="center"/>
    </xf>
    <xf numFmtId="43" fontId="1" fillId="0" borderId="16" xfId="1" applyFont="1" applyBorder="1" applyAlignment="1" applyProtection="1">
      <alignment vertical="center"/>
    </xf>
    <xf numFmtId="9" fontId="1" fillId="0" borderId="16" xfId="8" applyFont="1" applyBorder="1" applyAlignment="1" applyProtection="1">
      <alignment vertical="center"/>
    </xf>
    <xf numFmtId="44" fontId="1" fillId="0" borderId="16" xfId="8" applyNumberFormat="1" applyFont="1" applyBorder="1" applyAlignment="1" applyProtection="1">
      <alignment vertical="center"/>
    </xf>
    <xf numFmtId="10" fontId="4" fillId="0" borderId="8" xfId="6" applyNumberFormat="1" applyFont="1" applyBorder="1" applyAlignment="1" applyProtection="1">
      <alignment vertical="center"/>
    </xf>
    <xf numFmtId="0" fontId="13" fillId="0" borderId="8" xfId="6" applyFont="1" applyBorder="1" applyAlignment="1" applyProtection="1">
      <alignment vertical="center"/>
      <protection locked="0"/>
    </xf>
    <xf numFmtId="0" fontId="7" fillId="0" borderId="8" xfId="6" applyFont="1" applyBorder="1" applyAlignment="1" applyProtection="1">
      <alignment vertical="center"/>
      <protection locked="0"/>
    </xf>
    <xf numFmtId="14" fontId="2" fillId="0" borderId="2" xfId="6" applyNumberFormat="1" applyFont="1" applyBorder="1" applyAlignment="1" applyProtection="1">
      <alignment horizontal="left" vertical="center"/>
      <protection locked="0"/>
    </xf>
    <xf numFmtId="43" fontId="4" fillId="0" borderId="0" xfId="6" applyNumberFormat="1" applyFont="1" applyBorder="1" applyAlignment="1" applyProtection="1">
      <alignment horizontal="left" vertical="center"/>
      <protection locked="0"/>
    </xf>
    <xf numFmtId="14" fontId="2" fillId="0" borderId="5" xfId="6" applyNumberFormat="1" applyFont="1" applyBorder="1" applyAlignment="1" applyProtection="1">
      <alignment horizontal="left" vertical="center"/>
      <protection locked="0"/>
    </xf>
    <xf numFmtId="0" fontId="4" fillId="0" borderId="5" xfId="6" applyFont="1" applyBorder="1" applyAlignment="1" applyProtection="1">
      <alignment vertical="center"/>
      <protection locked="0"/>
    </xf>
    <xf numFmtId="43" fontId="4" fillId="0" borderId="15" xfId="6"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6" applyFont="1" applyBorder="1" applyAlignment="1" applyProtection="1">
      <alignment horizontal="left" vertical="center"/>
      <protection locked="0"/>
    </xf>
    <xf numFmtId="43" fontId="5" fillId="0" borderId="15" xfId="6" applyNumberFormat="1" applyFont="1" applyBorder="1" applyAlignment="1" applyProtection="1">
      <alignment vertical="center"/>
    </xf>
    <xf numFmtId="10" fontId="4" fillId="0" borderId="1" xfId="6" applyNumberFormat="1" applyFont="1" applyBorder="1" applyAlignment="1" applyProtection="1">
      <alignment vertical="center"/>
    </xf>
    <xf numFmtId="10" fontId="7" fillId="0" borderId="15" xfId="6" applyNumberFormat="1" applyFont="1" applyBorder="1" applyAlignment="1" applyProtection="1">
      <alignment vertical="center"/>
    </xf>
    <xf numFmtId="10" fontId="1" fillId="0" borderId="3" xfId="6" applyNumberFormat="1" applyFont="1" applyBorder="1" applyAlignment="1" applyProtection="1">
      <alignment vertical="center"/>
    </xf>
    <xf numFmtId="0" fontId="37" fillId="0" borderId="0" xfId="0" applyFont="1" applyFill="1"/>
    <xf numFmtId="0" fontId="37" fillId="0" borderId="0" xfId="0" applyFont="1" applyAlignment="1">
      <alignment wrapText="1"/>
    </xf>
    <xf numFmtId="0" fontId="37" fillId="0" borderId="0" xfId="0" applyFont="1" applyAlignment="1">
      <alignment wrapText="1"/>
    </xf>
    <xf numFmtId="0" fontId="37" fillId="0" borderId="0" xfId="0" applyFont="1" applyFill="1"/>
    <xf numFmtId="0" fontId="4" fillId="0" borderId="8" xfId="6" applyFont="1" applyFill="1" applyBorder="1" applyAlignment="1" applyProtection="1">
      <alignment horizontal="left" vertical="center" wrapText="1"/>
      <protection locked="0"/>
    </xf>
    <xf numFmtId="0" fontId="37" fillId="0" borderId="0" xfId="0" applyFont="1" applyFill="1" applyAlignment="1">
      <alignment wrapText="1"/>
    </xf>
    <xf numFmtId="0" fontId="16" fillId="0" borderId="7" xfId="6" applyFont="1" applyBorder="1" applyAlignment="1">
      <alignment horizontal="left" vertical="top" wrapText="1"/>
    </xf>
    <xf numFmtId="0" fontId="16" fillId="0" borderId="8" xfId="6" applyFont="1" applyBorder="1" applyAlignment="1">
      <alignment horizontal="left" vertical="top" wrapText="1"/>
    </xf>
    <xf numFmtId="0" fontId="16" fillId="0" borderId="9" xfId="6" applyFont="1" applyBorder="1" applyAlignment="1">
      <alignment horizontal="left" vertical="top" wrapText="1"/>
    </xf>
    <xf numFmtId="0" fontId="16" fillId="0" borderId="5" xfId="6"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0" xfId="6" applyFont="1" applyBorder="1" applyAlignment="1">
      <alignment horizontal="left" vertical="top" wrapText="1"/>
    </xf>
    <xf numFmtId="0" fontId="16" fillId="0" borderId="6" xfId="6" applyFont="1" applyBorder="1" applyAlignment="1">
      <alignment horizontal="left" vertical="top" wrapText="1"/>
    </xf>
    <xf numFmtId="0" fontId="16" fillId="0" borderId="5" xfId="6" applyNumberFormat="1" applyFont="1" applyBorder="1" applyAlignment="1">
      <alignment horizontal="left" vertical="top" wrapText="1"/>
    </xf>
    <xf numFmtId="0" fontId="4" fillId="0" borderId="2" xfId="6" applyFont="1"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49" fontId="2" fillId="0" borderId="2" xfId="6" applyNumberFormat="1" applyFont="1" applyBorder="1" applyAlignment="1">
      <alignment horizontal="left" vertical="top" wrapText="1"/>
    </xf>
    <xf numFmtId="49" fontId="2" fillId="0" borderId="3" xfId="6" applyNumberFormat="1" applyFont="1" applyBorder="1" applyAlignment="1">
      <alignment horizontal="left" vertical="top"/>
    </xf>
    <xf numFmtId="49" fontId="2" fillId="0" borderId="4" xfId="6" applyNumberFormat="1" applyFont="1" applyBorder="1" applyAlignment="1">
      <alignment horizontal="left" vertical="top"/>
    </xf>
    <xf numFmtId="49" fontId="2" fillId="0" borderId="5" xfId="6" applyNumberFormat="1" applyFont="1" applyBorder="1" applyAlignment="1">
      <alignment horizontal="left" vertical="top"/>
    </xf>
    <xf numFmtId="49" fontId="2" fillId="0" borderId="0" xfId="6" applyNumberFormat="1" applyFont="1" applyBorder="1" applyAlignment="1">
      <alignment horizontal="left" vertical="top"/>
    </xf>
    <xf numFmtId="49" fontId="2" fillId="0" borderId="6" xfId="6" applyNumberFormat="1" applyFont="1" applyBorder="1" applyAlignment="1">
      <alignment horizontal="left" vertical="top"/>
    </xf>
    <xf numFmtId="49" fontId="2" fillId="0" borderId="7" xfId="6" applyNumberFormat="1" applyFont="1" applyBorder="1" applyAlignment="1">
      <alignment horizontal="left" vertical="top"/>
    </xf>
    <xf numFmtId="49" fontId="2" fillId="0" borderId="8" xfId="6" applyNumberFormat="1" applyFont="1" applyBorder="1" applyAlignment="1">
      <alignment horizontal="left" vertical="top"/>
    </xf>
    <xf numFmtId="49" fontId="2" fillId="0" borderId="9" xfId="6" applyNumberFormat="1" applyFont="1" applyBorder="1" applyAlignment="1">
      <alignment horizontal="left" vertical="top"/>
    </xf>
    <xf numFmtId="0" fontId="4" fillId="0" borderId="0" xfId="6" applyFont="1" applyBorder="1" applyAlignment="1" applyProtection="1">
      <alignment horizontal="left" vertical="center" wrapText="1"/>
      <protection locked="0"/>
    </xf>
    <xf numFmtId="0" fontId="1" fillId="0" borderId="2" xfId="6" applyFont="1" applyBorder="1" applyAlignment="1" applyProtection="1">
      <alignment horizontal="left" vertical="top" wrapText="1"/>
      <protection locked="0"/>
    </xf>
    <xf numFmtId="0" fontId="1" fillId="0" borderId="3" xfId="6" applyFont="1" applyBorder="1" applyAlignment="1" applyProtection="1">
      <alignment horizontal="left" vertical="top" wrapText="1"/>
      <protection locked="0"/>
    </xf>
    <xf numFmtId="0" fontId="1" fillId="0" borderId="4" xfId="6" applyFont="1" applyBorder="1" applyAlignment="1" applyProtection="1">
      <alignment horizontal="left" vertical="top" wrapText="1"/>
      <protection locked="0"/>
    </xf>
    <xf numFmtId="0" fontId="1" fillId="0" borderId="5" xfId="6" applyFont="1" applyBorder="1" applyAlignment="1" applyProtection="1">
      <alignment horizontal="left" vertical="top" wrapText="1"/>
      <protection locked="0"/>
    </xf>
    <xf numFmtId="0" fontId="1" fillId="0" borderId="0" xfId="6" applyFont="1" applyBorder="1" applyAlignment="1" applyProtection="1">
      <alignment horizontal="left" vertical="top" wrapText="1"/>
      <protection locked="0"/>
    </xf>
    <xf numFmtId="0" fontId="1" fillId="0" borderId="6" xfId="6" applyFont="1" applyBorder="1" applyAlignment="1" applyProtection="1">
      <alignment horizontal="left" vertical="top" wrapText="1"/>
      <protection locked="0"/>
    </xf>
    <xf numFmtId="0" fontId="1" fillId="0" borderId="7" xfId="6" applyFont="1" applyBorder="1" applyAlignment="1" applyProtection="1">
      <alignment horizontal="left" vertical="top" wrapText="1"/>
      <protection locked="0"/>
    </xf>
    <xf numFmtId="0" fontId="1" fillId="0" borderId="8" xfId="6" applyFont="1" applyBorder="1" applyAlignment="1" applyProtection="1">
      <alignment horizontal="left" vertical="top" wrapText="1"/>
      <protection locked="0"/>
    </xf>
    <xf numFmtId="0" fontId="1" fillId="0" borderId="9" xfId="6" applyFont="1" applyBorder="1" applyAlignment="1" applyProtection="1">
      <alignment horizontal="left" vertical="top" wrapText="1"/>
      <protection locked="0"/>
    </xf>
    <xf numFmtId="0" fontId="28" fillId="0" borderId="0" xfId="5" applyBorder="1" applyAlignment="1" applyProtection="1">
      <alignment horizontal="left" vertical="center" wrapText="1"/>
    </xf>
    <xf numFmtId="0" fontId="1" fillId="6" borderId="10" xfId="6" applyFont="1" applyFill="1" applyBorder="1" applyAlignment="1" applyProtection="1">
      <alignment horizontal="left" vertical="top" wrapText="1"/>
    </xf>
    <xf numFmtId="0" fontId="1" fillId="6" borderId="11" xfId="6" applyFont="1" applyFill="1" applyBorder="1" applyAlignment="1" applyProtection="1">
      <alignment horizontal="left" vertical="top" wrapText="1"/>
    </xf>
    <xf numFmtId="0" fontId="1" fillId="6" borderId="12" xfId="6" applyFont="1" applyFill="1" applyBorder="1" applyAlignment="1" applyProtection="1">
      <alignment horizontal="left" vertical="top" wrapText="1"/>
    </xf>
    <xf numFmtId="0" fontId="1" fillId="6" borderId="2" xfId="6" applyFont="1" applyFill="1" applyBorder="1" applyAlignment="1" applyProtection="1">
      <alignment horizontal="left" vertical="top" wrapText="1"/>
    </xf>
    <xf numFmtId="0" fontId="1" fillId="6" borderId="3" xfId="6" applyFont="1" applyFill="1" applyBorder="1" applyAlignment="1" applyProtection="1">
      <alignment horizontal="left" vertical="top" wrapText="1"/>
    </xf>
    <xf numFmtId="0" fontId="1" fillId="6" borderId="4" xfId="6" applyFont="1" applyFill="1" applyBorder="1" applyAlignment="1" applyProtection="1">
      <alignment horizontal="left" vertical="top" wrapText="1"/>
    </xf>
    <xf numFmtId="0" fontId="1" fillId="6" borderId="7" xfId="6" applyFont="1" applyFill="1" applyBorder="1" applyAlignment="1" applyProtection="1">
      <alignment horizontal="left" vertical="top" wrapText="1"/>
    </xf>
    <xf numFmtId="0" fontId="1" fillId="6" borderId="8" xfId="6" applyFont="1" applyFill="1" applyBorder="1" applyAlignment="1" applyProtection="1">
      <alignment horizontal="left" vertical="top" wrapText="1"/>
    </xf>
    <xf numFmtId="0" fontId="1" fillId="6" borderId="9" xfId="6" applyFont="1" applyFill="1" applyBorder="1" applyAlignment="1" applyProtection="1">
      <alignment horizontal="left" vertical="top" wrapText="1"/>
    </xf>
    <xf numFmtId="0" fontId="1" fillId="0" borderId="7" xfId="6" applyFont="1" applyBorder="1" applyAlignment="1" applyProtection="1">
      <alignment horizontal="left" vertical="center" wrapText="1"/>
    </xf>
    <xf numFmtId="0" fontId="1" fillId="0" borderId="8" xfId="6" applyFont="1" applyBorder="1" applyAlignment="1" applyProtection="1">
      <alignment horizontal="left" vertical="center" wrapText="1"/>
    </xf>
    <xf numFmtId="0" fontId="1" fillId="0" borderId="9" xfId="6" applyFont="1" applyBorder="1" applyAlignment="1" applyProtection="1">
      <alignment horizontal="left" vertical="center" wrapText="1"/>
    </xf>
    <xf numFmtId="0" fontId="1" fillId="0" borderId="7" xfId="6" applyFont="1" applyBorder="1" applyAlignment="1" applyProtection="1">
      <alignment vertical="top" wrapText="1"/>
    </xf>
    <xf numFmtId="0" fontId="1" fillId="0" borderId="8" xfId="6" applyFont="1" applyBorder="1" applyAlignment="1" applyProtection="1">
      <alignment vertical="top" wrapText="1"/>
    </xf>
    <xf numFmtId="0" fontId="1" fillId="0" borderId="9" xfId="6" applyFont="1" applyBorder="1" applyAlignment="1" applyProtection="1">
      <alignment vertical="top" wrapText="1"/>
    </xf>
    <xf numFmtId="0" fontId="39" fillId="0" borderId="7" xfId="0" applyFont="1" applyBorder="1" applyAlignment="1">
      <alignment horizontal="left" wrapText="1"/>
    </xf>
    <xf numFmtId="0" fontId="39" fillId="0" borderId="8" xfId="0" applyFont="1" applyBorder="1" applyAlignment="1">
      <alignment horizontal="left" wrapText="1"/>
    </xf>
    <xf numFmtId="0" fontId="39" fillId="0" borderId="9" xfId="0" applyFont="1" applyBorder="1" applyAlignment="1">
      <alignment horizontal="left" wrapText="1"/>
    </xf>
    <xf numFmtId="0" fontId="38" fillId="0" borderId="2" xfId="0" applyFont="1" applyBorder="1" applyAlignment="1">
      <alignment horizontal="left" vertical="top" wrapText="1"/>
    </xf>
    <xf numFmtId="0" fontId="39" fillId="0" borderId="3" xfId="0" applyFont="1" applyBorder="1" applyAlignment="1">
      <alignment horizontal="left" vertical="top" wrapText="1"/>
    </xf>
    <xf numFmtId="0" fontId="39" fillId="0" borderId="4" xfId="0" applyFont="1" applyBorder="1" applyAlignment="1">
      <alignment horizontal="left" vertical="top" wrapText="1"/>
    </xf>
    <xf numFmtId="0" fontId="1" fillId="6" borderId="7" xfId="0" applyFont="1" applyFill="1" applyBorder="1" applyAlignment="1">
      <alignment horizontal="left" vertical="top" wrapText="1"/>
    </xf>
    <xf numFmtId="0" fontId="38" fillId="6" borderId="8" xfId="0" applyFont="1" applyFill="1" applyBorder="1" applyAlignment="1">
      <alignment horizontal="left" vertical="top" wrapText="1"/>
    </xf>
    <xf numFmtId="0" fontId="38" fillId="6" borderId="9" xfId="0" applyFont="1" applyFill="1" applyBorder="1" applyAlignment="1">
      <alignment horizontal="left" vertical="top" wrapText="1"/>
    </xf>
    <xf numFmtId="0" fontId="28" fillId="0" borderId="0" xfId="5" applyBorder="1" applyAlignment="1" applyProtection="1">
      <alignment vertical="center" wrapText="1"/>
      <protection locked="0"/>
    </xf>
    <xf numFmtId="0" fontId="28" fillId="0" borderId="0" xfId="5" applyAlignment="1" applyProtection="1">
      <alignment vertical="center" wrapText="1"/>
    </xf>
    <xf numFmtId="0" fontId="40" fillId="0" borderId="0" xfId="5" applyFont="1" applyBorder="1" applyAlignment="1" applyProtection="1">
      <alignment vertical="center" wrapText="1"/>
      <protection locked="0"/>
    </xf>
    <xf numFmtId="0" fontId="40" fillId="0" borderId="0" xfId="5" applyFont="1" applyAlignment="1" applyProtection="1">
      <alignment vertical="center" wrapText="1"/>
    </xf>
    <xf numFmtId="0" fontId="1" fillId="6" borderId="7" xfId="6" applyFont="1" applyFill="1" applyBorder="1" applyAlignment="1" applyProtection="1">
      <alignment horizontal="left" vertical="top" wrapText="1"/>
      <protection locked="0"/>
    </xf>
    <xf numFmtId="0" fontId="1" fillId="6" borderId="8" xfId="6" applyFont="1" applyFill="1" applyBorder="1" applyAlignment="1" applyProtection="1">
      <alignment horizontal="left" vertical="top" wrapText="1"/>
      <protection locked="0"/>
    </xf>
    <xf numFmtId="0" fontId="1" fillId="6" borderId="9" xfId="6" applyFont="1" applyFill="1" applyBorder="1" applyAlignment="1" applyProtection="1">
      <alignment horizontal="left" vertical="top" wrapText="1"/>
      <protection locked="0"/>
    </xf>
    <xf numFmtId="0" fontId="1" fillId="0" borderId="2" xfId="6" applyFont="1" applyFill="1" applyBorder="1" applyAlignment="1" applyProtection="1">
      <alignment horizontal="left" vertical="top" wrapText="1"/>
      <protection locked="0"/>
    </xf>
    <xf numFmtId="0" fontId="1" fillId="0" borderId="3" xfId="6" applyFont="1" applyFill="1" applyBorder="1" applyAlignment="1" applyProtection="1">
      <alignment horizontal="left" vertical="top" wrapText="1"/>
      <protection locked="0"/>
    </xf>
    <xf numFmtId="0" fontId="1" fillId="0" borderId="4" xfId="6" applyFont="1" applyFill="1" applyBorder="1" applyAlignment="1" applyProtection="1">
      <alignment horizontal="left" vertical="top" wrapText="1"/>
      <protection locked="0"/>
    </xf>
    <xf numFmtId="0" fontId="1" fillId="0" borderId="5" xfId="6" applyFont="1" applyFill="1" applyBorder="1" applyAlignment="1" applyProtection="1">
      <alignment horizontal="left" vertical="top" wrapText="1"/>
      <protection locked="0"/>
    </xf>
    <xf numFmtId="0" fontId="1" fillId="0" borderId="0" xfId="6" applyFont="1" applyFill="1" applyBorder="1" applyAlignment="1" applyProtection="1">
      <alignment horizontal="left" vertical="top" wrapText="1"/>
      <protection locked="0"/>
    </xf>
    <xf numFmtId="0" fontId="1" fillId="0" borderId="6" xfId="6" applyFont="1" applyFill="1" applyBorder="1" applyAlignment="1" applyProtection="1">
      <alignment horizontal="left" vertical="top" wrapText="1"/>
      <protection locked="0"/>
    </xf>
    <xf numFmtId="0" fontId="1" fillId="0" borderId="7" xfId="6" applyFont="1" applyFill="1" applyBorder="1" applyAlignment="1" applyProtection="1">
      <alignment horizontal="left" vertical="top" wrapText="1"/>
      <protection locked="0"/>
    </xf>
    <xf numFmtId="0" fontId="1" fillId="0" borderId="8" xfId="6" applyFont="1" applyFill="1" applyBorder="1" applyAlignment="1" applyProtection="1">
      <alignment horizontal="left" vertical="top" wrapText="1"/>
      <protection locked="0"/>
    </xf>
    <xf numFmtId="0" fontId="1" fillId="0" borderId="9" xfId="6" applyFont="1" applyFill="1" applyBorder="1" applyAlignment="1" applyProtection="1">
      <alignment horizontal="left" vertical="top" wrapText="1"/>
      <protection locked="0"/>
    </xf>
    <xf numFmtId="0" fontId="22" fillId="0" borderId="2" xfId="6" applyFont="1" applyBorder="1" applyAlignment="1" applyProtection="1">
      <alignment horizontal="left" vertical="top" wrapText="1"/>
      <protection locked="0"/>
    </xf>
    <xf numFmtId="0" fontId="22" fillId="0" borderId="2" xfId="6" applyFont="1" applyFill="1" applyBorder="1" applyAlignment="1" applyProtection="1">
      <alignment horizontal="left" vertical="top" wrapText="1"/>
      <protection locked="0"/>
    </xf>
  </cellXfs>
  <cellStyles count="11">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Percent" xfId="8" builtinId="5"/>
    <cellStyle name="Percent 2" xfId="9"/>
    <cellStyle name="Percent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Arrowhead Regional Medical Center</v>
      </c>
      <c r="B2" s="197" t="str">
        <f>'Total Payment Amount'!$D$3</f>
        <v>DY 7</v>
      </c>
      <c r="C2" s="198" t="str">
        <f>'Total Payment Amount'!$D$4</f>
        <v>9/30/2012 - 3/22/13</v>
      </c>
      <c r="D2" s="200" t="str">
        <f t="shared" ref="D2:D65" ca="1" si="0">INDIRECT("'"&amp;$Q2&amp;"'!$A$6")</f>
        <v>Category 1: Expand Primary Care Capacity</v>
      </c>
      <c r="E2" s="197">
        <f t="shared" ref="E2:E65" ca="1" si="1">INDIRECT("'"&amp;$Q2&amp;"'!$F$18")</f>
        <v>5555641</v>
      </c>
      <c r="F2" s="197">
        <f t="shared" ref="F2:F65" ca="1" si="2">INDIRECT("'"&amp;$Q2&amp;"'!$F$20")</f>
        <v>5555641</v>
      </c>
      <c r="G2" s="200" t="str">
        <f ca="1">INDIRECT("'"&amp;$Q2&amp;"'!B22")</f>
        <v>Process Milestone:</v>
      </c>
      <c r="H2" s="197" t="str">
        <f ca="1">INDIRECT("'"&amp;$Q2&amp;"'!D22")</f>
        <v>(5) Hire 2 additional primary care providers and staff</v>
      </c>
      <c r="I2" s="197"/>
      <c r="J2" s="197">
        <f ca="1">INDIRECT("'"&amp;$Q2&amp;"'!F25")</f>
        <v>0</v>
      </c>
      <c r="K2" s="197">
        <f ca="1">INDIRECT("'"&amp;$Q2&amp;"'!F27")</f>
        <v>0</v>
      </c>
      <c r="L2" s="197" t="str">
        <f ca="1">INDIRECT("'"&amp;$Q2&amp;"'!F29")</f>
        <v>Yes</v>
      </c>
      <c r="M2" s="197" t="str">
        <f ca="1">INDIRECT("'"&amp;$Q2&amp;"'!F32")</f>
        <v>Yes</v>
      </c>
      <c r="N2" s="197" t="str">
        <f ca="1">INDIRECT("'"&amp;$Q2&amp;"'!B34")</f>
        <v xml:space="preserve">3/31/12 - Effective 7/1/11, the County of San Bernardino Board of Supervisors (BOS) approved an agreement between ARMC and the Arrowhead Family Medical Group, Inc. to increase its total number of primary care physicians by two (see Agreement No. 10-362 A-2).  Effective 7/12/11, the County of San Bernardino BOS approved Appointments to medical Staff and/or Clinical Privileges of ARMC to include doctors:  Saraj Mowjood, DO and Christine Vo, DO of the Arrowhead Family Medical Group, Inc. (see Board Item No. 10 on 7/12/11) to meet this milestone. In addition, Johnson Gill was promoted to Assistant Hospital Administrator, with responsibility to oversee the ambulatory side of ARMC's DSRIP project, including expanding primary care capacity.  The staff to support the additional physicians were hired during the second half of DY 7 and will be reported in the final report.  
9/30/12 - As of 6/30/12, ARMC’s Ambulatory Department hired  19 Clinic Assistants, 5 LVNs,  and 2 Case Managers for the primary care clinics.  The hiring of these staff members was critical as it would be futile to hire additional providers without the staff to support them during ARMC’s transformation to a new way of patient care, i.e. medical home model, empanelment and disease registry.  With the introduction and implementation of the medical home, empanelment and disease registry, clinic staff will take on new job duties that may have been considered foreign in the past.  Staff will now be more engaged with their patients, providing a leading role in the overall improvement of the health population.
In addition to registering patients, taking vitals and rooming patients, Clinic Assistants are learning to take on new duties such as  reconciling medications, assisting in establishing self-management goals and support, patient education for common clinical conditions  and utilizing the Registry to assist nurses and primary care practitioners with population management.
LVNs, which are now known as Panel Managers in ARMC’s Family Health Centers (FHC) are obtaining the necessary skills to fulfill their new responsibilities including: identifying population management priorities, collaborating with healthcare teams to implement population management, entering data into and maintaining disease registries, performing patient outreach, facilitating patients' access to care, providing support to Health Education staff regarding patient self-management goals and participating in community meetings.   LVNs will serve as panel managers for the pods, addressing requests to change PCPs, monitor sizes of panels and empanelment, quality measures, and teach/supervise Clinic Assistants as well as oversee “outreach” for the panel as a whole.
 Registered Nurses provide patient care via nurse visits in clinics as well as phone and email visits.  They will be responsible to teach and supervise other members of the team who are providing patient education, medication reconciliation and self-management goal setting and coaching.  
The Case Manager oversees many of the clinic day-to-day functions and works with complex patients to set and reach self-management goals.
</v>
      </c>
      <c r="O2" s="197" t="str">
        <f ca="1">INDIRECT("'"&amp;$Q2&amp;"'!F42")</f>
        <v>Yes</v>
      </c>
      <c r="P2" s="197">
        <f ca="1">INDIRECT("'"&amp;$Q2&amp;"'!F44")</f>
        <v>1</v>
      </c>
      <c r="Q2" t="s">
        <v>93</v>
      </c>
      <c r="R2">
        <v>1</v>
      </c>
    </row>
    <row r="3" spans="1:18" x14ac:dyDescent="0.25">
      <c r="A3" s="197" t="str">
        <f>'Total Payment Amount'!$D$2</f>
        <v>Arrowhead Regional Medical Center</v>
      </c>
      <c r="B3" s="197" t="str">
        <f>'Total Payment Amount'!$D$3</f>
        <v>DY 7</v>
      </c>
      <c r="C3" s="198" t="str">
        <f>'Total Payment Amount'!$D$4</f>
        <v>9/30/2012 - 3/22/13</v>
      </c>
      <c r="D3" s="200" t="str">
        <f t="shared" ca="1" si="0"/>
        <v>Category 1: Expand Primary Care Capacity</v>
      </c>
      <c r="E3" s="197">
        <f t="shared" ca="1" si="1"/>
        <v>5555641</v>
      </c>
      <c r="F3" s="197">
        <f t="shared" ca="1" si="2"/>
        <v>5555641</v>
      </c>
      <c r="G3" s="200" t="str">
        <f ca="1">INDIRECT("'"&amp;$Q3&amp;"'!B47")</f>
        <v>Process Milestone:</v>
      </c>
      <c r="H3" s="197" t="str">
        <f ca="1">INDIRECT("'"&amp;$Q3&amp;"'!D47")</f>
        <v>(6) Expand existing primary care locations by at least one (MOB)</v>
      </c>
      <c r="I3" s="197"/>
      <c r="J3" s="197">
        <f ca="1">INDIRECT("'"&amp;$Q3&amp;"'!F50")</f>
        <v>0</v>
      </c>
      <c r="K3" s="197">
        <f ca="1">INDIRECT("'"&amp;$Q3&amp;"'!F52")</f>
        <v>0</v>
      </c>
      <c r="L3" s="197" t="str">
        <f ca="1">INDIRECT("'"&amp;$Q3&amp;"'!F54")</f>
        <v>Yes</v>
      </c>
      <c r="M3" s="197" t="str">
        <f ca="1">INDIRECT("'"&amp;$Q3&amp;"'!F57")</f>
        <v>Yes</v>
      </c>
      <c r="N3" s="197" t="str">
        <f ca="1">INDIRECT("'"&amp;$Q3&amp;"'!B59")</f>
        <v xml:space="preserve">3/31/12 - On 10/5/11, ARMC opened a new primary care clinic in its Medical Office Building.  The new clinic has 8 exam rooms, a procedure room, patient education area, blood draw room, conference room, managed care clerk office and doctor's offices in approximately 4,952 square feet.  The new clinic can accommodate 3 full time equivalent providers.  A copy of the new primary care clinic schedule is on file at ARMC.
9/30/12 – ARMC currently operates this clinic at three half day resident clinics and 4 half day attending clinics.  Administration is working with the Clinic Physician Champion to increase the number of providers and provider days at this clinic.  It is expected that by the end of October 2012, we will have increased the number of providers and provider days, by one Nurse Practitioner and one additional attending clinic day, thus increasing the number of available appointments for patients.  
Since opening this clinic in October 2011, 1,387 new patients have been assigned to the clinic and the providers are seeing an average of 255 patients per month.  This new primary care clinic provides a convenience to those patients located in the surrounding areas of the hospital as well as a decrease in the wait time to receive a primary care appointment. 
</v>
      </c>
      <c r="O3" s="197" t="str">
        <f ca="1">INDIRECT("'"&amp;$Q3&amp;"'!F67")</f>
        <v>Yes</v>
      </c>
      <c r="P3" s="197">
        <f ca="1">INDIRECT("'"&amp;$Q3&amp;"'!F69")</f>
        <v>1</v>
      </c>
      <c r="Q3" t="s">
        <v>93</v>
      </c>
      <c r="R3">
        <v>1</v>
      </c>
    </row>
    <row r="4" spans="1:18" x14ac:dyDescent="0.25">
      <c r="A4" s="197" t="str">
        <f>'Total Payment Amount'!$D$2</f>
        <v>Arrowhead Regional Medical Center</v>
      </c>
      <c r="B4" s="197" t="str">
        <f>'Total Payment Amount'!$D$3</f>
        <v>DY 7</v>
      </c>
      <c r="C4" s="198" t="str">
        <f>'Total Payment Amount'!$D$4</f>
        <v>9/30/2012 - 3/22/13</v>
      </c>
      <c r="D4" s="200" t="str">
        <f t="shared" ca="1" si="0"/>
        <v>Category 1: Expand Primary Care Capacity</v>
      </c>
      <c r="E4" s="197">
        <f t="shared" ca="1" si="1"/>
        <v>5555641</v>
      </c>
      <c r="F4" s="197">
        <f t="shared" ca="1" si="2"/>
        <v>5555641</v>
      </c>
      <c r="G4" s="200" t="str">
        <f ca="1">INDIRECT("'"&amp;$Q4&amp;"'!B72")</f>
        <v>Process Milestone:</v>
      </c>
      <c r="H4" s="197">
        <f ca="1">INDIRECT("'"&amp;$Q4&amp;"'!D72")</f>
        <v>0</v>
      </c>
      <c r="I4" s="197"/>
      <c r="J4" s="197">
        <f ca="1">INDIRECT("'"&amp;$Q4&amp;"'!F75")</f>
        <v>0</v>
      </c>
      <c r="K4" s="197">
        <f ca="1">INDIRECT("'"&amp;$Q4&amp;"'!F77")</f>
        <v>0</v>
      </c>
      <c r="L4" s="197" t="str">
        <f ca="1">INDIRECT("'"&amp;$Q4&amp;"'!F79")</f>
        <v>N/A</v>
      </c>
      <c r="M4" s="197">
        <f ca="1">INDIRECT("'"&amp;$Q4&amp;"'!F82")</f>
        <v>0</v>
      </c>
      <c r="N4" s="197">
        <f ca="1">INDIRECT("'"&amp;$Q4&amp;"'!B84")</f>
        <v>0</v>
      </c>
      <c r="O4" s="197">
        <f ca="1">INDIRECT("'"&amp;$Q4&amp;"'!F92")</f>
        <v>0</v>
      </c>
      <c r="P4" s="197" t="str">
        <f ca="1">INDIRECT("'"&amp;$Q4&amp;"'!F94")</f>
        <v xml:space="preserve"> </v>
      </c>
      <c r="Q4" t="s">
        <v>93</v>
      </c>
      <c r="R4">
        <v>1</v>
      </c>
    </row>
    <row r="5" spans="1:18" x14ac:dyDescent="0.25">
      <c r="A5" s="197" t="str">
        <f>'Total Payment Amount'!$D$2</f>
        <v>Arrowhead Regional Medical Center</v>
      </c>
      <c r="B5" s="197" t="str">
        <f>'Total Payment Amount'!$D$3</f>
        <v>DY 7</v>
      </c>
      <c r="C5" s="198" t="str">
        <f>'Total Payment Amount'!$D$4</f>
        <v>9/30/2012 - 3/22/13</v>
      </c>
      <c r="D5" s="200" t="str">
        <f t="shared" ca="1" si="0"/>
        <v>Category 1: Expand Primary Care Capacity</v>
      </c>
      <c r="E5" s="197">
        <f t="shared" ca="1" si="1"/>
        <v>5555641</v>
      </c>
      <c r="F5" s="197">
        <f t="shared" ca="1" si="2"/>
        <v>5555641</v>
      </c>
      <c r="G5" s="200" t="str">
        <f ca="1">INDIRECT("'"&amp;$Q5&amp;"'!B97")</f>
        <v>Process Milestone:</v>
      </c>
      <c r="H5" s="197">
        <f ca="1">INDIRECT("'"&amp;$Q5&amp;"'!D97")</f>
        <v>0</v>
      </c>
      <c r="I5" s="197"/>
      <c r="J5" s="197">
        <f ca="1">INDIRECT("'"&amp;$Q5&amp;"'!F100")</f>
        <v>0</v>
      </c>
      <c r="K5" s="197">
        <f ca="1">INDIRECT("'"&amp;$Q5&amp;"'!F102")</f>
        <v>0</v>
      </c>
      <c r="L5" s="197" t="str">
        <f ca="1">INDIRECT("'"&amp;$Q5&amp;"'!F104")</f>
        <v>N/A</v>
      </c>
      <c r="M5" s="197">
        <f ca="1">INDIRECT("'"&amp;$Q5&amp;"'!F107")</f>
        <v>0</v>
      </c>
      <c r="N5" s="197">
        <f ca="1">INDIRECT("'"&amp;$Q5&amp;"'!B109")</f>
        <v>0</v>
      </c>
      <c r="O5" s="197">
        <f ca="1">INDIRECT("'"&amp;$Q5&amp;"'!F117")</f>
        <v>0</v>
      </c>
      <c r="P5" s="197" t="str">
        <f ca="1">INDIRECT("'"&amp;$Q5&amp;"'!F119")</f>
        <v xml:space="preserve"> </v>
      </c>
      <c r="Q5" t="s">
        <v>93</v>
      </c>
      <c r="R5">
        <v>1</v>
      </c>
    </row>
    <row r="6" spans="1:18" x14ac:dyDescent="0.25">
      <c r="A6" s="197" t="str">
        <f>'Total Payment Amount'!$D$2</f>
        <v>Arrowhead Regional Medical Center</v>
      </c>
      <c r="B6" s="197" t="str">
        <f>'Total Payment Amount'!$D$3</f>
        <v>DY 7</v>
      </c>
      <c r="C6" s="198" t="str">
        <f>'Total Payment Amount'!$D$4</f>
        <v>9/30/2012 - 3/22/13</v>
      </c>
      <c r="D6" s="200" t="str">
        <f t="shared" ca="1" si="0"/>
        <v>Category 1: Expand Primary Care Capacity</v>
      </c>
      <c r="E6" s="197">
        <f t="shared" ca="1" si="1"/>
        <v>5555641</v>
      </c>
      <c r="F6" s="197">
        <f t="shared" ca="1" si="2"/>
        <v>5555641</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t="str">
        <f ca="1">INDIRECT("'"&amp;$Q6&amp;"'!B134")</f>
        <v xml:space="preserve">
</v>
      </c>
      <c r="O6" s="197">
        <f ca="1">INDIRECT("'"&amp;$Q6&amp;"'!F142")</f>
        <v>0</v>
      </c>
      <c r="P6" s="197" t="str">
        <f ca="1">INDIRECT("'"&amp;$Q6&amp;"'!F144")</f>
        <v xml:space="preserve"> </v>
      </c>
      <c r="Q6" t="s">
        <v>93</v>
      </c>
      <c r="R6">
        <v>1</v>
      </c>
    </row>
    <row r="7" spans="1:18" x14ac:dyDescent="0.25">
      <c r="A7" s="197" t="str">
        <f>'Total Payment Amount'!$D$2</f>
        <v>Arrowhead Regional Medical Center</v>
      </c>
      <c r="B7" s="197" t="str">
        <f>'Total Payment Amount'!$D$3</f>
        <v>DY 7</v>
      </c>
      <c r="C7" s="198" t="str">
        <f>'Total Payment Amount'!$D$4</f>
        <v>9/30/2012 - 3/22/13</v>
      </c>
      <c r="D7" s="200" t="str">
        <f t="shared" ca="1" si="0"/>
        <v>Category 1: Expand Primary Care Capacity</v>
      </c>
      <c r="E7" s="197">
        <f t="shared" ca="1" si="1"/>
        <v>5555641</v>
      </c>
      <c r="F7" s="197">
        <f t="shared" ca="1" si="2"/>
        <v>5555641</v>
      </c>
      <c r="G7" s="200" t="str">
        <f ca="1">INDIRECT("'"&amp;$Q7&amp;"'!B147")</f>
        <v>Improvement Milestone:</v>
      </c>
      <c r="H7" s="197" t="str">
        <f ca="1">INDIRECT("'"&amp;$Q7&amp;"'!D147")</f>
        <v>(4) Increase ARMC FHC primary care clinic volume by 2% over baseline</v>
      </c>
      <c r="I7" s="197"/>
      <c r="J7" s="197">
        <f ca="1">INDIRECT("'"&amp;$Q7&amp;"'!F150")</f>
        <v>0</v>
      </c>
      <c r="K7" s="197">
        <f ca="1">INDIRECT("'"&amp;$Q7&amp;"'!F152")</f>
        <v>0</v>
      </c>
      <c r="L7" s="197" t="str">
        <f ca="1">INDIRECT("'"&amp;$Q7&amp;"'!F154")</f>
        <v>Yes</v>
      </c>
      <c r="M7" s="197" t="str">
        <f ca="1">INDIRECT("'"&amp;$Q7&amp;"'!F157")</f>
        <v>Yes</v>
      </c>
      <c r="N7" s="197" t="str">
        <f ca="1">INDIRECT("'"&amp;$Q7&amp;"'!B159")</f>
        <v xml:space="preserve">3/31/12 - As reported in DY 6, ARMC's FHC primary care clinic volume (baseline) was 65,592.  Looking at the clinic volume for July 1 - December 31, ARMC is projecting to reach approximately 67,000 clinic visits.  Final numbers will be reported at the end of DY 7.
9/30/12 - In our original report we submitted a baseline number of 65,592; which only included physician visits.  As we have learned more about the patient centered medical home model and its use of many forms of patient care besides the classic clinic visit, we felt it important to include both physician and nurse visits in our baseline.  Therefore our new baseline number is 70,358 (physician and nurse visits).  For DY 7 primary care clinic visit volume is reported at 73,623, an increase of 3,265 patient visits or 4.6%.  The increase in the number of  visits seen in our primary care is due in part to hiring additional primary care physicians as well as the addition of primary care services in ARMC’s new Medical Office Building.  For DY 8 -10 we will explore other types of visits such as phone visits and group visits which will require a great deal of education and training.  Said education and training is being developed as the medical home model evolves within ARMC’s Family Health Centers and will be presented to all necessary participants as required.
</v>
      </c>
      <c r="O7" s="197" t="str">
        <f ca="1">INDIRECT("'"&amp;$Q7&amp;"'!F167")</f>
        <v>Yes</v>
      </c>
      <c r="P7" s="197">
        <f ca="1">INDIRECT("'"&amp;$Q7&amp;"'!F169")</f>
        <v>1</v>
      </c>
      <c r="Q7" t="s">
        <v>93</v>
      </c>
      <c r="R7">
        <v>1</v>
      </c>
    </row>
    <row r="8" spans="1:18" x14ac:dyDescent="0.25">
      <c r="A8" s="197" t="str">
        <f>'Total Payment Amount'!$D$2</f>
        <v>Arrowhead Regional Medical Center</v>
      </c>
      <c r="B8" s="197" t="str">
        <f>'Total Payment Amount'!$D$3</f>
        <v>DY 7</v>
      </c>
      <c r="C8" s="198" t="str">
        <f>'Total Payment Amount'!$D$4</f>
        <v>9/30/2012 - 3/22/13</v>
      </c>
      <c r="D8" s="200" t="str">
        <f t="shared" ca="1" si="0"/>
        <v>Category 1: Expand Primary Care Capacity</v>
      </c>
      <c r="E8" s="197">
        <f t="shared" ca="1" si="1"/>
        <v>5555641</v>
      </c>
      <c r="F8" s="197">
        <f t="shared" ca="1" si="2"/>
        <v>5555641</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Arrowhead Regional Medical Center</v>
      </c>
      <c r="B9" s="197" t="str">
        <f>'Total Payment Amount'!$D$3</f>
        <v>DY 7</v>
      </c>
      <c r="C9" s="198" t="str">
        <f>'Total Payment Amount'!$D$4</f>
        <v>9/30/2012 - 3/22/13</v>
      </c>
      <c r="D9" s="200" t="str">
        <f t="shared" ca="1" si="0"/>
        <v>Category 1: Expand Primary Care Capacity</v>
      </c>
      <c r="E9" s="197">
        <f t="shared" ca="1" si="1"/>
        <v>5555641</v>
      </c>
      <c r="F9" s="197">
        <f t="shared" ca="1" si="2"/>
        <v>5555641</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Arrowhead Regional Medical Center</v>
      </c>
      <c r="B10" s="197" t="str">
        <f>'Total Payment Amount'!$D$3</f>
        <v>DY 7</v>
      </c>
      <c r="C10" s="198" t="str">
        <f>'Total Payment Amount'!$D$4</f>
        <v>9/30/2012 - 3/22/13</v>
      </c>
      <c r="D10" s="200" t="str">
        <f t="shared" ca="1" si="0"/>
        <v>Category 1: Expand Primary Care Capacity</v>
      </c>
      <c r="E10" s="197">
        <f t="shared" ca="1" si="1"/>
        <v>5555641</v>
      </c>
      <c r="F10" s="197">
        <f t="shared" ca="1" si="2"/>
        <v>5555641</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Arrowhead Regional Medical Center</v>
      </c>
      <c r="B11" s="197" t="str">
        <f>'Total Payment Amount'!$D$3</f>
        <v>DY 7</v>
      </c>
      <c r="C11" s="198" t="str">
        <f>'Total Payment Amount'!$D$4</f>
        <v>9/30/2012 - 3/22/13</v>
      </c>
      <c r="D11" s="200" t="str">
        <f t="shared" ca="1" si="0"/>
        <v>Category 1: Expand Primary Care Capacity</v>
      </c>
      <c r="E11" s="197">
        <f t="shared" ca="1" si="1"/>
        <v>5555641</v>
      </c>
      <c r="F11" s="197">
        <f t="shared" ca="1" si="2"/>
        <v>5555641</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Arrowhead Regional Medical Center</v>
      </c>
      <c r="B12" s="197" t="str">
        <f>'Total Payment Amount'!$D$3</f>
        <v>DY 7</v>
      </c>
      <c r="C12" s="198" t="str">
        <f>'Total Payment Amount'!$D$4</f>
        <v>9/30/2012 - 3/22/13</v>
      </c>
      <c r="D12" s="200" t="str">
        <f t="shared" ca="1" si="0"/>
        <v>Category 1: Increase Training of Primary Care Workforce</v>
      </c>
      <c r="E12" s="197">
        <f t="shared" ca="1" si="1"/>
        <v>5555641</v>
      </c>
      <c r="F12" s="197">
        <f t="shared" ca="1" si="2"/>
        <v>5555641</v>
      </c>
      <c r="G12" s="200" t="str">
        <f ca="1">INDIRECT("'"&amp;$Q12&amp;"'!B22")</f>
        <v>Process Milestone:</v>
      </c>
      <c r="H12" s="197" t="str">
        <f ca="1">INDIRECT("'"&amp;$Q12&amp;"'!D22")</f>
        <v>(15) Expand primary care training by hiring one additional precepting primary care faculty provider member</v>
      </c>
      <c r="I12" s="197"/>
      <c r="J12" s="197">
        <f ca="1">INDIRECT("'"&amp;$Q12&amp;"'!F25")</f>
        <v>0</v>
      </c>
      <c r="K12" s="197">
        <f ca="1">INDIRECT("'"&amp;$Q12&amp;"'!F27")</f>
        <v>0</v>
      </c>
      <c r="L12" s="197" t="str">
        <f ca="1">INDIRECT("'"&amp;$Q12&amp;"'!F29")</f>
        <v>Yes</v>
      </c>
      <c r="M12" s="197" t="str">
        <f ca="1">INDIRECT("'"&amp;$Q12&amp;"'!F32")</f>
        <v>Yes</v>
      </c>
      <c r="N12" s="197" t="str">
        <f ca="1">INDIRECT("'"&amp;$Q12&amp;"'!B34")</f>
        <v>3/31/12 - Effective 7/1/11, the County of San Bernardino Board of Supervisors approved an agreement between ARMC and the Arrowhead Cardiology Medical Group, Inc. to hire one additional precepting primary care faculty provider member (see Agreement No. 10-359 A-2). On 7/12/11, the County of San Bernardino Board of Supervisors approved "Appointments for Medical Staff and/or Clinical Privileges of Arrowhead Regional Medical Center", to include doctors: Farbod Farmand, DO and Katrina Platt, DO, both who are responsible for providing patient care services as well as serve as a precepting primary care faculty member and oversee resident functions (See Board Item No. 17 from 7/12/11).
Drs. Farmand and Platt have been working with and providing precepting services to ARMC’s Internal Medicine residents.  Both physicians are extremely active in all educational components for these residents.</v>
      </c>
      <c r="O12" s="197" t="str">
        <f ca="1">INDIRECT("'"&amp;$Q12&amp;"'!F42")</f>
        <v>Yes</v>
      </c>
      <c r="P12" s="197">
        <f ca="1">INDIRECT("'"&amp;$Q12&amp;"'!F44")</f>
        <v>1</v>
      </c>
      <c r="Q12" t="s">
        <v>282</v>
      </c>
      <c r="R12">
        <v>2</v>
      </c>
    </row>
    <row r="13" spans="1:18" x14ac:dyDescent="0.25">
      <c r="A13" s="197" t="str">
        <f>'Total Payment Amount'!$D$2</f>
        <v>Arrowhead Regional Medical Center</v>
      </c>
      <c r="B13" s="197" t="str">
        <f>'Total Payment Amount'!$D$3</f>
        <v>DY 7</v>
      </c>
      <c r="C13" s="198" t="str">
        <f>'Total Payment Amount'!$D$4</f>
        <v>9/30/2012 - 3/22/13</v>
      </c>
      <c r="D13" s="200" t="str">
        <f t="shared" ca="1" si="0"/>
        <v>Category 1: Increase Training of Primary Care Workforce</v>
      </c>
      <c r="E13" s="197">
        <f t="shared" ca="1" si="1"/>
        <v>5555641</v>
      </c>
      <c r="F13" s="197">
        <f t="shared" ca="1" si="2"/>
        <v>5555641</v>
      </c>
      <c r="G13" s="200" t="str">
        <f ca="1">INDIRECT("'"&amp;$Q13&amp;"'!B47")</f>
        <v>Process Milestone:</v>
      </c>
      <c r="H13" s="197" t="str">
        <f ca="1">INDIRECT("'"&amp;$Q13&amp;"'!D47")</f>
        <v>(16) Expand positive primary care exposure for residents (train in medical home model, chronic care model, disease registry and panel management)</v>
      </c>
      <c r="I13" s="197"/>
      <c r="J13" s="197">
        <f ca="1">INDIRECT("'"&amp;$Q13&amp;"'!F50")</f>
        <v>0</v>
      </c>
      <c r="K13" s="197">
        <f ca="1">INDIRECT("'"&amp;$Q13&amp;"'!F52")</f>
        <v>0</v>
      </c>
      <c r="L13" s="197" t="str">
        <f ca="1">INDIRECT("'"&amp;$Q13&amp;"'!F54")</f>
        <v>Yes</v>
      </c>
      <c r="M13" s="197" t="str">
        <f ca="1">INDIRECT("'"&amp;$Q13&amp;"'!F57")</f>
        <v>Yes</v>
      </c>
      <c r="N13" s="197" t="str">
        <f ca="1">INDIRECT("'"&amp;$Q13&amp;"'!B59")</f>
        <v xml:space="preserve">3/31/12 - On 12/21/11, Dr. Ebert presented an Introduction to Medical Homes to both attendings and residents.  The training gave an introduction to registries, patient self-management support, team-based care model, data to improve your practice and patient experience.  Since 12/31/11, additional training have been (and are being) developed to provide a more in-depth training in regards to medical home model, chronic care model, disease registry and panel management.  ARMC's DY 7 Final Report will show evidence of additional training.
9/30/12 – As of 6/30/12, Dr. Raval, ARMC’s Family Medicine Residency Director, had implemented a Patient Centered Medical Home (PCMH) curriculum which is a required training series for all Family Medicine Residents.  Through this curriculum, residents will understand the comprehensive concepts of PCMH as described in the McKee Medical Home Implementation Manual, concepts of empanelment, team-based care, enhanced access, improving preventative services and evidenced-based care and the chronic care model and how to apply these concepts to their practice.  The curriculum is taught with multiple modalities including didactics, computer modules and direct patient care.  In addition, all residents will partake in an initial PCMH orientation and will be evaluated with the following methods: direct observation; written evaluation; 360 evaluation; patient surveys; and rotation evaluation.  
During DY 7, ARMC faculty presented the following trainings to residents and other faculty in order to expand positive primary care exposure:  8/24/11, An Office-based Perspective of the Patient-Centered Medical Home; (2) 12/21/11, Introduction to Medical Homes; (3) 1/4/12, The Chronic Care Model; (4) 3/21/12, McKee Medical Home Model (Overview and Philosophy, Empanelment, The McKee Team, Enhanced Access, and Improving Preventative Services; (5) ) 4/25/12Panel Management and Registry Training; (6) 5/9/12, The Chronic Care Model; (7) 5/9/12 Patient Centered Medical Home; (8) Orientation – IHI and ELM Modules ; and (9) Patient Centered Medical Home and Chronic Care Model Training materials and sign-in sheets on file.
A fully functional Patient Centered Medical Home not only improves health outcomes and increases patient satisfaction; it has also been shown to improve job satisfaction of both primary care practitioners and their clinic staff.  Allowing our residents to hone their skills within these new models of care will give them the techniques and confidence needed to be successful in primary care after they graduate.
</v>
      </c>
      <c r="O13" s="197" t="str">
        <f ca="1">INDIRECT("'"&amp;$Q13&amp;"'!F67")</f>
        <v>Yes</v>
      </c>
      <c r="P13" s="197">
        <f ca="1">INDIRECT("'"&amp;$Q13&amp;"'!F69")</f>
        <v>1</v>
      </c>
      <c r="Q13" t="s">
        <v>282</v>
      </c>
      <c r="R13">
        <v>2</v>
      </c>
    </row>
    <row r="14" spans="1:18" x14ac:dyDescent="0.25">
      <c r="A14" s="197" t="str">
        <f>'Total Payment Amount'!$D$2</f>
        <v>Arrowhead Regional Medical Center</v>
      </c>
      <c r="B14" s="197" t="str">
        <f>'Total Payment Amount'!$D$3</f>
        <v>DY 7</v>
      </c>
      <c r="C14" s="198" t="str">
        <f>'Total Payment Amount'!$D$4</f>
        <v>9/30/2012 - 3/22/13</v>
      </c>
      <c r="D14" s="200" t="str">
        <f t="shared" ca="1" si="0"/>
        <v>Category 1: Increase Training of Primary Care Workforce</v>
      </c>
      <c r="E14" s="197">
        <f t="shared" ca="1" si="1"/>
        <v>5555641</v>
      </c>
      <c r="F14" s="197">
        <f t="shared" ca="1" si="2"/>
        <v>5555641</v>
      </c>
      <c r="G14" s="200" t="str">
        <f ca="1">INDIRECT("'"&amp;$Q14&amp;"'!B72")</f>
        <v>Process Milestone:</v>
      </c>
      <c r="H14" s="197">
        <f ca="1">INDIRECT("'"&amp;$Q14&amp;"'!D72")</f>
        <v>0</v>
      </c>
      <c r="I14" s="197"/>
      <c r="J14" s="197">
        <f ca="1">INDIRECT("'"&amp;$Q14&amp;"'!F75")</f>
        <v>0</v>
      </c>
      <c r="K14" s="197">
        <f ca="1">INDIRECT("'"&amp;$Q14&amp;"'!F77")</f>
        <v>0</v>
      </c>
      <c r="L14" s="197" t="str">
        <f ca="1">INDIRECT("'"&amp;$Q14&amp;"'!F79")</f>
        <v>N/A</v>
      </c>
      <c r="M14" s="197">
        <f ca="1">INDIRECT("'"&amp;$Q14&amp;"'!F82")</f>
        <v>0</v>
      </c>
      <c r="N14" s="197">
        <f ca="1">INDIRECT("'"&amp;$Q14&amp;"'!B84")</f>
        <v>0</v>
      </c>
      <c r="O14" s="197">
        <f ca="1">INDIRECT("'"&amp;$Q14&amp;"'!F92")</f>
        <v>0</v>
      </c>
      <c r="P14" s="197" t="str">
        <f ca="1">INDIRECT("'"&amp;$Q14&amp;"'!F94")</f>
        <v xml:space="preserve"> </v>
      </c>
      <c r="Q14" t="s">
        <v>282</v>
      </c>
      <c r="R14">
        <v>2</v>
      </c>
    </row>
    <row r="15" spans="1:18" x14ac:dyDescent="0.25">
      <c r="A15" s="197" t="str">
        <f>'Total Payment Amount'!$D$2</f>
        <v>Arrowhead Regional Medical Center</v>
      </c>
      <c r="B15" s="197" t="str">
        <f>'Total Payment Amount'!$D$3</f>
        <v>DY 7</v>
      </c>
      <c r="C15" s="198" t="str">
        <f>'Total Payment Amount'!$D$4</f>
        <v>9/30/2012 - 3/22/13</v>
      </c>
      <c r="D15" s="200" t="str">
        <f t="shared" ca="1" si="0"/>
        <v>Category 1: Increase Training of Primary Care Workforce</v>
      </c>
      <c r="E15" s="197">
        <f t="shared" ca="1" si="1"/>
        <v>5555641</v>
      </c>
      <c r="F15" s="197">
        <f t="shared" ca="1" si="2"/>
        <v>5555641</v>
      </c>
      <c r="G15" s="200" t="str">
        <f ca="1">INDIRECT("'"&amp;$Q15&amp;"'!B97")</f>
        <v>Process Milestone:</v>
      </c>
      <c r="H15" s="197">
        <f ca="1">INDIRECT("'"&amp;$Q15&amp;"'!D97")</f>
        <v>0</v>
      </c>
      <c r="I15" s="197"/>
      <c r="J15" s="197">
        <f ca="1">INDIRECT("'"&amp;$Q15&amp;"'!F100")</f>
        <v>0</v>
      </c>
      <c r="K15" s="197">
        <f ca="1">INDIRECT("'"&amp;$Q15&amp;"'!F102")</f>
        <v>0</v>
      </c>
      <c r="L15" s="197" t="str">
        <f ca="1">INDIRECT("'"&amp;$Q15&amp;"'!F104")</f>
        <v>N/A</v>
      </c>
      <c r="M15" s="197">
        <f ca="1">INDIRECT("'"&amp;$Q15&amp;"'!F107")</f>
        <v>0</v>
      </c>
      <c r="N15" s="197">
        <f ca="1">INDIRECT("'"&amp;$Q15&amp;"'!B109")</f>
        <v>0</v>
      </c>
      <c r="O15" s="197">
        <f ca="1">INDIRECT("'"&amp;$Q15&amp;"'!F117")</f>
        <v>0</v>
      </c>
      <c r="P15" s="197" t="str">
        <f ca="1">INDIRECT("'"&amp;$Q15&amp;"'!F119")</f>
        <v xml:space="preserve"> </v>
      </c>
      <c r="Q15" t="s">
        <v>282</v>
      </c>
      <c r="R15">
        <v>2</v>
      </c>
    </row>
    <row r="16" spans="1:18" x14ac:dyDescent="0.25">
      <c r="A16" s="197" t="str">
        <f>'Total Payment Amount'!$D$2</f>
        <v>Arrowhead Regional Medical Center</v>
      </c>
      <c r="B16" s="197" t="str">
        <f>'Total Payment Amount'!$D$3</f>
        <v>DY 7</v>
      </c>
      <c r="C16" s="198" t="str">
        <f>'Total Payment Amount'!$D$4</f>
        <v>9/30/2012 - 3/22/13</v>
      </c>
      <c r="D16" s="200" t="str">
        <f t="shared" ca="1" si="0"/>
        <v>Category 1: Increase Training of Primary Care Workforce</v>
      </c>
      <c r="E16" s="197">
        <f t="shared" ca="1" si="1"/>
        <v>5555641</v>
      </c>
      <c r="F16" s="197">
        <f t="shared" ca="1" si="2"/>
        <v>5555641</v>
      </c>
      <c r="G16" s="200" t="str">
        <f ca="1">INDIRECT("'"&amp;$Q16&amp;"'!B122")</f>
        <v>Process Milestone:</v>
      </c>
      <c r="H16" s="197">
        <f ca="1">INDIRECT("'"&amp;$Q16&amp;"'!D122")</f>
        <v>0</v>
      </c>
      <c r="I16" s="197"/>
      <c r="J16" s="197">
        <f ca="1">INDIRECT("'"&amp;$Q16&amp;"'!F125")</f>
        <v>0</v>
      </c>
      <c r="K16" s="197">
        <f ca="1">INDIRECT("'"&amp;$Q16&amp;"'!F127")</f>
        <v>0</v>
      </c>
      <c r="L16" s="197" t="str">
        <f ca="1">INDIRECT("'"&amp;$Q16&amp;"'!F129")</f>
        <v>N/A</v>
      </c>
      <c r="M16" s="197">
        <f ca="1">INDIRECT("'"&amp;$Q16&amp;"'!F132")</f>
        <v>0</v>
      </c>
      <c r="N16" s="197">
        <f ca="1">INDIRECT("'"&amp;$Q16&amp;"'!B134")</f>
        <v>0</v>
      </c>
      <c r="O16" s="197">
        <f ca="1">INDIRECT("'"&amp;$Q16&amp;"'!F142")</f>
        <v>0</v>
      </c>
      <c r="P16" s="197" t="str">
        <f ca="1">INDIRECT("'"&amp;$Q16&amp;"'!F144")</f>
        <v xml:space="preserve"> </v>
      </c>
      <c r="Q16" t="s">
        <v>282</v>
      </c>
      <c r="R16">
        <v>2</v>
      </c>
    </row>
    <row r="17" spans="1:18" x14ac:dyDescent="0.25">
      <c r="A17" s="197" t="str">
        <f>'Total Payment Amount'!$D$2</f>
        <v>Arrowhead Regional Medical Center</v>
      </c>
      <c r="B17" s="197" t="str">
        <f>'Total Payment Amount'!$D$3</f>
        <v>DY 7</v>
      </c>
      <c r="C17" s="198" t="str">
        <f>'Total Payment Amount'!$D$4</f>
        <v>9/30/2012 - 3/22/13</v>
      </c>
      <c r="D17" s="200" t="str">
        <f t="shared" ca="1" si="0"/>
        <v>Category 1: Increase Training of Primary Care Workforce</v>
      </c>
      <c r="E17" s="197">
        <f t="shared" ca="1" si="1"/>
        <v>5555641</v>
      </c>
      <c r="F17" s="197">
        <f t="shared" ca="1" si="2"/>
        <v>5555641</v>
      </c>
      <c r="G17" s="200" t="str">
        <f ca="1">INDIRECT("'"&amp;$Q17&amp;"'!B147")</f>
        <v>Improvement Milestone:</v>
      </c>
      <c r="H17" s="197" t="str">
        <f ca="1">INDIRECT("'"&amp;$Q17&amp;"'!D147")</f>
        <v>(14) Increase primary care training by recruiting for at least 2 additional primary care residents over baseline</v>
      </c>
      <c r="I17" s="197"/>
      <c r="J17" s="197">
        <f ca="1">INDIRECT("'"&amp;$Q17&amp;"'!F150")</f>
        <v>0</v>
      </c>
      <c r="K17" s="197">
        <f ca="1">INDIRECT("'"&amp;$Q17&amp;"'!F152")</f>
        <v>0</v>
      </c>
      <c r="L17" s="197" t="str">
        <f ca="1">INDIRECT("'"&amp;$Q17&amp;"'!F154")</f>
        <v>Yes</v>
      </c>
      <c r="M17" s="197" t="str">
        <f ca="1">INDIRECT("'"&amp;$Q17&amp;"'!F157")</f>
        <v>Yes</v>
      </c>
      <c r="N17" s="197" t="str">
        <f ca="1">INDIRECT("'"&amp;$Q17&amp;"'!B159")</f>
        <v>3/31/12 - On 11/23/11, ARMC received notification from the American Osteopathic Association of "Approval of Increase in Six (6) positions from Eighteen (18) to Twenty-four (24)."  As of 12/9/11, ARMC's Residency Program was interviewing applications for eight (8) PGY 1 residency positions for the 2012/13 Academic Year; this is an increase of two (2) residency positions for the 2011/12 Academic Year (See AOA residency notification letter on file with ARMC).</v>
      </c>
      <c r="O17" s="197" t="str">
        <f ca="1">INDIRECT("'"&amp;$Q17&amp;"'!F167")</f>
        <v>Yes</v>
      </c>
      <c r="P17" s="197">
        <f ca="1">INDIRECT("'"&amp;$Q17&amp;"'!F169")</f>
        <v>1</v>
      </c>
      <c r="Q17" t="s">
        <v>282</v>
      </c>
      <c r="R17">
        <v>2</v>
      </c>
    </row>
    <row r="18" spans="1:18" x14ac:dyDescent="0.25">
      <c r="A18" s="197" t="str">
        <f>'Total Payment Amount'!$D$2</f>
        <v>Arrowhead Regional Medical Center</v>
      </c>
      <c r="B18" s="197" t="str">
        <f>'Total Payment Amount'!$D$3</f>
        <v>DY 7</v>
      </c>
      <c r="C18" s="198" t="str">
        <f>'Total Payment Amount'!$D$4</f>
        <v>9/30/2012 - 3/22/13</v>
      </c>
      <c r="D18" s="200" t="str">
        <f t="shared" ca="1" si="0"/>
        <v>Category 1: Increase Training of Primary Care Workforce</v>
      </c>
      <c r="E18" s="197">
        <f t="shared" ca="1" si="1"/>
        <v>5555641</v>
      </c>
      <c r="F18" s="197">
        <f t="shared" ca="1" si="2"/>
        <v>5555641</v>
      </c>
      <c r="G18" s="200" t="str">
        <f ca="1">INDIRECT("'"&amp;$Q18&amp;"'!B172")</f>
        <v>Improvement Milestone:</v>
      </c>
      <c r="H18" s="197">
        <f ca="1">INDIRECT("'"&amp;$Q18&amp;"'!D172")</f>
        <v>0</v>
      </c>
      <c r="I18" s="197"/>
      <c r="J18" s="197">
        <f ca="1">INDIRECT("'"&amp;$Q18&amp;"'!F175")</f>
        <v>0</v>
      </c>
      <c r="K18" s="197">
        <f ca="1">INDIRECT("'"&amp;$Q18&amp;"'!F177")</f>
        <v>0</v>
      </c>
      <c r="L18" s="197" t="str">
        <f ca="1">INDIRECT("'"&amp;$Q18&amp;"'!F179")</f>
        <v>N/A</v>
      </c>
      <c r="M18" s="197">
        <f ca="1">INDIRECT("'"&amp;$Q18&amp;"'!F182")</f>
        <v>0</v>
      </c>
      <c r="N18" s="197">
        <f ca="1">INDIRECT("'"&amp;$Q18&amp;"'!B184")</f>
        <v>0</v>
      </c>
      <c r="O18" s="197">
        <f ca="1">INDIRECT("'"&amp;$Q18&amp;"'!F192")</f>
        <v>0</v>
      </c>
      <c r="P18" s="197" t="str">
        <f ca="1">INDIRECT("'"&amp;$Q18&amp;"'!F194")</f>
        <v xml:space="preserve"> </v>
      </c>
      <c r="Q18" t="s">
        <v>282</v>
      </c>
      <c r="R18">
        <v>2</v>
      </c>
    </row>
    <row r="19" spans="1:18" x14ac:dyDescent="0.25">
      <c r="A19" s="197" t="str">
        <f>'Total Payment Amount'!$D$2</f>
        <v>Arrowhead Regional Medical Center</v>
      </c>
      <c r="B19" s="197" t="str">
        <f>'Total Payment Amount'!$D$3</f>
        <v>DY 7</v>
      </c>
      <c r="C19" s="198" t="str">
        <f>'Total Payment Amount'!$D$4</f>
        <v>9/30/2012 - 3/22/13</v>
      </c>
      <c r="D19" s="200" t="str">
        <f t="shared" ca="1" si="0"/>
        <v>Category 1: Increase Training of Primary Care Workforce</v>
      </c>
      <c r="E19" s="197">
        <f t="shared" ca="1" si="1"/>
        <v>5555641</v>
      </c>
      <c r="F19" s="197">
        <f t="shared" ca="1" si="2"/>
        <v>5555641</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Arrowhead Regional Medical Center</v>
      </c>
      <c r="B20" s="197" t="str">
        <f>'Total Payment Amount'!$D$3</f>
        <v>DY 7</v>
      </c>
      <c r="C20" s="198" t="str">
        <f>'Total Payment Amount'!$D$4</f>
        <v>9/30/2012 - 3/22/13</v>
      </c>
      <c r="D20" s="200" t="str">
        <f t="shared" ca="1" si="0"/>
        <v>Category 1: Increase Training of Primary Care Workforce</v>
      </c>
      <c r="E20" s="197">
        <f t="shared" ca="1" si="1"/>
        <v>5555641</v>
      </c>
      <c r="F20" s="197">
        <f t="shared" ca="1" si="2"/>
        <v>5555641</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Arrowhead Regional Medical Center</v>
      </c>
      <c r="B21" s="197" t="str">
        <f>'Total Payment Amount'!$D$3</f>
        <v>DY 7</v>
      </c>
      <c r="C21" s="198" t="str">
        <f>'Total Payment Amount'!$D$4</f>
        <v>9/30/2012 - 3/22/13</v>
      </c>
      <c r="D21" s="200" t="str">
        <f t="shared" ca="1" si="0"/>
        <v>Category 1: Increase Training of Primary Care Workforce</v>
      </c>
      <c r="E21" s="197">
        <f t="shared" ca="1" si="1"/>
        <v>5555641</v>
      </c>
      <c r="F21" s="197">
        <f t="shared" ca="1" si="2"/>
        <v>5555641</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Arrowhead Regional Medical Center</v>
      </c>
      <c r="B22" s="197" t="str">
        <f>'Total Payment Amount'!$D$3</f>
        <v>DY 7</v>
      </c>
      <c r="C22" s="198" t="str">
        <f>'Total Payment Amount'!$D$4</f>
        <v>9/30/2012 - 3/22/13</v>
      </c>
      <c r="D22" s="200" t="str">
        <f t="shared" ca="1" si="0"/>
        <v>Category 1: Implement and Utilize Disease Management Registry Functionality</v>
      </c>
      <c r="E22" s="197">
        <f t="shared" ca="1" si="1"/>
        <v>5555640</v>
      </c>
      <c r="F22" s="197">
        <f t="shared" ca="1" si="2"/>
        <v>5555640</v>
      </c>
      <c r="G22" s="200" t="str">
        <f ca="1">INDIRECT("'"&amp;$Q22&amp;"'!B22")</f>
        <v>Process Milestone:</v>
      </c>
      <c r="H22" s="197" t="str">
        <f ca="1">INDIRECT("'"&amp;$Q22&amp;"'!D22")</f>
        <v>(21) Re-implement a functional disease registry (diabetes) at one of ARMC's FHCs</v>
      </c>
      <c r="I22" s="197"/>
      <c r="J22" s="197">
        <f ca="1">INDIRECT("'"&amp;$Q22&amp;"'!F25")</f>
        <v>0</v>
      </c>
      <c r="K22" s="197">
        <f ca="1">INDIRECT("'"&amp;$Q22&amp;"'!F27")</f>
        <v>0</v>
      </c>
      <c r="L22" s="197" t="str">
        <f ca="1">INDIRECT("'"&amp;$Q22&amp;"'!F29")</f>
        <v>Yes</v>
      </c>
      <c r="M22" s="197" t="str">
        <f ca="1">INDIRECT("'"&amp;$Q22&amp;"'!F32")</f>
        <v>Yes</v>
      </c>
      <c r="N22" s="197" t="str">
        <f ca="1">INDIRECT("'"&amp;$Q22&amp;"'!B34")</f>
        <v xml:space="preserve">3/31/12 - ARMC has made strides develop its current registry into a fully-functional reporting registry system.  As of 12/31/11, ARMC staff is able to manually enter patient demographics, vitals, labs, medications and visits into the registry system.  In addition, the registry is able to manually identify groups of patients as requested.  As such, it has been determined that ARMC has completed 25% of this milestone.  For the remainder of DY 7, ARMC will continue to focus its efforts on implementing a fully-functional disease registry system.
9/30/12 - ARMC implemented a functional disease registry for diabetic patients at the Fontana Family Health Center (FHC).    In developing and then re-implementing the disease registry, ARMC’s Information Technology (IT) department converted the old CDEMS registry database to a SQL database to secure the necessary data and make it accessible to multiple users.  After the conversion, IT was able to download certain data from the hospital’s information system (Meditech) into the SQL database; from there information flows to an Access database reporting tool as a front-end reporting device for providers.  Providers and clinic staff are now able to enter and retrieve data from the system as necessary for reporting and patient care services as specified with the medical home and chronic care models.
The disease registry tracks: patients who have had an A1c test within the past 12 months; patients’ most recent HbA1c levels; patients’ LDL levels; patients’ blood pressure levels; and patients with self-management goals.  Through the use of the registry, FHC staff can pull reports based on patient population, those meeting/not meeting goals, and/or specific patients assigned to providers for care.  
ARMC is also participating in the Safety Net Institute’s (SNI) Medical Home Collaborative which is designed to help safety net primary care clinics become high-performing patient-centered medical homes (PCMHs) with a particular focus on improving chronic illness care for diabetes patients.   As part of this Collaborative, ARMC is required to send monthly reports from the diabetic registry.  
This has been one of our most challenging milestones to achieve as the registry had to be rebuilt almost entirely.  Physicians and IT staff met weekly for several months to get the system operational.  Through development and implementation, we have learned that ongoing maintenance of the registry will require considerable resources.  For example, the staff have been challenged with intermittent network interruptions which caused some access issues in utilizing the registry on a day-to-day basis.  IT has been working on this issue and will be adding more bandwidth at the hospital to account for the information overload that is being sent to the hospital’s main server.  This will be resolved in early DY 8.  Despite this, clinicians and staff at the test site FHC are engaged and excited about the opportunity to obtain these helpful patient reports at the point of care. 
</v>
      </c>
      <c r="O22" s="197" t="str">
        <f ca="1">INDIRECT("'"&amp;$Q22&amp;"'!F42")</f>
        <v>Yes</v>
      </c>
      <c r="P22" s="197">
        <f ca="1">INDIRECT("'"&amp;$Q22&amp;"'!F44")</f>
        <v>1</v>
      </c>
      <c r="Q22" t="s">
        <v>255</v>
      </c>
      <c r="R22">
        <v>3</v>
      </c>
    </row>
    <row r="23" spans="1:18" x14ac:dyDescent="0.25">
      <c r="A23" s="197" t="str">
        <f>'Total Payment Amount'!$D$2</f>
        <v>Arrowhead Regional Medical Center</v>
      </c>
      <c r="B23" s="197" t="str">
        <f>'Total Payment Amount'!$D$3</f>
        <v>DY 7</v>
      </c>
      <c r="C23" s="198" t="str">
        <f>'Total Payment Amount'!$D$4</f>
        <v>9/30/2012 - 3/22/13</v>
      </c>
      <c r="D23" s="200" t="str">
        <f t="shared" ca="1" si="0"/>
        <v>Category 1: Implement and Utilize Disease Management Registry Functionality</v>
      </c>
      <c r="E23" s="197">
        <f t="shared" ca="1" si="1"/>
        <v>5555640</v>
      </c>
      <c r="F23" s="197">
        <f t="shared" ca="1" si="2"/>
        <v>5555640</v>
      </c>
      <c r="G23" s="200" t="str">
        <f ca="1">INDIRECT("'"&amp;$Q23&amp;"'!B47")</f>
        <v>Process Milestone:</v>
      </c>
      <c r="H23" s="197" t="str">
        <f ca="1">INDIRECT("'"&amp;$Q23&amp;"'!D47")</f>
        <v>(22) Conduct training to at least 25% of ARMC FHC staff on populating and using the registry function</v>
      </c>
      <c r="I23" s="197"/>
      <c r="J23" s="197">
        <f ca="1">INDIRECT("'"&amp;$Q23&amp;"'!F50")</f>
        <v>0</v>
      </c>
      <c r="K23" s="197">
        <f ca="1">INDIRECT("'"&amp;$Q23&amp;"'!F52")</f>
        <v>0</v>
      </c>
      <c r="L23" s="197" t="str">
        <f ca="1">INDIRECT("'"&amp;$Q23&amp;"'!F54")</f>
        <v>Yes</v>
      </c>
      <c r="M23" s="197" t="str">
        <f ca="1">INDIRECT("'"&amp;$Q23&amp;"'!F57")</f>
        <v>Yes</v>
      </c>
      <c r="N23" s="197" t="str">
        <f ca="1">INDIRECT("'"&amp;$Q23&amp;"'!B59")</f>
        <v xml:space="preserve">3/31/12 - On 12/21/11, Kathy Adams, RN, Fontana FHC Clinic Supervisor, provided a training session to half of the Fontana FHC clinic staff.  The number of staff trained accounts for half of the required 25% to complete this milestone (see sign in sheet and training guide from 12/21/11).  The remainder of the staff was trained in February 2012 and ARMC will be including that during the 2nd half reporting period for DY 7.
9/30/12 - All the staff at the Fontana Family Health Center (FHC) have been trained on utilizing the registry, which accounts for greater than 25% of the total ARMC FHC staff, therefore fulfilling the milestone requirements for DY 7.  Training included an instructional overview/purpose of the diabetes registry, a registry “how-to” and a hands-on lab. During the hands-on lab, staff were required to enter patient data and documents into the registry as well as pull reports to demonstrate competency with the system.  With staff being able to effectively use the registry, it allows for panels to provide population management as a part of the Patient Centered Medical Home.  Sign-in sheets and training documents are on file with ARMC.
</v>
      </c>
      <c r="O23" s="197" t="str">
        <f ca="1">INDIRECT("'"&amp;$Q23&amp;"'!F67")</f>
        <v>Yes</v>
      </c>
      <c r="P23" s="197">
        <f ca="1">INDIRECT("'"&amp;$Q23&amp;"'!F69")</f>
        <v>1</v>
      </c>
      <c r="Q23" t="s">
        <v>255</v>
      </c>
      <c r="R23">
        <v>3</v>
      </c>
    </row>
    <row r="24" spans="1:18" x14ac:dyDescent="0.25">
      <c r="A24" s="197" t="str">
        <f>'Total Payment Amount'!$D$2</f>
        <v>Arrowhead Regional Medical Center</v>
      </c>
      <c r="B24" s="197" t="str">
        <f>'Total Payment Amount'!$D$3</f>
        <v>DY 7</v>
      </c>
      <c r="C24" s="198" t="str">
        <f>'Total Payment Amount'!$D$4</f>
        <v>9/30/2012 - 3/22/13</v>
      </c>
      <c r="D24" s="200" t="str">
        <f t="shared" ca="1" si="0"/>
        <v>Category 1: Implement and Utilize Disease Management Registry Functionality</v>
      </c>
      <c r="E24" s="197">
        <f t="shared" ca="1" si="1"/>
        <v>5555640</v>
      </c>
      <c r="F24" s="197">
        <f t="shared" ca="1" si="2"/>
        <v>5555640</v>
      </c>
      <c r="G24" s="200" t="str">
        <f ca="1">INDIRECT("'"&amp;$Q24&amp;"'!B72")</f>
        <v>Process Milestone:</v>
      </c>
      <c r="H24" s="197" t="str">
        <f ca="1">INDIRECT("'"&amp;$Q24&amp;"'!D72")</f>
        <v>(23) Demonstrate registry automated reporting ability to track and report on patient demographics, diagnoses, patients in need of services or not at goal, and preventive care status</v>
      </c>
      <c r="I24" s="197"/>
      <c r="J24" s="197">
        <f ca="1">INDIRECT("'"&amp;$Q24&amp;"'!F75")</f>
        <v>0</v>
      </c>
      <c r="K24" s="197">
        <f ca="1">INDIRECT("'"&amp;$Q24&amp;"'!F77")</f>
        <v>0</v>
      </c>
      <c r="L24" s="197" t="str">
        <f ca="1">INDIRECT("'"&amp;$Q24&amp;"'!F79")</f>
        <v>Yes</v>
      </c>
      <c r="M24" s="197" t="str">
        <f ca="1">INDIRECT("'"&amp;$Q24&amp;"'!F82")</f>
        <v>Yes</v>
      </c>
      <c r="N24" s="197" t="str">
        <f ca="1">INDIRECT("'"&amp;$Q24&amp;"'!B84")</f>
        <v xml:space="preserve">9/30/12 - ARMC’s diabetes registry is functional and automated for patients at the Fontana Family Health Center.  Evidence of automation includes monthly reports submitted to the Safety Net Institute for the Patient Centered Medical Home Collaborative (focus on improving chronic illness care for diabetes patients).  ARMC must report statistics for diabetes patients with A1c on file in the past year, an A1c&lt;8%, an LDL&lt;100, BP&lt;140/90mmHg, and those with self-management goals (reports on file with ARMC).  
In addition to the Collaborative reports, ARMC staff can now pull reports related to patients in need of services or not at goal.  For example, a patient care team member will run a report for patients who have not had a mammogram in the past two years; the doctor will then view the report then work with his LVN to contact those patients in need of an exam and schedule them an appointment.  This type of report can also be run for diabetic patients who have not had an HgA1c drawn during the past year, thus requiring services.  Another example of reporting capability is the ability to run a report of patients who are not at goal, specifically, diabetic patients who have an HgA1c higher than 8% when the goal has been set at less than 8%.
</v>
      </c>
      <c r="O24" s="197" t="str">
        <f ca="1">INDIRECT("'"&amp;$Q24&amp;"'!F92")</f>
        <v>Yes</v>
      </c>
      <c r="P24" s="197">
        <f ca="1">INDIRECT("'"&amp;$Q24&amp;"'!F94")</f>
        <v>1</v>
      </c>
      <c r="Q24" t="s">
        <v>255</v>
      </c>
      <c r="R24">
        <v>3</v>
      </c>
    </row>
    <row r="25" spans="1:18" x14ac:dyDescent="0.25">
      <c r="A25" s="197" t="str">
        <f>'Total Payment Amount'!$D$2</f>
        <v>Arrowhead Regional Medical Center</v>
      </c>
      <c r="B25" s="197" t="str">
        <f>'Total Payment Amount'!$D$3</f>
        <v>DY 7</v>
      </c>
      <c r="C25" s="198" t="str">
        <f>'Total Payment Amount'!$D$4</f>
        <v>9/30/2012 - 3/22/13</v>
      </c>
      <c r="D25" s="200" t="str">
        <f t="shared" ca="1" si="0"/>
        <v>Category 1: Implement and Utilize Disease Management Registry Functionality</v>
      </c>
      <c r="E25" s="197">
        <f t="shared" ca="1" si="1"/>
        <v>5555640</v>
      </c>
      <c r="F25" s="197">
        <f t="shared" ca="1" si="2"/>
        <v>5555640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Arrowhead Regional Medical Center</v>
      </c>
      <c r="B26" s="197" t="str">
        <f>'Total Payment Amount'!$D$3</f>
        <v>DY 7</v>
      </c>
      <c r="C26" s="198" t="str">
        <f>'Total Payment Amount'!$D$4</f>
        <v>9/30/2012 - 3/22/13</v>
      </c>
      <c r="D26" s="200" t="str">
        <f t="shared" ca="1" si="0"/>
        <v>Category 1: Implement and Utilize Disease Management Registry Functionality</v>
      </c>
      <c r="E26" s="197">
        <f t="shared" ca="1" si="1"/>
        <v>5555640</v>
      </c>
      <c r="F26" s="197">
        <f t="shared" ca="1" si="2"/>
        <v>5555640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Arrowhead Regional Medical Center</v>
      </c>
      <c r="B27" s="197" t="str">
        <f>'Total Payment Amount'!$D$3</f>
        <v>DY 7</v>
      </c>
      <c r="C27" s="198" t="str">
        <f>'Total Payment Amount'!$D$4</f>
        <v>9/30/2012 - 3/22/13</v>
      </c>
      <c r="D27" s="200" t="str">
        <f t="shared" ca="1" si="0"/>
        <v>Category 1: Implement and Utilize Disease Management Registry Functionality</v>
      </c>
      <c r="E27" s="197">
        <f t="shared" ca="1" si="1"/>
        <v>5555640</v>
      </c>
      <c r="F27" s="197">
        <f t="shared" ca="1" si="2"/>
        <v>5555640</v>
      </c>
      <c r="G27" s="200" t="str">
        <f ca="1">INDIRECT("'"&amp;$Q27&amp;"'!B147")</f>
        <v>Improvement Milestone:</v>
      </c>
      <c r="H27" s="197" t="str">
        <f ca="1">INDIRECT("'"&amp;$Q27&amp;"'!D147")</f>
        <v>(24) Enter at least 400 diabetic patients into the registry</v>
      </c>
      <c r="I27" s="197"/>
      <c r="J27" s="197">
        <f ca="1">INDIRECT("'"&amp;$Q27&amp;"'!F150")</f>
        <v>0</v>
      </c>
      <c r="K27" s="197">
        <f ca="1">INDIRECT("'"&amp;$Q27&amp;"'!F152")</f>
        <v>0</v>
      </c>
      <c r="L27" s="197" t="str">
        <f ca="1">INDIRECT("'"&amp;$Q27&amp;"'!F154")</f>
        <v>Yes</v>
      </c>
      <c r="M27" s="197" t="str">
        <f ca="1">INDIRECT("'"&amp;$Q27&amp;"'!F157")</f>
        <v>Yes</v>
      </c>
      <c r="N27" s="197" t="str">
        <f ca="1">INDIRECT("'"&amp;$Q27&amp;"'!B159")</f>
        <v xml:space="preserve">3/31/12 - As of 12/31/11, over 400 diabetic patients have been identified and added to ARMC disease registry (see reports on file).
9/30/12 - In DY 7 ARMC began to enroll all patients with two or more visits to their assigned Family Health Center (FHC) into the health maintenance registry; those patients who were identified as having diabetes were included in the diabetes portion of the health registry.  We realize that as we move forward with DSRIP and improving the overall health of ARMC’s patient population we will have to track additional diseases and health statuses to get the most benefit out of the registry.   Currently ARMC’s registry does not allow for additional disease states and measures.  This will be addressed during DY 8.
</v>
      </c>
      <c r="O27" s="197" t="str">
        <f ca="1">INDIRECT("'"&amp;$Q27&amp;"'!F167")</f>
        <v>Yes</v>
      </c>
      <c r="P27" s="197">
        <f ca="1">INDIRECT("'"&amp;$Q27&amp;"'!F169")</f>
        <v>1</v>
      </c>
      <c r="Q27" t="s">
        <v>255</v>
      </c>
      <c r="R27">
        <v>3</v>
      </c>
    </row>
    <row r="28" spans="1:18" x14ac:dyDescent="0.25">
      <c r="A28" s="197" t="str">
        <f>'Total Payment Amount'!$D$2</f>
        <v>Arrowhead Regional Medical Center</v>
      </c>
      <c r="B28" s="197" t="str">
        <f>'Total Payment Amount'!$D$3</f>
        <v>DY 7</v>
      </c>
      <c r="C28" s="198" t="str">
        <f>'Total Payment Amount'!$D$4</f>
        <v>9/30/2012 - 3/22/13</v>
      </c>
      <c r="D28" s="200" t="str">
        <f t="shared" ca="1" si="0"/>
        <v>Category 1: Implement and Utilize Disease Management Registry Functionality</v>
      </c>
      <c r="E28" s="197">
        <f t="shared" ca="1" si="1"/>
        <v>5555640</v>
      </c>
      <c r="F28" s="197">
        <f t="shared" ca="1" si="2"/>
        <v>5555640</v>
      </c>
      <c r="G28" s="200" t="str">
        <f ca="1">INDIRECT("'"&amp;$Q28&amp;"'!B172")</f>
        <v>Improvement Milestone:</v>
      </c>
      <c r="H28" s="197">
        <f ca="1">INDIRECT("'"&amp;$Q28&amp;"'!D172")</f>
        <v>0</v>
      </c>
      <c r="I28" s="197"/>
      <c r="J28" s="197">
        <f ca="1">INDIRECT("'"&amp;$Q28&amp;"'!F175")</f>
        <v>0</v>
      </c>
      <c r="K28" s="197">
        <f ca="1">INDIRECT("'"&amp;$Q28&amp;"'!F177")</f>
        <v>0</v>
      </c>
      <c r="L28" s="197" t="str">
        <f ca="1">INDIRECT("'"&amp;$Q28&amp;"'!F179")</f>
        <v>N/A</v>
      </c>
      <c r="M28" s="197">
        <f ca="1">INDIRECT("'"&amp;$Q28&amp;"'!F182")</f>
        <v>0</v>
      </c>
      <c r="N28" s="197">
        <f ca="1">INDIRECT("'"&amp;$Q28&amp;"'!B184")</f>
        <v>0</v>
      </c>
      <c r="O28" s="197">
        <f ca="1">INDIRECT("'"&amp;$Q28&amp;"'!F192")</f>
        <v>0</v>
      </c>
      <c r="P28" s="197" t="str">
        <f ca="1">INDIRECT("'"&amp;$Q28&amp;"'!F194")</f>
        <v xml:space="preserve"> </v>
      </c>
      <c r="Q28" t="s">
        <v>255</v>
      </c>
      <c r="R28">
        <v>3</v>
      </c>
    </row>
    <row r="29" spans="1:18" x14ac:dyDescent="0.25">
      <c r="A29" s="197" t="str">
        <f>'Total Payment Amount'!$D$2</f>
        <v>Arrowhead Regional Medical Center</v>
      </c>
      <c r="B29" s="197" t="str">
        <f>'Total Payment Amount'!$D$3</f>
        <v>DY 7</v>
      </c>
      <c r="C29" s="198" t="str">
        <f>'Total Payment Amount'!$D$4</f>
        <v>9/30/2012 - 3/22/13</v>
      </c>
      <c r="D29" s="200" t="str">
        <f t="shared" ca="1" si="0"/>
        <v>Category 1: Implement and Utilize Disease Management Registry Functionality</v>
      </c>
      <c r="E29" s="197">
        <f t="shared" ca="1" si="1"/>
        <v>5555640</v>
      </c>
      <c r="F29" s="197">
        <f t="shared" ca="1" si="2"/>
        <v>5555640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Arrowhead Regional Medical Center</v>
      </c>
      <c r="B30" s="197" t="str">
        <f>'Total Payment Amount'!$D$3</f>
        <v>DY 7</v>
      </c>
      <c r="C30" s="198" t="str">
        <f>'Total Payment Amount'!$D$4</f>
        <v>9/30/2012 - 3/22/13</v>
      </c>
      <c r="D30" s="200" t="str">
        <f t="shared" ca="1" si="0"/>
        <v>Category 1: Implement and Utilize Disease Management Registry Functionality</v>
      </c>
      <c r="E30" s="197">
        <f t="shared" ca="1" si="1"/>
        <v>5555640</v>
      </c>
      <c r="F30" s="197">
        <f t="shared" ca="1" si="2"/>
        <v>5555640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Arrowhead Regional Medical Center</v>
      </c>
      <c r="B31" s="197" t="str">
        <f>'Total Payment Amount'!$D$3</f>
        <v>DY 7</v>
      </c>
      <c r="C31" s="198" t="str">
        <f>'Total Payment Amount'!$D$4</f>
        <v>9/30/2012 - 3/22/13</v>
      </c>
      <c r="D31" s="200" t="str">
        <f t="shared" ca="1" si="0"/>
        <v>Category 1: Implement and Utilize Disease Management Registry Functionality</v>
      </c>
      <c r="E31" s="197">
        <f t="shared" ca="1" si="1"/>
        <v>5555640</v>
      </c>
      <c r="F31" s="197">
        <f t="shared" ca="1" si="2"/>
        <v>5555640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Arrowhead Regional Medical Center</v>
      </c>
      <c r="B32" s="197" t="str">
        <f>'Total Payment Amount'!$D$3</f>
        <v>DY 7</v>
      </c>
      <c r="C32" s="198" t="str">
        <f>'Total Payment Amount'!$D$4</f>
        <v>9/30/2012 - 3/22/13</v>
      </c>
      <c r="D32" s="200" t="str">
        <f t="shared" ca="1" si="0"/>
        <v>Category 1: Enhance Interpretation Services and Culturally Competent Care</v>
      </c>
      <c r="E32" s="197">
        <f t="shared" ca="1" si="1"/>
        <v>0</v>
      </c>
      <c r="F32" s="197">
        <f t="shared" ca="1" si="2"/>
        <v>0</v>
      </c>
      <c r="G32" s="200" t="str">
        <f ca="1">INDIRECT("'"&amp;$Q32&amp;"'!B22")</f>
        <v>Process Milestone:</v>
      </c>
      <c r="H32" s="197">
        <f ca="1">INDIRECT("'"&amp;$Q32&amp;"'!D22")</f>
        <v>0</v>
      </c>
      <c r="I32" s="197"/>
      <c r="J32" s="197">
        <f ca="1">INDIRECT("'"&amp;$Q32&amp;"'!F25")</f>
        <v>0</v>
      </c>
      <c r="K32" s="197">
        <f ca="1">INDIRECT("'"&amp;$Q32&amp;"'!F27")</f>
        <v>0</v>
      </c>
      <c r="L32" s="197" t="str">
        <f ca="1">INDIRECT("'"&amp;$Q32&amp;"'!F29")</f>
        <v>N/A</v>
      </c>
      <c r="M32" s="197">
        <f ca="1">INDIRECT("'"&amp;$Q32&amp;"'!F32")</f>
        <v>0</v>
      </c>
      <c r="N32" s="197">
        <f ca="1">INDIRECT("'"&amp;$Q32&amp;"'!B34")</f>
        <v>0</v>
      </c>
      <c r="O32" s="197">
        <f ca="1">INDIRECT("'"&amp;$Q32&amp;"'!F42")</f>
        <v>0</v>
      </c>
      <c r="P32" s="197" t="str">
        <f ca="1">INDIRECT("'"&amp;$Q32&amp;"'!F44")</f>
        <v xml:space="preserve"> </v>
      </c>
      <c r="Q32" t="s">
        <v>256</v>
      </c>
      <c r="R32">
        <v>4</v>
      </c>
    </row>
    <row r="33" spans="1:18" x14ac:dyDescent="0.25">
      <c r="A33" s="197" t="str">
        <f>'Total Payment Amount'!$D$2</f>
        <v>Arrowhead Regional Medical Center</v>
      </c>
      <c r="B33" s="197" t="str">
        <f>'Total Payment Amount'!$D$3</f>
        <v>DY 7</v>
      </c>
      <c r="C33" s="198" t="str">
        <f>'Total Payment Amount'!$D$4</f>
        <v>9/30/2012 - 3/22/13</v>
      </c>
      <c r="D33" s="200" t="str">
        <f t="shared" ca="1" si="0"/>
        <v>Category 1: Enhance Interpretation Services and Culturally Competent Care</v>
      </c>
      <c r="E33" s="197">
        <f t="shared" ca="1" si="1"/>
        <v>0</v>
      </c>
      <c r="F33" s="197">
        <f t="shared" ca="1" si="2"/>
        <v>0</v>
      </c>
      <c r="G33" s="200" t="str">
        <f ca="1">INDIRECT("'"&amp;$Q33&amp;"'!B47")</f>
        <v>Process Milestone:</v>
      </c>
      <c r="H33" s="197">
        <f ca="1">INDIRECT("'"&amp;$Q33&amp;"'!D47")</f>
        <v>0</v>
      </c>
      <c r="I33" s="197"/>
      <c r="J33" s="197">
        <f ca="1">INDIRECT("'"&amp;$Q33&amp;"'!F50")</f>
        <v>0</v>
      </c>
      <c r="K33" s="197">
        <f ca="1">INDIRECT("'"&amp;$Q33&amp;"'!F52")</f>
        <v>0</v>
      </c>
      <c r="L33" s="197" t="str">
        <f ca="1">INDIRECT("'"&amp;$Q33&amp;"'!F54")</f>
        <v>N/A</v>
      </c>
      <c r="M33" s="197">
        <f ca="1">INDIRECT("'"&amp;$Q33&amp;"'!F57")</f>
        <v>0</v>
      </c>
      <c r="N33" s="197">
        <f ca="1">INDIRECT("'"&amp;$Q33&amp;"'!B59")</f>
        <v>0</v>
      </c>
      <c r="O33" s="197">
        <f ca="1">INDIRECT("'"&amp;$Q33&amp;"'!F67")</f>
        <v>0</v>
      </c>
      <c r="P33" s="197" t="str">
        <f ca="1">INDIRECT("'"&amp;$Q33&amp;"'!F69")</f>
        <v xml:space="preserve"> </v>
      </c>
      <c r="Q33" t="s">
        <v>256</v>
      </c>
      <c r="R33">
        <v>4</v>
      </c>
    </row>
    <row r="34" spans="1:18" x14ac:dyDescent="0.25">
      <c r="A34" s="197" t="str">
        <f>'Total Payment Amount'!$D$2</f>
        <v>Arrowhead Regional Medical Center</v>
      </c>
      <c r="B34" s="197" t="str">
        <f>'Total Payment Amount'!$D$3</f>
        <v>DY 7</v>
      </c>
      <c r="C34" s="198" t="str">
        <f>'Total Payment Amount'!$D$4</f>
        <v>9/30/2012 - 3/22/13</v>
      </c>
      <c r="D34" s="200" t="str">
        <f t="shared" ca="1" si="0"/>
        <v>Category 1: Enhance Interpretation Services and Culturally Competent Care</v>
      </c>
      <c r="E34" s="197">
        <f t="shared" ca="1" si="1"/>
        <v>0</v>
      </c>
      <c r="F34" s="197">
        <f t="shared" ca="1" si="2"/>
        <v>0</v>
      </c>
      <c r="G34" s="200" t="str">
        <f ca="1">INDIRECT("'"&amp;$Q34&amp;"'!B72")</f>
        <v>Process Milestone:</v>
      </c>
      <c r="H34" s="197">
        <f ca="1">INDIRECT("'"&amp;$Q34&amp;"'!D72")</f>
        <v>0</v>
      </c>
      <c r="I34" s="197"/>
      <c r="J34" s="197">
        <f ca="1">INDIRECT("'"&amp;$Q34&amp;"'!F75")</f>
        <v>0</v>
      </c>
      <c r="K34" s="197">
        <f ca="1">INDIRECT("'"&amp;$Q34&amp;"'!F77")</f>
        <v>0</v>
      </c>
      <c r="L34" s="197" t="str">
        <f ca="1">INDIRECT("'"&amp;$Q34&amp;"'!F79")</f>
        <v>N/A</v>
      </c>
      <c r="M34" s="197">
        <f ca="1">INDIRECT("'"&amp;$Q34&amp;"'!F82")</f>
        <v>0</v>
      </c>
      <c r="N34" s="197">
        <f ca="1">INDIRECT("'"&amp;$Q34&amp;"'!B84")</f>
        <v>0</v>
      </c>
      <c r="O34" s="197">
        <f ca="1">INDIRECT("'"&amp;$Q34&amp;"'!F92")</f>
        <v>0</v>
      </c>
      <c r="P34" s="197" t="str">
        <f ca="1">INDIRECT("'"&amp;$Q34&amp;"'!F94")</f>
        <v xml:space="preserve"> </v>
      </c>
      <c r="Q34" t="s">
        <v>256</v>
      </c>
      <c r="R34">
        <v>4</v>
      </c>
    </row>
    <row r="35" spans="1:18" x14ac:dyDescent="0.25">
      <c r="A35" s="197" t="str">
        <f>'Total Payment Amount'!$D$2</f>
        <v>Arrowhead Regional Medical Center</v>
      </c>
      <c r="B35" s="197" t="str">
        <f>'Total Payment Amount'!$D$3</f>
        <v>DY 7</v>
      </c>
      <c r="C35" s="198" t="str">
        <f>'Total Payment Amount'!$D$4</f>
        <v>9/30/2012 - 3/22/13</v>
      </c>
      <c r="D35" s="200" t="str">
        <f t="shared" ca="1" si="0"/>
        <v>Category 1: Enhance Interpretation Services and Culturally Competent Care</v>
      </c>
      <c r="E35" s="197">
        <f t="shared" ca="1" si="1"/>
        <v>0</v>
      </c>
      <c r="F35" s="197">
        <f t="shared" ca="1" si="2"/>
        <v>0</v>
      </c>
      <c r="G35" s="200" t="str">
        <f ca="1">INDIRECT("'"&amp;$Q35&amp;"'!B97")</f>
        <v>Process Milestone:</v>
      </c>
      <c r="H35" s="197">
        <f ca="1">INDIRECT("'"&amp;$Q35&amp;"'!D97")</f>
        <v>0</v>
      </c>
      <c r="I35" s="197"/>
      <c r="J35" s="197">
        <f ca="1">INDIRECT("'"&amp;$Q35&amp;"'!F100")</f>
        <v>0</v>
      </c>
      <c r="K35" s="197">
        <f ca="1">INDIRECT("'"&amp;$Q35&amp;"'!F102")</f>
        <v>0</v>
      </c>
      <c r="L35" s="197" t="str">
        <f ca="1">INDIRECT("'"&amp;$Q35&amp;"'!F104")</f>
        <v>N/A</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Arrowhead Regional Medical Center</v>
      </c>
      <c r="B36" s="197" t="str">
        <f>'Total Payment Amount'!$D$3</f>
        <v>DY 7</v>
      </c>
      <c r="C36" s="198" t="str">
        <f>'Total Payment Amount'!$D$4</f>
        <v>9/30/2012 - 3/22/13</v>
      </c>
      <c r="D36" s="200" t="str">
        <f t="shared" ca="1" si="0"/>
        <v>Category 1: Enhance Interpretation Services and Culturally Competent Care</v>
      </c>
      <c r="E36" s="197">
        <f t="shared" ca="1" si="1"/>
        <v>0</v>
      </c>
      <c r="F36" s="197">
        <f t="shared" ca="1" si="2"/>
        <v>0</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Arrowhead Regional Medical Center</v>
      </c>
      <c r="B37" s="197" t="str">
        <f>'Total Payment Amount'!$D$3</f>
        <v>DY 7</v>
      </c>
      <c r="C37" s="198" t="str">
        <f>'Total Payment Amount'!$D$4</f>
        <v>9/30/2012 - 3/22/13</v>
      </c>
      <c r="D37" s="200" t="str">
        <f t="shared" ca="1" si="0"/>
        <v>Category 1: Enhance Interpretation Services and Culturally Competent Care</v>
      </c>
      <c r="E37" s="197">
        <f t="shared" ca="1" si="1"/>
        <v>0</v>
      </c>
      <c r="F37" s="197">
        <f t="shared" ca="1" si="2"/>
        <v>0</v>
      </c>
      <c r="G37" s="200" t="str">
        <f ca="1">INDIRECT("'"&amp;$Q37&amp;"'!B147")</f>
        <v>Improvement Milestone:</v>
      </c>
      <c r="H37" s="197">
        <f ca="1">INDIRECT("'"&amp;$Q37&amp;"'!D147")</f>
        <v>0</v>
      </c>
      <c r="I37" s="197"/>
      <c r="J37" s="197">
        <f ca="1">INDIRECT("'"&amp;$Q37&amp;"'!F150")</f>
        <v>0</v>
      </c>
      <c r="K37" s="197">
        <f ca="1">INDIRECT("'"&amp;$Q37&amp;"'!F152")</f>
        <v>0</v>
      </c>
      <c r="L37" s="197" t="str">
        <f ca="1">INDIRECT("'"&amp;$Q37&amp;"'!F154")</f>
        <v>N/A</v>
      </c>
      <c r="M37" s="197">
        <f ca="1">INDIRECT("'"&amp;$Q37&amp;"'!F157")</f>
        <v>0</v>
      </c>
      <c r="N37" s="197">
        <f ca="1">INDIRECT("'"&amp;$Q37&amp;"'!B159")</f>
        <v>0</v>
      </c>
      <c r="O37" s="197">
        <f ca="1">INDIRECT("'"&amp;$Q37&amp;"'!F167")</f>
        <v>0</v>
      </c>
      <c r="P37" s="197" t="str">
        <f ca="1">INDIRECT("'"&amp;$Q37&amp;"'!F169")</f>
        <v xml:space="preserve"> </v>
      </c>
      <c r="Q37" t="s">
        <v>256</v>
      </c>
      <c r="R37">
        <v>4</v>
      </c>
    </row>
    <row r="38" spans="1:18" x14ac:dyDescent="0.25">
      <c r="A38" s="197" t="str">
        <f>'Total Payment Amount'!$D$2</f>
        <v>Arrowhead Regional Medical Center</v>
      </c>
      <c r="B38" s="197" t="str">
        <f>'Total Payment Amount'!$D$3</f>
        <v>DY 7</v>
      </c>
      <c r="C38" s="198" t="str">
        <f>'Total Payment Amount'!$D$4</f>
        <v>9/30/2012 - 3/22/13</v>
      </c>
      <c r="D38" s="200" t="str">
        <f t="shared" ca="1" si="0"/>
        <v>Category 1: Enhance Interpretation Services and Culturally Competent Care</v>
      </c>
      <c r="E38" s="197">
        <f t="shared" ca="1" si="1"/>
        <v>0</v>
      </c>
      <c r="F38" s="197">
        <f t="shared" ca="1" si="2"/>
        <v>0</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Arrowhead Regional Medical Center</v>
      </c>
      <c r="B39" s="197" t="str">
        <f>'Total Payment Amount'!$D$3</f>
        <v>DY 7</v>
      </c>
      <c r="C39" s="198" t="str">
        <f>'Total Payment Amount'!$D$4</f>
        <v>9/30/2012 - 3/22/13</v>
      </c>
      <c r="D39" s="200" t="str">
        <f t="shared" ca="1" si="0"/>
        <v>Category 1: Enhance Interpretation Services and Culturally Competent Care</v>
      </c>
      <c r="E39" s="197">
        <f t="shared" ca="1" si="1"/>
        <v>0</v>
      </c>
      <c r="F39" s="197">
        <f t="shared" ca="1" si="2"/>
        <v>0</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Arrowhead Regional Medical Center</v>
      </c>
      <c r="B40" s="197" t="str">
        <f>'Total Payment Amount'!$D$3</f>
        <v>DY 7</v>
      </c>
      <c r="C40" s="198" t="str">
        <f>'Total Payment Amount'!$D$4</f>
        <v>9/30/2012 - 3/22/13</v>
      </c>
      <c r="D40" s="200" t="str">
        <f t="shared" ca="1" si="0"/>
        <v>Category 1: Enhance Interpretation Services and Culturally Competent Care</v>
      </c>
      <c r="E40" s="197">
        <f t="shared" ca="1" si="1"/>
        <v>0</v>
      </c>
      <c r="F40" s="197">
        <f t="shared" ca="1" si="2"/>
        <v>0</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Arrowhead Regional Medical Center</v>
      </c>
      <c r="B41" s="197" t="str">
        <f>'Total Payment Amount'!$D$3</f>
        <v>DY 7</v>
      </c>
      <c r="C41" s="198" t="str">
        <f>'Total Payment Amount'!$D$4</f>
        <v>9/30/2012 - 3/22/13</v>
      </c>
      <c r="D41" s="200" t="str">
        <f t="shared" ca="1" si="0"/>
        <v>Category 1: Enhance Interpretation Services and Culturally Competent Care</v>
      </c>
      <c r="E41" s="197">
        <f t="shared" ca="1" si="1"/>
        <v>0</v>
      </c>
      <c r="F41" s="197">
        <f t="shared" ca="1" si="2"/>
        <v>0</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Arrowhead Regional Medical Center</v>
      </c>
      <c r="B42" s="197" t="str">
        <f>'Total Payment Amount'!$D$3</f>
        <v>DY 7</v>
      </c>
      <c r="C42" s="198" t="str">
        <f>'Total Payment Amount'!$D$4</f>
        <v>9/30/2012 - 3/22/13</v>
      </c>
      <c r="D42" s="200" t="str">
        <f t="shared" ca="1" si="0"/>
        <v>Category 1: Collect Accurate Race, Ethnicity, and Language (REAL) Data to Reduce Disparities</v>
      </c>
      <c r="E42" s="197">
        <f t="shared" ca="1" si="1"/>
        <v>0</v>
      </c>
      <c r="F42" s="197">
        <f t="shared" ca="1" si="2"/>
        <v>0</v>
      </c>
      <c r="G42" s="200" t="str">
        <f ca="1">INDIRECT("'"&amp;$Q42&amp;"'!B22")</f>
        <v>Process Milestone:</v>
      </c>
      <c r="H42" s="197">
        <f ca="1">INDIRECT("'"&amp;$Q42&amp;"'!D22")</f>
        <v>0</v>
      </c>
      <c r="I42" s="197"/>
      <c r="J42" s="197">
        <f ca="1">INDIRECT("'"&amp;$Q42&amp;"'!F25")</f>
        <v>0</v>
      </c>
      <c r="K42" s="197">
        <f ca="1">INDIRECT("'"&amp;$Q42&amp;"'!F27")</f>
        <v>0</v>
      </c>
      <c r="L42" s="197" t="str">
        <f ca="1">INDIRECT("'"&amp;$Q42&amp;"'!F29")</f>
        <v>N/A</v>
      </c>
      <c r="M42" s="197">
        <f ca="1">INDIRECT("'"&amp;$Q42&amp;"'!F32")</f>
        <v>0</v>
      </c>
      <c r="N42" s="197">
        <f ca="1">INDIRECT("'"&amp;$Q42&amp;"'!B34")</f>
        <v>0</v>
      </c>
      <c r="O42" s="197">
        <f ca="1">INDIRECT("'"&amp;$Q42&amp;"'!F42")</f>
        <v>0</v>
      </c>
      <c r="P42" s="197" t="str">
        <f ca="1">INDIRECT("'"&amp;$Q42&amp;"'!F44")</f>
        <v xml:space="preserve"> </v>
      </c>
      <c r="Q42" t="s">
        <v>257</v>
      </c>
      <c r="R42">
        <v>5</v>
      </c>
    </row>
    <row r="43" spans="1:18" x14ac:dyDescent="0.25">
      <c r="A43" s="197" t="str">
        <f>'Total Payment Amount'!$D$2</f>
        <v>Arrowhead Regional Medical Center</v>
      </c>
      <c r="B43" s="197" t="str">
        <f>'Total Payment Amount'!$D$3</f>
        <v>DY 7</v>
      </c>
      <c r="C43" s="198" t="str">
        <f>'Total Payment Amount'!$D$4</f>
        <v>9/30/2012 - 3/22/13</v>
      </c>
      <c r="D43" s="200" t="str">
        <f t="shared" ca="1" si="0"/>
        <v>Category 1: Collect Accurate Race, Ethnicity, and Language (REAL) Data to Reduce Disparities</v>
      </c>
      <c r="E43" s="197">
        <f t="shared" ca="1" si="1"/>
        <v>0</v>
      </c>
      <c r="F43" s="197">
        <f t="shared" ca="1" si="2"/>
        <v>0</v>
      </c>
      <c r="G43" s="200" t="str">
        <f ca="1">INDIRECT("'"&amp;$Q43&amp;"'!B47")</f>
        <v>Process Milestone:</v>
      </c>
      <c r="H43" s="197">
        <f ca="1">INDIRECT("'"&amp;$Q43&amp;"'!D47")</f>
        <v>0</v>
      </c>
      <c r="I43" s="197"/>
      <c r="J43" s="197">
        <f ca="1">INDIRECT("'"&amp;$Q43&amp;"'!F50")</f>
        <v>0</v>
      </c>
      <c r="K43" s="197">
        <f ca="1">INDIRECT("'"&amp;$Q43&amp;"'!F52")</f>
        <v>0</v>
      </c>
      <c r="L43" s="197" t="str">
        <f ca="1">INDIRECT("'"&amp;$Q43&amp;"'!F54")</f>
        <v>N/A</v>
      </c>
      <c r="M43" s="197">
        <f ca="1">INDIRECT("'"&amp;$Q43&amp;"'!F57")</f>
        <v>0</v>
      </c>
      <c r="N43" s="197">
        <f ca="1">INDIRECT("'"&amp;$Q43&amp;"'!B59")</f>
        <v>0</v>
      </c>
      <c r="O43" s="197">
        <f ca="1">INDIRECT("'"&amp;$Q43&amp;"'!F67")</f>
        <v>0</v>
      </c>
      <c r="P43" s="197" t="str">
        <f ca="1">INDIRECT("'"&amp;$Q43&amp;"'!F69")</f>
        <v xml:space="preserve"> </v>
      </c>
      <c r="Q43" t="s">
        <v>257</v>
      </c>
      <c r="R43">
        <v>5</v>
      </c>
    </row>
    <row r="44" spans="1:18" x14ac:dyDescent="0.25">
      <c r="A44" s="197" t="str">
        <f>'Total Payment Amount'!$D$2</f>
        <v>Arrowhead Regional Medical Center</v>
      </c>
      <c r="B44" s="197" t="str">
        <f>'Total Payment Amount'!$D$3</f>
        <v>DY 7</v>
      </c>
      <c r="C44" s="198" t="str">
        <f>'Total Payment Amount'!$D$4</f>
        <v>9/30/2012 - 3/22/13</v>
      </c>
      <c r="D44" s="200" t="str">
        <f t="shared" ca="1" si="0"/>
        <v>Category 1: Collect Accurate Race, Ethnicity, and Language (REAL) Data to Reduce Disparities</v>
      </c>
      <c r="E44" s="197">
        <f t="shared" ca="1" si="1"/>
        <v>0</v>
      </c>
      <c r="F44" s="197">
        <f t="shared" ca="1" si="2"/>
        <v>0</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Arrowhead Regional Medical Center</v>
      </c>
      <c r="B45" s="197" t="str">
        <f>'Total Payment Amount'!$D$3</f>
        <v>DY 7</v>
      </c>
      <c r="C45" s="198" t="str">
        <f>'Total Payment Amount'!$D$4</f>
        <v>9/30/2012 - 3/22/13</v>
      </c>
      <c r="D45" s="200" t="str">
        <f t="shared" ca="1" si="0"/>
        <v>Category 1: Collect Accurate Race, Ethnicity, and Language (REAL) Data to Reduce Disparities</v>
      </c>
      <c r="E45" s="197">
        <f t="shared" ca="1" si="1"/>
        <v>0</v>
      </c>
      <c r="F45" s="197">
        <f t="shared" ca="1" si="2"/>
        <v>0</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Arrowhead Regional Medical Center</v>
      </c>
      <c r="B46" s="197" t="str">
        <f>'Total Payment Amount'!$D$3</f>
        <v>DY 7</v>
      </c>
      <c r="C46" s="198" t="str">
        <f>'Total Payment Amount'!$D$4</f>
        <v>9/30/2012 - 3/22/13</v>
      </c>
      <c r="D46" s="200" t="str">
        <f t="shared" ca="1" si="0"/>
        <v>Category 1: Collect Accurate Race, Ethnicity, and Language (REAL) Data to Reduce Disparities</v>
      </c>
      <c r="E46" s="197">
        <f t="shared" ca="1" si="1"/>
        <v>0</v>
      </c>
      <c r="F46" s="197">
        <f t="shared" ca="1" si="2"/>
        <v>0</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Arrowhead Regional Medical Center</v>
      </c>
      <c r="B47" s="197" t="str">
        <f>'Total Payment Amount'!$D$3</f>
        <v>DY 7</v>
      </c>
      <c r="C47" s="198" t="str">
        <f>'Total Payment Amount'!$D$4</f>
        <v>9/30/2012 - 3/22/13</v>
      </c>
      <c r="D47" s="200" t="str">
        <f t="shared" ca="1" si="0"/>
        <v>Category 1: Collect Accurate Race, Ethnicity, and Language (REAL) Data to Reduce Disparities</v>
      </c>
      <c r="E47" s="197">
        <f t="shared" ca="1" si="1"/>
        <v>0</v>
      </c>
      <c r="F47" s="197">
        <f t="shared" ca="1" si="2"/>
        <v>0</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Arrowhead Regional Medical Center</v>
      </c>
      <c r="B48" s="197" t="str">
        <f>'Total Payment Amount'!$D$3</f>
        <v>DY 7</v>
      </c>
      <c r="C48" s="198" t="str">
        <f>'Total Payment Amount'!$D$4</f>
        <v>9/30/2012 - 3/22/13</v>
      </c>
      <c r="D48" s="200" t="str">
        <f t="shared" ca="1" si="0"/>
        <v>Category 1: Collect Accurate Race, Ethnicity, and Language (REAL) Data to Reduce Disparities</v>
      </c>
      <c r="E48" s="197">
        <f t="shared" ca="1" si="1"/>
        <v>0</v>
      </c>
      <c r="F48" s="197">
        <f t="shared" ca="1" si="2"/>
        <v>0</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Arrowhead Regional Medical Center</v>
      </c>
      <c r="B49" s="197" t="str">
        <f>'Total Payment Amount'!$D$3</f>
        <v>DY 7</v>
      </c>
      <c r="C49" s="198" t="str">
        <f>'Total Payment Amount'!$D$4</f>
        <v>9/30/2012 - 3/22/13</v>
      </c>
      <c r="D49" s="200" t="str">
        <f t="shared" ca="1" si="0"/>
        <v>Category 1: Collect Accurate Race, Ethnicity, and Language (REAL) Data to Reduce Disparities</v>
      </c>
      <c r="E49" s="197">
        <f t="shared" ca="1" si="1"/>
        <v>0</v>
      </c>
      <c r="F49" s="197">
        <f t="shared" ca="1" si="2"/>
        <v>0</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Arrowhead Regional Medical Center</v>
      </c>
      <c r="B50" s="197" t="str">
        <f>'Total Payment Amount'!$D$3</f>
        <v>DY 7</v>
      </c>
      <c r="C50" s="198" t="str">
        <f>'Total Payment Amount'!$D$4</f>
        <v>9/30/2012 - 3/22/13</v>
      </c>
      <c r="D50" s="200" t="str">
        <f t="shared" ca="1" si="0"/>
        <v>Category 1: Collect Accurate Race, Ethnicity, and Language (REAL) Data to Reduce Disparities</v>
      </c>
      <c r="E50" s="197">
        <f t="shared" ca="1" si="1"/>
        <v>0</v>
      </c>
      <c r="F50" s="197">
        <f t="shared" ca="1" si="2"/>
        <v>0</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Arrowhead Regional Medical Center</v>
      </c>
      <c r="B51" s="197" t="str">
        <f>'Total Payment Amount'!$D$3</f>
        <v>DY 7</v>
      </c>
      <c r="C51" s="198" t="str">
        <f>'Total Payment Amount'!$D$4</f>
        <v>9/30/2012 - 3/22/13</v>
      </c>
      <c r="D51" s="200" t="str">
        <f t="shared" ca="1" si="0"/>
        <v>Category 1: Collect Accurate Race, Ethnicity, and Language (REAL) Data to Reduce Disparities</v>
      </c>
      <c r="E51" s="197">
        <f t="shared" ca="1" si="1"/>
        <v>0</v>
      </c>
      <c r="F51" s="197">
        <f t="shared" ca="1" si="2"/>
        <v>0</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Arrowhead Regional Medical Center</v>
      </c>
      <c r="B52" s="197" t="str">
        <f>'Total Payment Amount'!$D$3</f>
        <v>DY 7</v>
      </c>
      <c r="C52" s="198" t="str">
        <f>'Total Payment Amount'!$D$4</f>
        <v>9/30/2012 - 3/22/13</v>
      </c>
      <c r="D52" s="200" t="str">
        <f t="shared" ca="1" si="0"/>
        <v>Category 1: Enhance Urgent Medical Advice</v>
      </c>
      <c r="E52" s="197">
        <f t="shared" ca="1" si="1"/>
        <v>0</v>
      </c>
      <c r="F52" s="197">
        <f t="shared" ca="1" si="2"/>
        <v>0</v>
      </c>
      <c r="G52" s="200" t="str">
        <f ca="1">INDIRECT("'"&amp;$Q52&amp;"'!B22")</f>
        <v>Process Milestone:</v>
      </c>
      <c r="H52" s="197">
        <f ca="1">INDIRECT("'"&amp;$Q52&amp;"'!D22")</f>
        <v>0</v>
      </c>
      <c r="I52" s="197"/>
      <c r="J52" s="197">
        <f ca="1">INDIRECT("'"&amp;$Q52&amp;"'!F25")</f>
        <v>0</v>
      </c>
      <c r="K52" s="197">
        <f ca="1">INDIRECT("'"&amp;$Q52&amp;"'!F27")</f>
        <v>0</v>
      </c>
      <c r="L52" s="197" t="str">
        <f ca="1">INDIRECT("'"&amp;$Q52&amp;"'!F29")</f>
        <v>N/A</v>
      </c>
      <c r="M52" s="197">
        <f ca="1">INDIRECT("'"&amp;$Q52&amp;"'!F32")</f>
        <v>0</v>
      </c>
      <c r="N52" s="197">
        <f ca="1">INDIRECT("'"&amp;$Q52&amp;"'!B34")</f>
        <v>0</v>
      </c>
      <c r="O52" s="197">
        <f ca="1">INDIRECT("'"&amp;$Q52&amp;"'!F42")</f>
        <v>0</v>
      </c>
      <c r="P52" s="197" t="str">
        <f ca="1">INDIRECT("'"&amp;$Q52&amp;"'!F44")</f>
        <v xml:space="preserve"> </v>
      </c>
      <c r="Q52" t="s">
        <v>258</v>
      </c>
      <c r="R52">
        <v>6</v>
      </c>
    </row>
    <row r="53" spans="1:18" x14ac:dyDescent="0.25">
      <c r="A53" s="197" t="str">
        <f>'Total Payment Amount'!$D$2</f>
        <v>Arrowhead Regional Medical Center</v>
      </c>
      <c r="B53" s="197" t="str">
        <f>'Total Payment Amount'!$D$3</f>
        <v>DY 7</v>
      </c>
      <c r="C53" s="198" t="str">
        <f>'Total Payment Amount'!$D$4</f>
        <v>9/30/2012 - 3/22/13</v>
      </c>
      <c r="D53" s="200" t="str">
        <f t="shared" ca="1" si="0"/>
        <v>Category 1: Enhance Urgent Medical Advice</v>
      </c>
      <c r="E53" s="197">
        <f t="shared" ca="1" si="1"/>
        <v>0</v>
      </c>
      <c r="F53" s="197">
        <f t="shared" ca="1" si="2"/>
        <v>0</v>
      </c>
      <c r="G53" s="200" t="str">
        <f ca="1">INDIRECT("'"&amp;$Q53&amp;"'!B47")</f>
        <v>Process Milestone:</v>
      </c>
      <c r="H53" s="197">
        <f ca="1">INDIRECT("'"&amp;$Q53&amp;"'!D47")</f>
        <v>0</v>
      </c>
      <c r="I53" s="197"/>
      <c r="J53" s="197">
        <f ca="1">INDIRECT("'"&amp;$Q53&amp;"'!F50")</f>
        <v>0</v>
      </c>
      <c r="K53" s="197">
        <f ca="1">INDIRECT("'"&amp;$Q53&amp;"'!F52")</f>
        <v>0</v>
      </c>
      <c r="L53" s="197" t="str">
        <f ca="1">INDIRECT("'"&amp;$Q53&amp;"'!F54")</f>
        <v>N/A</v>
      </c>
      <c r="M53" s="197">
        <f ca="1">INDIRECT("'"&amp;$Q53&amp;"'!F57")</f>
        <v>0</v>
      </c>
      <c r="N53" s="197">
        <f ca="1">INDIRECT("'"&amp;$Q53&amp;"'!B59")</f>
        <v>0</v>
      </c>
      <c r="O53" s="197">
        <f ca="1">INDIRECT("'"&amp;$Q53&amp;"'!F67")</f>
        <v>0</v>
      </c>
      <c r="P53" s="197" t="str">
        <f ca="1">INDIRECT("'"&amp;$Q53&amp;"'!F69")</f>
        <v xml:space="preserve"> </v>
      </c>
      <c r="Q53" t="s">
        <v>258</v>
      </c>
      <c r="R53">
        <v>6</v>
      </c>
    </row>
    <row r="54" spans="1:18" x14ac:dyDescent="0.25">
      <c r="A54" s="197" t="str">
        <f>'Total Payment Amount'!$D$2</f>
        <v>Arrowhead Regional Medical Center</v>
      </c>
      <c r="B54" s="197" t="str">
        <f>'Total Payment Amount'!$D$3</f>
        <v>DY 7</v>
      </c>
      <c r="C54" s="198" t="str">
        <f>'Total Payment Amount'!$D$4</f>
        <v>9/30/2012 - 3/22/13</v>
      </c>
      <c r="D54" s="200" t="str">
        <f t="shared" ca="1" si="0"/>
        <v>Category 1: Enhance Urgent Medical Advice</v>
      </c>
      <c r="E54" s="197">
        <f t="shared" ca="1" si="1"/>
        <v>0</v>
      </c>
      <c r="F54" s="197">
        <f t="shared" ca="1" si="2"/>
        <v>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Arrowhead Regional Medical Center</v>
      </c>
      <c r="B55" s="197" t="str">
        <f>'Total Payment Amount'!$D$3</f>
        <v>DY 7</v>
      </c>
      <c r="C55" s="198" t="str">
        <f>'Total Payment Amount'!$D$4</f>
        <v>9/30/2012 - 3/22/13</v>
      </c>
      <c r="D55" s="200" t="str">
        <f t="shared" ca="1" si="0"/>
        <v>Category 1: Enhance Urgent Medical Advice</v>
      </c>
      <c r="E55" s="197">
        <f t="shared" ca="1" si="1"/>
        <v>0</v>
      </c>
      <c r="F55" s="197">
        <f t="shared" ca="1" si="2"/>
        <v>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Arrowhead Regional Medical Center</v>
      </c>
      <c r="B56" s="197" t="str">
        <f>'Total Payment Amount'!$D$3</f>
        <v>DY 7</v>
      </c>
      <c r="C56" s="198" t="str">
        <f>'Total Payment Amount'!$D$4</f>
        <v>9/30/2012 - 3/22/13</v>
      </c>
      <c r="D56" s="200" t="str">
        <f t="shared" ca="1" si="0"/>
        <v>Category 1: Enhance Urgent Medical Advice</v>
      </c>
      <c r="E56" s="197">
        <f t="shared" ca="1" si="1"/>
        <v>0</v>
      </c>
      <c r="F56" s="197">
        <f t="shared" ca="1" si="2"/>
        <v>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Arrowhead Regional Medical Center</v>
      </c>
      <c r="B57" s="197" t="str">
        <f>'Total Payment Amount'!$D$3</f>
        <v>DY 7</v>
      </c>
      <c r="C57" s="198" t="str">
        <f>'Total Payment Amount'!$D$4</f>
        <v>9/30/2012 - 3/22/13</v>
      </c>
      <c r="D57" s="200" t="str">
        <f t="shared" ca="1" si="0"/>
        <v>Category 1: Enhance Urgent Medical Advice</v>
      </c>
      <c r="E57" s="197">
        <f t="shared" ca="1" si="1"/>
        <v>0</v>
      </c>
      <c r="F57" s="197">
        <f t="shared" ca="1" si="2"/>
        <v>0</v>
      </c>
      <c r="G57" s="200" t="str">
        <f ca="1">INDIRECT("'"&amp;$Q57&amp;"'!B147")</f>
        <v>Improvement Milestone:</v>
      </c>
      <c r="H57" s="197">
        <f ca="1">INDIRECT("'"&amp;$Q57&amp;"'!D147")</f>
        <v>0</v>
      </c>
      <c r="I57" s="197"/>
      <c r="J57" s="197">
        <f ca="1">INDIRECT("'"&amp;$Q57&amp;"'!F150")</f>
        <v>0</v>
      </c>
      <c r="K57" s="197">
        <f ca="1">INDIRECT("'"&amp;$Q57&amp;"'!F152")</f>
        <v>0</v>
      </c>
      <c r="L57" s="197" t="str">
        <f ca="1">INDIRECT("'"&amp;$Q57&amp;"'!F154")</f>
        <v>N/A</v>
      </c>
      <c r="M57" s="197">
        <f ca="1">INDIRECT("'"&amp;$Q57&amp;"'!F157")</f>
        <v>0</v>
      </c>
      <c r="N57" s="197">
        <f ca="1">INDIRECT("'"&amp;$Q57&amp;"'!B159")</f>
        <v>0</v>
      </c>
      <c r="O57" s="197">
        <f ca="1">INDIRECT("'"&amp;$Q57&amp;"'!F167")</f>
        <v>0</v>
      </c>
      <c r="P57" s="197" t="str">
        <f ca="1">INDIRECT("'"&amp;$Q57&amp;"'!F169")</f>
        <v xml:space="preserve"> </v>
      </c>
      <c r="Q57" t="s">
        <v>258</v>
      </c>
      <c r="R57">
        <v>6</v>
      </c>
    </row>
    <row r="58" spans="1:18" x14ac:dyDescent="0.25">
      <c r="A58" s="197" t="str">
        <f>'Total Payment Amount'!$D$2</f>
        <v>Arrowhead Regional Medical Center</v>
      </c>
      <c r="B58" s="197" t="str">
        <f>'Total Payment Amount'!$D$3</f>
        <v>DY 7</v>
      </c>
      <c r="C58" s="198" t="str">
        <f>'Total Payment Amount'!$D$4</f>
        <v>9/30/2012 - 3/22/13</v>
      </c>
      <c r="D58" s="200" t="str">
        <f t="shared" ca="1" si="0"/>
        <v>Category 1: Enhance Urgent Medical Advice</v>
      </c>
      <c r="E58" s="197">
        <f t="shared" ca="1" si="1"/>
        <v>0</v>
      </c>
      <c r="F58" s="197">
        <f t="shared" ca="1" si="2"/>
        <v>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Arrowhead Regional Medical Center</v>
      </c>
      <c r="B59" s="197" t="str">
        <f>'Total Payment Amount'!$D$3</f>
        <v>DY 7</v>
      </c>
      <c r="C59" s="198" t="str">
        <f>'Total Payment Amount'!$D$4</f>
        <v>9/30/2012 - 3/22/13</v>
      </c>
      <c r="D59" s="200" t="str">
        <f t="shared" ca="1" si="0"/>
        <v>Category 1: Enhance Urgent Medical Advice</v>
      </c>
      <c r="E59" s="197">
        <f t="shared" ca="1" si="1"/>
        <v>0</v>
      </c>
      <c r="F59" s="197">
        <f t="shared" ca="1" si="2"/>
        <v>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Arrowhead Regional Medical Center</v>
      </c>
      <c r="B60" s="197" t="str">
        <f>'Total Payment Amount'!$D$3</f>
        <v>DY 7</v>
      </c>
      <c r="C60" s="198" t="str">
        <f>'Total Payment Amount'!$D$4</f>
        <v>9/30/2012 - 3/22/13</v>
      </c>
      <c r="D60" s="200" t="str">
        <f t="shared" ca="1" si="0"/>
        <v>Category 1: Enhance Urgent Medical Advice</v>
      </c>
      <c r="E60" s="197">
        <f t="shared" ca="1" si="1"/>
        <v>0</v>
      </c>
      <c r="F60" s="197">
        <f t="shared" ca="1" si="2"/>
        <v>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Arrowhead Regional Medical Center</v>
      </c>
      <c r="B61" s="197" t="str">
        <f>'Total Payment Amount'!$D$3</f>
        <v>DY 7</v>
      </c>
      <c r="C61" s="198" t="str">
        <f>'Total Payment Amount'!$D$4</f>
        <v>9/30/2012 - 3/22/13</v>
      </c>
      <c r="D61" s="200" t="str">
        <f t="shared" ca="1" si="0"/>
        <v>Category 1: Enhance Urgent Medical Advice</v>
      </c>
      <c r="E61" s="197">
        <f t="shared" ca="1" si="1"/>
        <v>0</v>
      </c>
      <c r="F61" s="197">
        <f t="shared" ca="1" si="2"/>
        <v>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Arrowhead Regional Medical Center</v>
      </c>
      <c r="B62" s="197" t="str">
        <f>'Total Payment Amount'!$D$3</f>
        <v>DY 7</v>
      </c>
      <c r="C62" s="198" t="str">
        <f>'Total Payment Amount'!$D$4</f>
        <v>9/30/2012 - 3/22/13</v>
      </c>
      <c r="D62" s="200" t="str">
        <f t="shared" ca="1" si="0"/>
        <v>Category 1: Introduce Telemedicine</v>
      </c>
      <c r="E62" s="197">
        <f t="shared" ca="1" si="1"/>
        <v>0</v>
      </c>
      <c r="F62" s="197">
        <f t="shared" ca="1" si="2"/>
        <v>0</v>
      </c>
      <c r="G62" s="200" t="str">
        <f ca="1">INDIRECT("'"&amp;$Q62&amp;"'!B22")</f>
        <v>Process Milestone:</v>
      </c>
      <c r="H62" s="197">
        <f ca="1">INDIRECT("'"&amp;$Q62&amp;"'!D22")</f>
        <v>0</v>
      </c>
      <c r="I62" s="197"/>
      <c r="J62" s="197">
        <f ca="1">INDIRECT("'"&amp;$Q62&amp;"'!F25")</f>
        <v>0</v>
      </c>
      <c r="K62" s="197">
        <f ca="1">INDIRECT("'"&amp;$Q62&amp;"'!F27")</f>
        <v>0</v>
      </c>
      <c r="L62" s="197" t="str">
        <f ca="1">INDIRECT("'"&amp;$Q62&amp;"'!F29")</f>
        <v>N/A</v>
      </c>
      <c r="M62" s="197">
        <f ca="1">INDIRECT("'"&amp;$Q62&amp;"'!F32")</f>
        <v>0</v>
      </c>
      <c r="N62" s="197">
        <f ca="1">INDIRECT("'"&amp;$Q62&amp;"'!B34")</f>
        <v>0</v>
      </c>
      <c r="O62" s="197">
        <f ca="1">INDIRECT("'"&amp;$Q62&amp;"'!F42")</f>
        <v>0</v>
      </c>
      <c r="P62" s="197" t="str">
        <f ca="1">INDIRECT("'"&amp;$Q62&amp;"'!F44")</f>
        <v xml:space="preserve"> </v>
      </c>
      <c r="Q62" t="s">
        <v>99</v>
      </c>
      <c r="R62">
        <v>7</v>
      </c>
    </row>
    <row r="63" spans="1:18" x14ac:dyDescent="0.25">
      <c r="A63" s="197" t="str">
        <f>'Total Payment Amount'!$D$2</f>
        <v>Arrowhead Regional Medical Center</v>
      </c>
      <c r="B63" s="197" t="str">
        <f>'Total Payment Amount'!$D$3</f>
        <v>DY 7</v>
      </c>
      <c r="C63" s="198" t="str">
        <f>'Total Payment Amount'!$D$4</f>
        <v>9/30/2012 - 3/22/13</v>
      </c>
      <c r="D63" s="200" t="str">
        <f t="shared" ca="1" si="0"/>
        <v>Category 1: Introduce Telemedicine</v>
      </c>
      <c r="E63" s="197">
        <f t="shared" ca="1" si="1"/>
        <v>0</v>
      </c>
      <c r="F63" s="197">
        <f t="shared" ca="1" si="2"/>
        <v>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Arrowhead Regional Medical Center</v>
      </c>
      <c r="B64" s="197" t="str">
        <f>'Total Payment Amount'!$D$3</f>
        <v>DY 7</v>
      </c>
      <c r="C64" s="198" t="str">
        <f>'Total Payment Amount'!$D$4</f>
        <v>9/30/2012 - 3/22/13</v>
      </c>
      <c r="D64" s="200" t="str">
        <f t="shared" ca="1" si="0"/>
        <v>Category 1: Introduce Telemedicine</v>
      </c>
      <c r="E64" s="197">
        <f t="shared" ca="1" si="1"/>
        <v>0</v>
      </c>
      <c r="F64" s="197">
        <f t="shared" ca="1" si="2"/>
        <v>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Arrowhead Regional Medical Center</v>
      </c>
      <c r="B65" s="197" t="str">
        <f>'Total Payment Amount'!$D$3</f>
        <v>DY 7</v>
      </c>
      <c r="C65" s="198" t="str">
        <f>'Total Payment Amount'!$D$4</f>
        <v>9/30/2012 - 3/22/13</v>
      </c>
      <c r="D65" s="200" t="str">
        <f t="shared" ca="1" si="0"/>
        <v>Category 1: Introduce Telemedicine</v>
      </c>
      <c r="E65" s="197">
        <f t="shared" ca="1" si="1"/>
        <v>0</v>
      </c>
      <c r="F65" s="197">
        <f t="shared" ca="1" si="2"/>
        <v>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Arrowhead Regional Medical Center</v>
      </c>
      <c r="B66" s="197" t="str">
        <f>'Total Payment Amount'!$D$3</f>
        <v>DY 7</v>
      </c>
      <c r="C66" s="198" t="str">
        <f>'Total Payment Amount'!$D$4</f>
        <v>9/30/2012 - 3/22/13</v>
      </c>
      <c r="D66" s="200" t="str">
        <f t="shared" ref="D66:D119" ca="1" si="3">INDIRECT("'"&amp;$Q66&amp;"'!$A$6")</f>
        <v>Category 1: Introduce Telemedicine</v>
      </c>
      <c r="E66" s="197">
        <f t="shared" ref="E66:E119" ca="1" si="4">INDIRECT("'"&amp;$Q66&amp;"'!$F$18")</f>
        <v>0</v>
      </c>
      <c r="F66" s="197">
        <f t="shared" ref="F66:F119" ca="1" si="5">INDIRECT("'"&amp;$Q66&amp;"'!$F$20")</f>
        <v>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Arrowhead Regional Medical Center</v>
      </c>
      <c r="B67" s="197" t="str">
        <f>'Total Payment Amount'!$D$3</f>
        <v>DY 7</v>
      </c>
      <c r="C67" s="198" t="str">
        <f>'Total Payment Amount'!$D$4</f>
        <v>9/30/2012 - 3/22/13</v>
      </c>
      <c r="D67" s="200" t="str">
        <f t="shared" ca="1" si="3"/>
        <v>Category 1: Introduce Telemedicine</v>
      </c>
      <c r="E67" s="197">
        <f t="shared" ca="1" si="4"/>
        <v>0</v>
      </c>
      <c r="F67" s="197">
        <f t="shared" ca="1" si="5"/>
        <v>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Arrowhead Regional Medical Center</v>
      </c>
      <c r="B68" s="197" t="str">
        <f>'Total Payment Amount'!$D$3</f>
        <v>DY 7</v>
      </c>
      <c r="C68" s="198" t="str">
        <f>'Total Payment Amount'!$D$4</f>
        <v>9/30/2012 - 3/22/13</v>
      </c>
      <c r="D68" s="200" t="str">
        <f t="shared" ca="1" si="3"/>
        <v>Category 1: Introduce Telemedicine</v>
      </c>
      <c r="E68" s="197">
        <f t="shared" ca="1" si="4"/>
        <v>0</v>
      </c>
      <c r="F68" s="197">
        <f t="shared" ca="1" si="5"/>
        <v>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Arrowhead Regional Medical Center</v>
      </c>
      <c r="B69" s="197" t="str">
        <f>'Total Payment Amount'!$D$3</f>
        <v>DY 7</v>
      </c>
      <c r="C69" s="198" t="str">
        <f>'Total Payment Amount'!$D$4</f>
        <v>9/30/2012 - 3/22/13</v>
      </c>
      <c r="D69" s="200" t="str">
        <f t="shared" ca="1" si="3"/>
        <v>Category 1: Introduce Telemedicine</v>
      </c>
      <c r="E69" s="197">
        <f t="shared" ca="1" si="4"/>
        <v>0</v>
      </c>
      <c r="F69" s="197">
        <f t="shared" ca="1" si="5"/>
        <v>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Arrowhead Regional Medical Center</v>
      </c>
      <c r="B70" s="197" t="str">
        <f>'Total Payment Amount'!$D$3</f>
        <v>DY 7</v>
      </c>
      <c r="C70" s="198" t="str">
        <f>'Total Payment Amount'!$D$4</f>
        <v>9/30/2012 - 3/22/13</v>
      </c>
      <c r="D70" s="200" t="str">
        <f t="shared" ca="1" si="3"/>
        <v>Category 1: Introduce Telemedicine</v>
      </c>
      <c r="E70" s="197">
        <f t="shared" ca="1" si="4"/>
        <v>0</v>
      </c>
      <c r="F70" s="197">
        <f t="shared" ca="1" si="5"/>
        <v>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Arrowhead Regional Medical Center</v>
      </c>
      <c r="B71" s="197" t="str">
        <f>'Total Payment Amount'!$D$3</f>
        <v>DY 7</v>
      </c>
      <c r="C71" s="198" t="str">
        <f>'Total Payment Amount'!$D$4</f>
        <v>9/30/2012 - 3/22/13</v>
      </c>
      <c r="D71" s="200" t="str">
        <f t="shared" ca="1" si="3"/>
        <v>Category 1: Introduce Telemedicine</v>
      </c>
      <c r="E71" s="197">
        <f t="shared" ca="1" si="4"/>
        <v>0</v>
      </c>
      <c r="F71" s="197">
        <f t="shared" ca="1" si="5"/>
        <v>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Arrowhead Regional Medical Center</v>
      </c>
      <c r="B72" s="197" t="str">
        <f>'Total Payment Amount'!$D$3</f>
        <v>DY 7</v>
      </c>
      <c r="C72" s="198" t="str">
        <f>'Total Payment Amount'!$D$4</f>
        <v>9/30/2012 - 3/22/13</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Arrowhead Regional Medical Center</v>
      </c>
      <c r="B73" s="197" t="str">
        <f>'Total Payment Amount'!$D$3</f>
        <v>DY 7</v>
      </c>
      <c r="C73" s="198" t="str">
        <f>'Total Payment Amount'!$D$4</f>
        <v>9/30/2012 - 3/22/13</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Arrowhead Regional Medical Center</v>
      </c>
      <c r="B74" s="197" t="str">
        <f>'Total Payment Amount'!$D$3</f>
        <v>DY 7</v>
      </c>
      <c r="C74" s="198" t="str">
        <f>'Total Payment Amount'!$D$4</f>
        <v>9/30/2012 - 3/22/13</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Arrowhead Regional Medical Center</v>
      </c>
      <c r="B75" s="197" t="str">
        <f>'Total Payment Amount'!$D$3</f>
        <v>DY 7</v>
      </c>
      <c r="C75" s="198" t="str">
        <f>'Total Payment Amount'!$D$4</f>
        <v>9/30/2012 - 3/22/13</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Arrowhead Regional Medical Center</v>
      </c>
      <c r="B76" s="197" t="str">
        <f>'Total Payment Amount'!$D$3</f>
        <v>DY 7</v>
      </c>
      <c r="C76" s="198" t="str">
        <f>'Total Payment Amount'!$D$4</f>
        <v>9/30/2012 - 3/22/13</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Arrowhead Regional Medical Center</v>
      </c>
      <c r="B77" s="197" t="str">
        <f>'Total Payment Amount'!$D$3</f>
        <v>DY 7</v>
      </c>
      <c r="C77" s="198" t="str">
        <f>'Total Payment Amount'!$D$4</f>
        <v>9/30/2012 - 3/22/13</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Arrowhead Regional Medical Center</v>
      </c>
      <c r="B78" s="197" t="str">
        <f>'Total Payment Amount'!$D$3</f>
        <v>DY 7</v>
      </c>
      <c r="C78" s="198" t="str">
        <f>'Total Payment Amount'!$D$4</f>
        <v>9/30/2012 - 3/22/13</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Arrowhead Regional Medical Center</v>
      </c>
      <c r="B79" s="197" t="str">
        <f>'Total Payment Amount'!$D$3</f>
        <v>DY 7</v>
      </c>
      <c r="C79" s="198" t="str">
        <f>'Total Payment Amount'!$D$4</f>
        <v>9/30/2012 - 3/22/13</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Arrowhead Regional Medical Center</v>
      </c>
      <c r="B80" s="197" t="str">
        <f>'Total Payment Amount'!$D$3</f>
        <v>DY 7</v>
      </c>
      <c r="C80" s="198" t="str">
        <f>'Total Payment Amount'!$D$4</f>
        <v>9/30/2012 - 3/22/13</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Arrowhead Regional Medical Center</v>
      </c>
      <c r="B81" s="197" t="str">
        <f>'Total Payment Amount'!$D$3</f>
        <v>DY 7</v>
      </c>
      <c r="C81" s="198" t="str">
        <f>'Total Payment Amount'!$D$4</f>
        <v>9/30/2012 - 3/22/13</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Arrowhead Regional Medical Center</v>
      </c>
      <c r="B82" s="197" t="str">
        <f>'Total Payment Amount'!$D$3</f>
        <v>DY 7</v>
      </c>
      <c r="C82" s="198" t="str">
        <f>'Total Payment Amount'!$D$4</f>
        <v>9/30/2012 - 3/22/13</v>
      </c>
      <c r="D82" s="200" t="str">
        <f t="shared" ca="1" si="3"/>
        <v>Category 1: Develop Risk Stratification Capabilities/Functionalities</v>
      </c>
      <c r="E82" s="197">
        <f t="shared" ca="1" si="4"/>
        <v>0</v>
      </c>
      <c r="F82" s="197">
        <f t="shared" ca="1" si="5"/>
        <v>0</v>
      </c>
      <c r="G82" s="200" t="str">
        <f ca="1">INDIRECT("'"&amp;$Q82&amp;"'!B22")</f>
        <v>Process Milestone:</v>
      </c>
      <c r="H82" s="197">
        <f ca="1">INDIRECT("'"&amp;$Q82&amp;"'!D22")</f>
        <v>0</v>
      </c>
      <c r="I82" s="197"/>
      <c r="J82" s="197">
        <f ca="1">INDIRECT("'"&amp;$Q82&amp;"'!F25")</f>
        <v>0</v>
      </c>
      <c r="K82" s="197">
        <f ca="1">INDIRECT("'"&amp;$Q82&amp;"'!F27")</f>
        <v>0</v>
      </c>
      <c r="L82" s="197" t="str">
        <f ca="1">INDIRECT("'"&amp;$Q82&amp;"'!F29")</f>
        <v>N/A</v>
      </c>
      <c r="M82" s="197">
        <f ca="1">INDIRECT("'"&amp;$Q82&amp;"'!F32")</f>
        <v>0</v>
      </c>
      <c r="N82" s="197">
        <f ca="1">INDIRECT("'"&amp;$Q82&amp;"'!B34")</f>
        <v>0</v>
      </c>
      <c r="O82" s="197">
        <f ca="1">INDIRECT("'"&amp;$Q82&amp;"'!F42")</f>
        <v>0</v>
      </c>
      <c r="P82" s="197" t="str">
        <f ca="1">INDIRECT("'"&amp;$Q82&amp;"'!F44")</f>
        <v xml:space="preserve"> </v>
      </c>
      <c r="Q82" t="s">
        <v>260</v>
      </c>
      <c r="R82">
        <v>9</v>
      </c>
    </row>
    <row r="83" spans="1:18" x14ac:dyDescent="0.25">
      <c r="A83" s="197" t="str">
        <f>'Total Payment Amount'!$D$2</f>
        <v>Arrowhead Regional Medical Center</v>
      </c>
      <c r="B83" s="197" t="str">
        <f>'Total Payment Amount'!$D$3</f>
        <v>DY 7</v>
      </c>
      <c r="C83" s="198" t="str">
        <f>'Total Payment Amount'!$D$4</f>
        <v>9/30/2012 - 3/22/13</v>
      </c>
      <c r="D83" s="200" t="str">
        <f t="shared" ca="1" si="3"/>
        <v>Category 1: Develop Risk Stratification Capabilities/Functionalities</v>
      </c>
      <c r="E83" s="197">
        <f t="shared" ca="1" si="4"/>
        <v>0</v>
      </c>
      <c r="F83" s="197">
        <f t="shared" ca="1" si="5"/>
        <v>0</v>
      </c>
      <c r="G83" s="200" t="str">
        <f ca="1">INDIRECT("'"&amp;$Q83&amp;"'!B47")</f>
        <v>Process Milestone:</v>
      </c>
      <c r="H83" s="197">
        <f ca="1">INDIRECT("'"&amp;$Q83&amp;"'!D47")</f>
        <v>0</v>
      </c>
      <c r="I83" s="197"/>
      <c r="J83" s="197">
        <f ca="1">INDIRECT("'"&amp;$Q83&amp;"'!F50")</f>
        <v>0</v>
      </c>
      <c r="K83" s="197">
        <f ca="1">INDIRECT("'"&amp;$Q83&amp;"'!F52")</f>
        <v>0</v>
      </c>
      <c r="L83" s="197" t="str">
        <f ca="1">INDIRECT("'"&amp;$Q83&amp;"'!F54")</f>
        <v>N/A</v>
      </c>
      <c r="M83" s="197">
        <f ca="1">INDIRECT("'"&amp;$Q83&amp;"'!F57")</f>
        <v>0</v>
      </c>
      <c r="N83" s="197">
        <f ca="1">INDIRECT("'"&amp;$Q83&amp;"'!B59")</f>
        <v>0</v>
      </c>
      <c r="O83" s="197">
        <f ca="1">INDIRECT("'"&amp;$Q83&amp;"'!F67")</f>
        <v>0</v>
      </c>
      <c r="P83" s="197" t="str">
        <f ca="1">INDIRECT("'"&amp;$Q83&amp;"'!F69")</f>
        <v xml:space="preserve"> </v>
      </c>
      <c r="Q83" t="s">
        <v>260</v>
      </c>
      <c r="R83">
        <v>9</v>
      </c>
    </row>
    <row r="84" spans="1:18" x14ac:dyDescent="0.25">
      <c r="A84" s="197" t="str">
        <f>'Total Payment Amount'!$D$2</f>
        <v>Arrowhead Regional Medical Center</v>
      </c>
      <c r="B84" s="197" t="str">
        <f>'Total Payment Amount'!$D$3</f>
        <v>DY 7</v>
      </c>
      <c r="C84" s="198" t="str">
        <f>'Total Payment Amount'!$D$4</f>
        <v>9/30/2012 - 3/22/13</v>
      </c>
      <c r="D84" s="200" t="str">
        <f t="shared" ca="1" si="3"/>
        <v>Category 1: Develop Risk Stratification Capabilities/Functionalities</v>
      </c>
      <c r="E84" s="197">
        <f t="shared" ca="1" si="4"/>
        <v>0</v>
      </c>
      <c r="F84" s="197">
        <f t="shared" ca="1" si="5"/>
        <v>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Arrowhead Regional Medical Center</v>
      </c>
      <c r="B85" s="197" t="str">
        <f>'Total Payment Amount'!$D$3</f>
        <v>DY 7</v>
      </c>
      <c r="C85" s="198" t="str">
        <f>'Total Payment Amount'!$D$4</f>
        <v>9/30/2012 - 3/22/13</v>
      </c>
      <c r="D85" s="200" t="str">
        <f t="shared" ca="1" si="3"/>
        <v>Category 1: Develop Risk Stratification Capabilities/Functionalities</v>
      </c>
      <c r="E85" s="197">
        <f t="shared" ca="1" si="4"/>
        <v>0</v>
      </c>
      <c r="F85" s="197">
        <f t="shared" ca="1" si="5"/>
        <v>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Arrowhead Regional Medical Center</v>
      </c>
      <c r="B86" s="197" t="str">
        <f>'Total Payment Amount'!$D$3</f>
        <v>DY 7</v>
      </c>
      <c r="C86" s="198" t="str">
        <f>'Total Payment Amount'!$D$4</f>
        <v>9/30/2012 - 3/22/13</v>
      </c>
      <c r="D86" s="200" t="str">
        <f t="shared" ca="1" si="3"/>
        <v>Category 1: Develop Risk Stratification Capabilities/Functionalities</v>
      </c>
      <c r="E86" s="197">
        <f t="shared" ca="1" si="4"/>
        <v>0</v>
      </c>
      <c r="F86" s="197">
        <f t="shared" ca="1" si="5"/>
        <v>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Arrowhead Regional Medical Center</v>
      </c>
      <c r="B87" s="197" t="str">
        <f>'Total Payment Amount'!$D$3</f>
        <v>DY 7</v>
      </c>
      <c r="C87" s="198" t="str">
        <f>'Total Payment Amount'!$D$4</f>
        <v>9/30/2012 - 3/22/13</v>
      </c>
      <c r="D87" s="200" t="str">
        <f t="shared" ca="1" si="3"/>
        <v>Category 1: Develop Risk Stratification Capabilities/Functionalities</v>
      </c>
      <c r="E87" s="197">
        <f t="shared" ca="1" si="4"/>
        <v>0</v>
      </c>
      <c r="F87" s="197">
        <f t="shared" ca="1" si="5"/>
        <v>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Arrowhead Regional Medical Center</v>
      </c>
      <c r="B88" s="197" t="str">
        <f>'Total Payment Amount'!$D$3</f>
        <v>DY 7</v>
      </c>
      <c r="C88" s="198" t="str">
        <f>'Total Payment Amount'!$D$4</f>
        <v>9/30/2012 - 3/22/13</v>
      </c>
      <c r="D88" s="200" t="str">
        <f t="shared" ca="1" si="3"/>
        <v>Category 1: Develop Risk Stratification Capabilities/Functionalities</v>
      </c>
      <c r="E88" s="197">
        <f t="shared" ca="1" si="4"/>
        <v>0</v>
      </c>
      <c r="F88" s="197">
        <f t="shared" ca="1" si="5"/>
        <v>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Arrowhead Regional Medical Center</v>
      </c>
      <c r="B89" s="197" t="str">
        <f>'Total Payment Amount'!$D$3</f>
        <v>DY 7</v>
      </c>
      <c r="C89" s="198" t="str">
        <f>'Total Payment Amount'!$D$4</f>
        <v>9/30/2012 - 3/22/13</v>
      </c>
      <c r="D89" s="200" t="str">
        <f t="shared" ca="1" si="3"/>
        <v>Category 1: Develop Risk Stratification Capabilities/Functionalities</v>
      </c>
      <c r="E89" s="197">
        <f t="shared" ca="1" si="4"/>
        <v>0</v>
      </c>
      <c r="F89" s="197">
        <f t="shared" ca="1" si="5"/>
        <v>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Arrowhead Regional Medical Center</v>
      </c>
      <c r="B90" s="197" t="str">
        <f>'Total Payment Amount'!$D$3</f>
        <v>DY 7</v>
      </c>
      <c r="C90" s="198" t="str">
        <f>'Total Payment Amount'!$D$4</f>
        <v>9/30/2012 - 3/22/13</v>
      </c>
      <c r="D90" s="200" t="str">
        <f t="shared" ca="1" si="3"/>
        <v>Category 1: Develop Risk Stratification Capabilities/Functionalities</v>
      </c>
      <c r="E90" s="197">
        <f t="shared" ca="1" si="4"/>
        <v>0</v>
      </c>
      <c r="F90" s="197">
        <f t="shared" ca="1" si="5"/>
        <v>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Arrowhead Regional Medical Center</v>
      </c>
      <c r="B91" s="197" t="str">
        <f>'Total Payment Amount'!$D$3</f>
        <v>DY 7</v>
      </c>
      <c r="C91" s="198" t="str">
        <f>'Total Payment Amount'!$D$4</f>
        <v>9/30/2012 - 3/22/13</v>
      </c>
      <c r="D91" s="200" t="str">
        <f t="shared" ca="1" si="3"/>
        <v>Category 1: Develop Risk Stratification Capabilities/Functionalities</v>
      </c>
      <c r="E91" s="197">
        <f t="shared" ca="1" si="4"/>
        <v>0</v>
      </c>
      <c r="F91" s="197">
        <f t="shared" ca="1" si="5"/>
        <v>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Arrowhead Regional Medical Center</v>
      </c>
      <c r="B92" s="197" t="str">
        <f>'Total Payment Amount'!$D$3</f>
        <v>DY 7</v>
      </c>
      <c r="C92" s="198" t="str">
        <f>'Total Payment Amount'!$D$4</f>
        <v>9/30/2012 - 3/22/13</v>
      </c>
      <c r="D92" s="200" t="str">
        <f t="shared" ca="1" si="3"/>
        <v>Category 1: Expand Specialty Care Capacity</v>
      </c>
      <c r="E92" s="197">
        <f t="shared" ca="1" si="4"/>
        <v>5555641</v>
      </c>
      <c r="F92" s="197">
        <f t="shared" ca="1" si="5"/>
        <v>5555641</v>
      </c>
      <c r="G92" s="200" t="str">
        <f ca="1">INDIRECT("'"&amp;$Q92&amp;"'!B22")</f>
        <v>Process Milestone:</v>
      </c>
      <c r="H92" s="197" t="str">
        <f ca="1">INDIRECT("'"&amp;$Q92&amp;"'!D22")</f>
        <v>(38) Collect baseline for number of days to process referrals and wait time from receipt of referral to actual referral appointment</v>
      </c>
      <c r="I92" s="197"/>
      <c r="J92" s="197">
        <f ca="1">INDIRECT("'"&amp;$Q92&amp;"'!F25")</f>
        <v>0</v>
      </c>
      <c r="K92" s="197">
        <f ca="1">INDIRECT("'"&amp;$Q92&amp;"'!F27")</f>
        <v>0</v>
      </c>
      <c r="L92" s="197" t="str">
        <f ca="1">INDIRECT("'"&amp;$Q92&amp;"'!F29")</f>
        <v>Yes</v>
      </c>
      <c r="M92" s="197" t="str">
        <f ca="1">INDIRECT("'"&amp;$Q92&amp;"'!F32")</f>
        <v>Yes</v>
      </c>
      <c r="N92" s="197" t="str">
        <f ca="1">INDIRECT("'"&amp;$Q92&amp;"'!B34")</f>
        <v xml:space="preserve">3/31/12 - As of 12/31/11, based on a manual count performed, data gathered and statistical probabilities can be reported on in relation to number of days to process referrals and wait time from receipt of referral to actual appointment (data on file with ARMC).  As such, 50% of this milestone has been completed.  A definitive baseline will be collected and reported on as of 6/30/12.
9/30/12 - As of 6/30/12, ARMC has established the baseline for the number of days to process referrals and number of days from referral to actual appointment for 25 specialty services, including:
Anticoagulation (65 days to process referrals: 78 days from referral to actual appointment); Audiology (33 days to process referrals: 217 days from referral to actual appointment); Breast Surgery (21 days to process referrals: 66 days from referral to actual appointment); Burn (38 days to process referrals: 72 days from referral to actual appointment); Cardiology (137 days to process referrals: 171 days from referral to actual appointment); Dental (37 days to process referrals: 128 days from referral to actual appointment); Endocrinology (94 days to process referrals: 207 days from referral to actual appointment); ENT (122 days to process referrals: 290 days from referral to actual appointment); GI (304 days to process referrals: 616 days from referral to actual appointment); Hepatology (106 days to process referrals: 364 days from referral to actual appointment); Nephrology (35 days to process referrals: 176 days from referral to actual appointment); Neurology (97 days to process referrals: 168 days from referral to actual appointment); Neurosurgery (167 days to process referrals: 99 days from referral to actual appointment); Obstetrics (71 days to process referrals: 72 days from referral to actual appointment); Opthalmology (135 days to process referrals: 241 days from referral to actual appointment); Oral Surgery (64 days to process referrals: 215 days from referral to actual appointment); Plastic Surgery (9 days to process referrals: 59 days from referral to actual appointment); Pulmonary (89 days to process referrals: 140 days from referral to actual appointment); Rheumatology (450 days to process referrals: 486 days from referral to actual appointment); Surgery (118 days to process referrals: 158 days from referral to actual appointment); Urology (233 days to process referrals: 343 days from referral to actual appointment); Vascular Surgery (56 days to process referrals: 132 days from referral to actual appointment); Women’s Health (144 days to process referrals: 214 days from referral to actual appointment); Women’s Health Genetics (58 days to process referrals: 77 days from referral to actual appointment); Women’s Health High Risk (19 days to process referrals: 137 days from referral to actual appointment).  
In DY7 we seriously underestimated the difficulty we would have in automating the tracking of this data.  The baseline data as well as most of the referral tracking reports had to be obtained by hand; a process so laborious we could not provide feedback quickly enough to the specialists.  Developing an automated system and testing it in a clinic setting took several months.  We did use the IHI Model for Improvement starting in a small clinic where the clinicians were enthusiastic.  We identified problems and were able to test solutions allowing us to roll it out further.
</v>
      </c>
      <c r="O92" s="197">
        <f ca="1">INDIRECT("'"&amp;$Q92&amp;"'!F42")</f>
        <v>0</v>
      </c>
      <c r="P92" s="197">
        <f ca="1">INDIRECT("'"&amp;$Q92&amp;"'!F44")</f>
        <v>0</v>
      </c>
      <c r="Q92" t="s">
        <v>102</v>
      </c>
      <c r="R92">
        <v>10</v>
      </c>
    </row>
    <row r="93" spans="1:18" x14ac:dyDescent="0.25">
      <c r="A93" s="197" t="str">
        <f>'Total Payment Amount'!$D$2</f>
        <v>Arrowhead Regional Medical Center</v>
      </c>
      <c r="B93" s="197" t="str">
        <f>'Total Payment Amount'!$D$3</f>
        <v>DY 7</v>
      </c>
      <c r="C93" s="198" t="str">
        <f>'Total Payment Amount'!$D$4</f>
        <v>9/30/2012 - 3/22/13</v>
      </c>
      <c r="D93" s="200" t="str">
        <f t="shared" ca="1" si="3"/>
        <v>Category 1: Expand Specialty Care Capacity</v>
      </c>
      <c r="E93" s="197">
        <f t="shared" ca="1" si="4"/>
        <v>5555641</v>
      </c>
      <c r="F93" s="197">
        <f t="shared" ca="1" si="5"/>
        <v>5555641</v>
      </c>
      <c r="G93" s="200">
        <f ca="1">INDIRECT("'"&amp;$Q93&amp;"'!B47")</f>
        <v>0</v>
      </c>
      <c r="H93" s="197">
        <f ca="1">INDIRECT("'"&amp;$Q93&amp;"'!D47")</f>
        <v>0</v>
      </c>
      <c r="I93" s="197"/>
      <c r="J93" s="197">
        <f ca="1">INDIRECT("'"&amp;$Q93&amp;"'!F50")</f>
        <v>0</v>
      </c>
      <c r="K93" s="197">
        <f ca="1">INDIRECT("'"&amp;$Q93&amp;"'!F52")</f>
        <v>0</v>
      </c>
      <c r="L93" s="197">
        <f ca="1">INDIRECT("'"&amp;$Q93&amp;"'!F54")</f>
        <v>0</v>
      </c>
      <c r="M93" s="197">
        <f ca="1">INDIRECT("'"&amp;$Q93&amp;"'!F57")</f>
        <v>0</v>
      </c>
      <c r="N93" s="197">
        <f ca="1">INDIRECT("'"&amp;$Q93&amp;"'!B59")</f>
        <v>0</v>
      </c>
      <c r="O93" s="197">
        <f ca="1">INDIRECT("'"&amp;$Q93&amp;"'!F67")</f>
        <v>0</v>
      </c>
      <c r="P93" s="197">
        <f ca="1">INDIRECT("'"&amp;$Q93&amp;"'!F69")</f>
        <v>0</v>
      </c>
      <c r="Q93" t="s">
        <v>102</v>
      </c>
      <c r="R93">
        <v>10</v>
      </c>
    </row>
    <row r="94" spans="1:18" x14ac:dyDescent="0.25">
      <c r="A94" s="197" t="str">
        <f>'Total Payment Amount'!$D$2</f>
        <v>Arrowhead Regional Medical Center</v>
      </c>
      <c r="B94" s="197" t="str">
        <f>'Total Payment Amount'!$D$3</f>
        <v>DY 7</v>
      </c>
      <c r="C94" s="198" t="str">
        <f>'Total Payment Amount'!$D$4</f>
        <v>9/30/2012 - 3/22/13</v>
      </c>
      <c r="D94" s="200" t="str">
        <f t="shared" ca="1" si="3"/>
        <v>Category 1: Expand Specialty Care Capacity</v>
      </c>
      <c r="E94" s="197">
        <f t="shared" ca="1" si="4"/>
        <v>5555641</v>
      </c>
      <c r="F94" s="197">
        <f t="shared" ca="1" si="5"/>
        <v>5555641</v>
      </c>
      <c r="G94" s="200">
        <f ca="1">INDIRECT("'"&amp;$Q94&amp;"'!B72")</f>
        <v>0</v>
      </c>
      <c r="H94" s="197">
        <f ca="1">INDIRECT("'"&amp;$Q94&amp;"'!D72")</f>
        <v>0</v>
      </c>
      <c r="I94" s="197"/>
      <c r="J94" s="197">
        <f ca="1">INDIRECT("'"&amp;$Q94&amp;"'!F75")</f>
        <v>0</v>
      </c>
      <c r="K94" s="197">
        <f ca="1">INDIRECT("'"&amp;$Q94&amp;"'!F77")</f>
        <v>0</v>
      </c>
      <c r="L94" s="197">
        <f ca="1">INDIRECT("'"&amp;$Q94&amp;"'!F79")</f>
        <v>0</v>
      </c>
      <c r="M94" s="197">
        <f ca="1">INDIRECT("'"&amp;$Q94&amp;"'!F82")</f>
        <v>0</v>
      </c>
      <c r="N94" s="197">
        <f ca="1">INDIRECT("'"&amp;$Q94&amp;"'!B84")</f>
        <v>0</v>
      </c>
      <c r="O94" s="197">
        <f ca="1">INDIRECT("'"&amp;$Q94&amp;"'!F92")</f>
        <v>0</v>
      </c>
      <c r="P94" s="197">
        <f ca="1">INDIRECT("'"&amp;$Q94&amp;"'!F94")</f>
        <v>0</v>
      </c>
      <c r="Q94" t="s">
        <v>102</v>
      </c>
      <c r="R94">
        <v>10</v>
      </c>
    </row>
    <row r="95" spans="1:18" x14ac:dyDescent="0.25">
      <c r="A95" s="197" t="str">
        <f>'Total Payment Amount'!$D$2</f>
        <v>Arrowhead Regional Medical Center</v>
      </c>
      <c r="B95" s="197" t="str">
        <f>'Total Payment Amount'!$D$3</f>
        <v>DY 7</v>
      </c>
      <c r="C95" s="198" t="str">
        <f>'Total Payment Amount'!$D$4</f>
        <v>9/30/2012 - 3/22/13</v>
      </c>
      <c r="D95" s="200" t="str">
        <f t="shared" ca="1" si="3"/>
        <v>Category 1: Expand Specialty Care Capacity</v>
      </c>
      <c r="E95" s="197">
        <f t="shared" ca="1" si="4"/>
        <v>5555641</v>
      </c>
      <c r="F95" s="197">
        <f t="shared" ca="1" si="5"/>
        <v>5555641</v>
      </c>
      <c r="G95" s="200">
        <f ca="1">INDIRECT("'"&amp;$Q95&amp;"'!B97")</f>
        <v>0</v>
      </c>
      <c r="H95" s="197">
        <f ca="1">INDIRECT("'"&amp;$Q95&amp;"'!D97")</f>
        <v>0</v>
      </c>
      <c r="I95" s="197"/>
      <c r="J95" s="197">
        <f ca="1">INDIRECT("'"&amp;$Q95&amp;"'!F100")</f>
        <v>0</v>
      </c>
      <c r="K95" s="197">
        <f ca="1">INDIRECT("'"&amp;$Q95&amp;"'!F102")</f>
        <v>0</v>
      </c>
      <c r="L95" s="197">
        <f ca="1">INDIRECT("'"&amp;$Q95&amp;"'!F104")</f>
        <v>0</v>
      </c>
      <c r="M95" s="197">
        <f ca="1">INDIRECT("'"&amp;$Q95&amp;"'!F107")</f>
        <v>0</v>
      </c>
      <c r="N95" s="197">
        <f ca="1">INDIRECT("'"&amp;$Q95&amp;"'!B109")</f>
        <v>0</v>
      </c>
      <c r="O95" s="197">
        <f ca="1">INDIRECT("'"&amp;$Q95&amp;"'!F117")</f>
        <v>0</v>
      </c>
      <c r="P95" s="197">
        <f ca="1">INDIRECT("'"&amp;$Q95&amp;"'!F119")</f>
        <v>0</v>
      </c>
      <c r="Q95" t="s">
        <v>102</v>
      </c>
      <c r="R95">
        <v>10</v>
      </c>
    </row>
    <row r="96" spans="1:18" x14ac:dyDescent="0.25">
      <c r="A96" s="197" t="str">
        <f>'Total Payment Amount'!$D$2</f>
        <v>Arrowhead Regional Medical Center</v>
      </c>
      <c r="B96" s="197" t="str">
        <f>'Total Payment Amount'!$D$3</f>
        <v>DY 7</v>
      </c>
      <c r="C96" s="198" t="str">
        <f>'Total Payment Amount'!$D$4</f>
        <v>9/30/2012 - 3/22/13</v>
      </c>
      <c r="D96" s="200" t="str">
        <f t="shared" ca="1" si="3"/>
        <v>Category 1: Expand Specialty Care Capacity</v>
      </c>
      <c r="E96" s="197">
        <f t="shared" ca="1" si="4"/>
        <v>5555641</v>
      </c>
      <c r="F96" s="197">
        <f t="shared" ca="1" si="5"/>
        <v>5555641</v>
      </c>
      <c r="G96" s="200">
        <f ca="1">INDIRECT("'"&amp;$Q96&amp;"'!B122")</f>
        <v>0</v>
      </c>
      <c r="H96" s="197">
        <f ca="1">INDIRECT("'"&amp;$Q96&amp;"'!D122")</f>
        <v>0</v>
      </c>
      <c r="I96" s="197"/>
      <c r="J96" s="197">
        <f ca="1">INDIRECT("'"&amp;$Q96&amp;"'!F125")</f>
        <v>0</v>
      </c>
      <c r="K96" s="197">
        <f ca="1">INDIRECT("'"&amp;$Q96&amp;"'!F127")</f>
        <v>0</v>
      </c>
      <c r="L96" s="197">
        <f ca="1">INDIRECT("'"&amp;$Q96&amp;"'!F129")</f>
        <v>0</v>
      </c>
      <c r="M96" s="197">
        <f ca="1">INDIRECT("'"&amp;$Q96&amp;"'!F132")</f>
        <v>0</v>
      </c>
      <c r="N96" s="197">
        <f ca="1">INDIRECT("'"&amp;$Q96&amp;"'!B134")</f>
        <v>0</v>
      </c>
      <c r="O96" s="197">
        <f ca="1">INDIRECT("'"&amp;$Q96&amp;"'!F142")</f>
        <v>0</v>
      </c>
      <c r="P96" s="197">
        <f ca="1">INDIRECT("'"&amp;$Q96&amp;"'!F144")</f>
        <v>0</v>
      </c>
      <c r="Q96" t="s">
        <v>102</v>
      </c>
      <c r="R96">
        <v>10</v>
      </c>
    </row>
    <row r="97" spans="1:18" x14ac:dyDescent="0.25">
      <c r="A97" s="197" t="str">
        <f>'Total Payment Amount'!$D$2</f>
        <v>Arrowhead Regional Medical Center</v>
      </c>
      <c r="B97" s="197" t="str">
        <f>'Total Payment Amount'!$D$3</f>
        <v>DY 7</v>
      </c>
      <c r="C97" s="198" t="str">
        <f>'Total Payment Amount'!$D$4</f>
        <v>9/30/2012 - 3/22/13</v>
      </c>
      <c r="D97" s="200" t="str">
        <f t="shared" ca="1" si="3"/>
        <v>Category 1: Expand Specialty Care Capacity</v>
      </c>
      <c r="E97" s="197">
        <f t="shared" ca="1" si="4"/>
        <v>5555641</v>
      </c>
      <c r="F97" s="197">
        <f t="shared" ca="1" si="5"/>
        <v>5555641</v>
      </c>
      <c r="G97" s="200">
        <f ca="1">INDIRECT("'"&amp;$Q97&amp;"'!B147")</f>
        <v>0</v>
      </c>
      <c r="H97" s="197">
        <f ca="1">INDIRECT("'"&amp;$Q97&amp;"'!D147")</f>
        <v>0</v>
      </c>
      <c r="I97" s="197"/>
      <c r="J97" s="197">
        <f ca="1">INDIRECT("'"&amp;$Q97&amp;"'!F150")</f>
        <v>0</v>
      </c>
      <c r="K97" s="197">
        <f ca="1">INDIRECT("'"&amp;$Q97&amp;"'!F152")</f>
        <v>0</v>
      </c>
      <c r="L97" s="197">
        <f ca="1">INDIRECT("'"&amp;$Q97&amp;"'!F154")</f>
        <v>0</v>
      </c>
      <c r="M97" s="197">
        <f ca="1">INDIRECT("'"&amp;$Q97&amp;"'!F157")</f>
        <v>0</v>
      </c>
      <c r="N97" s="197">
        <f ca="1">INDIRECT("'"&amp;$Q97&amp;"'!B159")</f>
        <v>0</v>
      </c>
      <c r="O97" s="197">
        <f ca="1">INDIRECT("'"&amp;$Q97&amp;"'!F167")</f>
        <v>0</v>
      </c>
      <c r="P97" s="197">
        <f ca="1">INDIRECT("'"&amp;$Q97&amp;"'!F169")</f>
        <v>0</v>
      </c>
      <c r="Q97" t="s">
        <v>102</v>
      </c>
      <c r="R97">
        <v>10</v>
      </c>
    </row>
    <row r="98" spans="1:18" x14ac:dyDescent="0.25">
      <c r="A98" s="197" t="str">
        <f>'Total Payment Amount'!$D$2</f>
        <v>Arrowhead Regional Medical Center</v>
      </c>
      <c r="B98" s="197" t="str">
        <f>'Total Payment Amount'!$D$3</f>
        <v>DY 7</v>
      </c>
      <c r="C98" s="198" t="str">
        <f>'Total Payment Amount'!$D$4</f>
        <v>9/30/2012 - 3/22/13</v>
      </c>
      <c r="D98" s="200" t="str">
        <f t="shared" ca="1" si="3"/>
        <v>Category 1: Expand Specialty Care Capacity</v>
      </c>
      <c r="E98" s="197">
        <f t="shared" ca="1" si="4"/>
        <v>5555641</v>
      </c>
      <c r="F98" s="197">
        <f t="shared" ca="1" si="5"/>
        <v>5555641</v>
      </c>
      <c r="G98" s="200">
        <f ca="1">INDIRECT("'"&amp;$Q98&amp;"'!B172")</f>
        <v>0</v>
      </c>
      <c r="H98" s="197">
        <f ca="1">INDIRECT("'"&amp;$Q98&amp;"'!D172")</f>
        <v>0</v>
      </c>
      <c r="I98" s="197"/>
      <c r="J98" s="197">
        <f ca="1">INDIRECT("'"&amp;$Q98&amp;"'!F175")</f>
        <v>0</v>
      </c>
      <c r="K98" s="197">
        <f ca="1">INDIRECT("'"&amp;$Q98&amp;"'!F177")</f>
        <v>0</v>
      </c>
      <c r="L98" s="197">
        <f ca="1">INDIRECT("'"&amp;$Q98&amp;"'!F179")</f>
        <v>0</v>
      </c>
      <c r="M98" s="197">
        <f ca="1">INDIRECT("'"&amp;$Q98&amp;"'!F182")</f>
        <v>0</v>
      </c>
      <c r="N98" s="197">
        <f ca="1">INDIRECT("'"&amp;$Q98&amp;"'!B184")</f>
        <v>0</v>
      </c>
      <c r="O98" s="197">
        <f ca="1">INDIRECT("'"&amp;$Q98&amp;"'!F192")</f>
        <v>0</v>
      </c>
      <c r="P98" s="197">
        <f ca="1">INDIRECT("'"&amp;$Q98&amp;"'!F194")</f>
        <v>0</v>
      </c>
      <c r="Q98" t="s">
        <v>102</v>
      </c>
      <c r="R98">
        <v>10</v>
      </c>
    </row>
    <row r="99" spans="1:18" x14ac:dyDescent="0.25">
      <c r="A99" s="197" t="str">
        <f>'Total Payment Amount'!$D$2</f>
        <v>Arrowhead Regional Medical Center</v>
      </c>
      <c r="B99" s="197" t="str">
        <f>'Total Payment Amount'!$D$3</f>
        <v>DY 7</v>
      </c>
      <c r="C99" s="198" t="str">
        <f>'Total Payment Amount'!$D$4</f>
        <v>9/30/2012 - 3/22/13</v>
      </c>
      <c r="D99" s="200" t="str">
        <f t="shared" ca="1" si="3"/>
        <v>Category 1: Expand Specialty Care Capacity</v>
      </c>
      <c r="E99" s="197">
        <f t="shared" ca="1" si="4"/>
        <v>5555641</v>
      </c>
      <c r="F99" s="197">
        <f t="shared" ca="1" si="5"/>
        <v>5555641</v>
      </c>
      <c r="G99" s="200">
        <f ca="1">INDIRECT("'"&amp;$Q99&amp;"'!B197")</f>
        <v>0</v>
      </c>
      <c r="H99" s="197">
        <f ca="1">INDIRECT("'"&amp;$Q99&amp;"'!D197")</f>
        <v>0</v>
      </c>
      <c r="I99" s="197"/>
      <c r="J99" s="197">
        <f ca="1">INDIRECT("'"&amp;$Q99&amp;"'!F200")</f>
        <v>0</v>
      </c>
      <c r="K99" s="197">
        <f ca="1">INDIRECT("'"&amp;$Q99&amp;"'!F202")</f>
        <v>0</v>
      </c>
      <c r="L99" s="197">
        <f ca="1">INDIRECT("'"&amp;$Q99&amp;"'!F204")</f>
        <v>0</v>
      </c>
      <c r="M99" s="197">
        <f ca="1">INDIRECT("'"&amp;$Q99&amp;"'!F207")</f>
        <v>0</v>
      </c>
      <c r="N99" s="197">
        <f ca="1">INDIRECT("'"&amp;$Q99&amp;"'!B209")</f>
        <v>0</v>
      </c>
      <c r="O99" s="197">
        <f ca="1">INDIRECT("'"&amp;$Q99&amp;"'!F217")</f>
        <v>0</v>
      </c>
      <c r="P99" s="197">
        <f ca="1">INDIRECT("'"&amp;$Q99&amp;"'!F219")</f>
        <v>0</v>
      </c>
      <c r="Q99" t="s">
        <v>102</v>
      </c>
      <c r="R99">
        <v>10</v>
      </c>
    </row>
    <row r="100" spans="1:18" x14ac:dyDescent="0.25">
      <c r="A100" s="197" t="str">
        <f>'Total Payment Amount'!$D$2</f>
        <v>Arrowhead Regional Medical Center</v>
      </c>
      <c r="B100" s="197" t="str">
        <f>'Total Payment Amount'!$D$3</f>
        <v>DY 7</v>
      </c>
      <c r="C100" s="198" t="str">
        <f>'Total Payment Amount'!$D$4</f>
        <v>9/30/2012 - 3/22/13</v>
      </c>
      <c r="D100" s="200" t="str">
        <f t="shared" ca="1" si="3"/>
        <v>Category 1: Expand Specialty Care Capacity</v>
      </c>
      <c r="E100" s="197">
        <f t="shared" ca="1" si="4"/>
        <v>5555641</v>
      </c>
      <c r="F100" s="197">
        <f t="shared" ca="1" si="5"/>
        <v>5555641</v>
      </c>
      <c r="G100" s="200">
        <f ca="1">INDIRECT("'"&amp;$Q100&amp;"'!B222")</f>
        <v>0</v>
      </c>
      <c r="H100" s="197">
        <f ca="1">INDIRECT("'"&amp;$Q100&amp;"'!D222")</f>
        <v>0</v>
      </c>
      <c r="I100" s="197"/>
      <c r="J100" s="197">
        <f ca="1">INDIRECT("'"&amp;$Q100&amp;"'!F225")</f>
        <v>0</v>
      </c>
      <c r="K100" s="197">
        <f ca="1">INDIRECT("'"&amp;$Q100&amp;"'!F227")</f>
        <v>0</v>
      </c>
      <c r="L100" s="197">
        <f ca="1">INDIRECT("'"&amp;$Q100&amp;"'!F229")</f>
        <v>0</v>
      </c>
      <c r="M100" s="197">
        <f ca="1">INDIRECT("'"&amp;$Q100&amp;"'!F232")</f>
        <v>0</v>
      </c>
      <c r="N100" s="197">
        <f ca="1">INDIRECT("'"&amp;$Q100&amp;"'!B234")</f>
        <v>0</v>
      </c>
      <c r="O100" s="197">
        <f ca="1">INDIRECT("'"&amp;$Q100&amp;"'!F242")</f>
        <v>0</v>
      </c>
      <c r="P100" s="197">
        <f ca="1">INDIRECT("'"&amp;$Q100&amp;"'!F244")</f>
        <v>0</v>
      </c>
      <c r="Q100" t="s">
        <v>102</v>
      </c>
      <c r="R100">
        <v>10</v>
      </c>
    </row>
    <row r="101" spans="1:18" x14ac:dyDescent="0.25">
      <c r="A101" s="197" t="str">
        <f>'Total Payment Amount'!$D$2</f>
        <v>Arrowhead Regional Medical Center</v>
      </c>
      <c r="B101" s="197" t="str">
        <f>'Total Payment Amount'!$D$3</f>
        <v>DY 7</v>
      </c>
      <c r="C101" s="198" t="str">
        <f>'Total Payment Amount'!$D$4</f>
        <v>9/30/2012 - 3/22/13</v>
      </c>
      <c r="D101" s="200" t="str">
        <f t="shared" ca="1" si="3"/>
        <v>Category 1: Expand Specialty Care Capacity</v>
      </c>
      <c r="E101" s="197">
        <f t="shared" ca="1" si="4"/>
        <v>5555641</v>
      </c>
      <c r="F101" s="197">
        <f t="shared" ca="1" si="5"/>
        <v>5555641</v>
      </c>
      <c r="G101" s="200">
        <f ca="1">INDIRECT("'"&amp;$Q101&amp;"'!B247")</f>
        <v>0</v>
      </c>
      <c r="H101" s="197">
        <f ca="1">INDIRECT("'"&amp;$Q101&amp;"'!D247")</f>
        <v>0</v>
      </c>
      <c r="I101" s="197"/>
      <c r="J101" s="197">
        <f ca="1">INDIRECT("'"&amp;$Q101&amp;"'!F250")</f>
        <v>0</v>
      </c>
      <c r="K101" s="197">
        <f ca="1">INDIRECT("'"&amp;$Q101&amp;"'!F252")</f>
        <v>0</v>
      </c>
      <c r="L101" s="197">
        <f ca="1">INDIRECT("'"&amp;$Q101&amp;"'!F254")</f>
        <v>0</v>
      </c>
      <c r="M101" s="197">
        <f ca="1">INDIRECT("'"&amp;$Q101&amp;"'!F257")</f>
        <v>0</v>
      </c>
      <c r="N101" s="197">
        <f ca="1">INDIRECT("'"&amp;$Q101&amp;"'!B259")</f>
        <v>0</v>
      </c>
      <c r="O101" s="197">
        <f ca="1">INDIRECT("'"&amp;$Q101&amp;"'!F267")</f>
        <v>0</v>
      </c>
      <c r="P101" s="197">
        <f ca="1">INDIRECT("'"&amp;$Q101&amp;"'!F269")</f>
        <v>0</v>
      </c>
      <c r="Q101" t="s">
        <v>102</v>
      </c>
      <c r="R101">
        <v>10</v>
      </c>
    </row>
    <row r="102" spans="1:18" x14ac:dyDescent="0.25">
      <c r="A102" s="197" t="str">
        <f>'Total Payment Amount'!$D$2</f>
        <v>Arrowhead Regional Medical Center</v>
      </c>
      <c r="B102" s="197" t="str">
        <f>'Total Payment Amount'!$D$3</f>
        <v>DY 7</v>
      </c>
      <c r="C102" s="198" t="str">
        <f>'Total Payment Amount'!$D$4</f>
        <v>9/30/2012 - 3/22/13</v>
      </c>
      <c r="D102" s="200" t="str">
        <f t="shared" ca="1" si="3"/>
        <v>Category 1: Enhance Performance Improvement and Reporting Capacity</v>
      </c>
      <c r="E102" s="197">
        <f t="shared" ca="1" si="4"/>
        <v>0</v>
      </c>
      <c r="F102" s="197">
        <f t="shared" ca="1" si="5"/>
        <v>0</v>
      </c>
      <c r="G102" s="200" t="str">
        <f ca="1">INDIRECT("'"&amp;$Q102&amp;"'!B22")</f>
        <v>Process Milestone:</v>
      </c>
      <c r="H102" s="197">
        <f ca="1">INDIRECT("'"&amp;$Q102&amp;"'!D22")</f>
        <v>0</v>
      </c>
      <c r="I102" s="197"/>
      <c r="J102" s="197">
        <f ca="1">INDIRECT("'"&amp;$Q102&amp;"'!F25")</f>
        <v>0</v>
      </c>
      <c r="K102" s="197">
        <f ca="1">INDIRECT("'"&amp;$Q102&amp;"'!F27")</f>
        <v>0</v>
      </c>
      <c r="L102" s="197" t="str">
        <f ca="1">INDIRECT("'"&amp;$Q102&amp;"'!F29")</f>
        <v>N/A</v>
      </c>
      <c r="M102" s="197">
        <f ca="1">INDIRECT("'"&amp;$Q102&amp;"'!F32")</f>
        <v>0</v>
      </c>
      <c r="N102" s="197">
        <f ca="1">INDIRECT("'"&amp;$Q102&amp;"'!B34")</f>
        <v>0</v>
      </c>
      <c r="O102" s="197">
        <f ca="1">INDIRECT("'"&amp;$Q102&amp;"'!F42")</f>
        <v>0</v>
      </c>
      <c r="P102" s="197" t="str">
        <f ca="1">INDIRECT("'"&amp;$Q102&amp;"'!F44")</f>
        <v xml:space="preserve"> </v>
      </c>
      <c r="Q102" t="s">
        <v>261</v>
      </c>
      <c r="R102">
        <v>11</v>
      </c>
    </row>
    <row r="103" spans="1:18" x14ac:dyDescent="0.25">
      <c r="A103" s="197" t="str">
        <f>'Total Payment Amount'!$D$2</f>
        <v>Arrowhead Regional Medical Center</v>
      </c>
      <c r="B103" s="197" t="str">
        <f>'Total Payment Amount'!$D$3</f>
        <v>DY 7</v>
      </c>
      <c r="C103" s="198" t="str">
        <f>'Total Payment Amount'!$D$4</f>
        <v>9/30/2012 - 3/22/13</v>
      </c>
      <c r="D103" s="200" t="str">
        <f t="shared" ca="1" si="3"/>
        <v>Category 1: Enhance Performance Improvement and Reporting Capacity</v>
      </c>
      <c r="E103" s="197">
        <f t="shared" ca="1" si="4"/>
        <v>0</v>
      </c>
      <c r="F103" s="197">
        <f t="shared" ca="1" si="5"/>
        <v>0</v>
      </c>
      <c r="G103" s="200" t="str">
        <f ca="1">INDIRECT("'"&amp;$Q103&amp;"'!B47")</f>
        <v>Process Milestone:</v>
      </c>
      <c r="H103" s="197">
        <f ca="1">INDIRECT("'"&amp;$Q103&amp;"'!D47")</f>
        <v>0</v>
      </c>
      <c r="I103" s="197"/>
      <c r="J103" s="197">
        <f ca="1">INDIRECT("'"&amp;$Q103&amp;"'!F50")</f>
        <v>0</v>
      </c>
      <c r="K103" s="197">
        <f ca="1">INDIRECT("'"&amp;$Q103&amp;"'!F52")</f>
        <v>0</v>
      </c>
      <c r="L103" s="197" t="str">
        <f ca="1">INDIRECT("'"&amp;$Q103&amp;"'!F54")</f>
        <v>N/A</v>
      </c>
      <c r="M103" s="197">
        <f ca="1">INDIRECT("'"&amp;$Q103&amp;"'!F57")</f>
        <v>0</v>
      </c>
      <c r="N103" s="197">
        <f ca="1">INDIRECT("'"&amp;$Q103&amp;"'!B59")</f>
        <v>0</v>
      </c>
      <c r="O103" s="197">
        <f ca="1">INDIRECT("'"&amp;$Q103&amp;"'!F67")</f>
        <v>0</v>
      </c>
      <c r="P103" s="197" t="str">
        <f ca="1">INDIRECT("'"&amp;$Q103&amp;"'!F69")</f>
        <v xml:space="preserve"> </v>
      </c>
      <c r="Q103" t="s">
        <v>261</v>
      </c>
      <c r="R103">
        <v>11</v>
      </c>
    </row>
    <row r="104" spans="1:18" x14ac:dyDescent="0.25">
      <c r="A104" s="197" t="str">
        <f>'Total Payment Amount'!$D$2</f>
        <v>Arrowhead Regional Medical Center</v>
      </c>
      <c r="B104" s="197" t="str">
        <f>'Total Payment Amount'!$D$3</f>
        <v>DY 7</v>
      </c>
      <c r="C104" s="198" t="str">
        <f>'Total Payment Amount'!$D$4</f>
        <v>9/30/2012 - 3/22/13</v>
      </c>
      <c r="D104" s="200" t="str">
        <f t="shared" ca="1" si="3"/>
        <v>Category 1: Enhance Performance Improvement and Reporting Capacity</v>
      </c>
      <c r="E104" s="197">
        <f t="shared" ca="1" si="4"/>
        <v>0</v>
      </c>
      <c r="F104" s="197">
        <f t="shared" ca="1" si="5"/>
        <v>0</v>
      </c>
      <c r="G104" s="200" t="str">
        <f ca="1">INDIRECT("'"&amp;$Q104&amp;"'!B72")</f>
        <v>Process Milestone:</v>
      </c>
      <c r="H104" s="197">
        <f ca="1">INDIRECT("'"&amp;$Q104&amp;"'!D72")</f>
        <v>0</v>
      </c>
      <c r="I104" s="197"/>
      <c r="J104" s="197">
        <f ca="1">INDIRECT("'"&amp;$Q104&amp;"'!F75")</f>
        <v>0</v>
      </c>
      <c r="K104" s="197">
        <f ca="1">INDIRECT("'"&amp;$Q104&amp;"'!F77")</f>
        <v>0</v>
      </c>
      <c r="L104" s="197" t="str">
        <f ca="1">INDIRECT("'"&amp;$Q104&amp;"'!F79")</f>
        <v>N/A</v>
      </c>
      <c r="M104" s="197">
        <f ca="1">INDIRECT("'"&amp;$Q104&amp;"'!F82")</f>
        <v>0</v>
      </c>
      <c r="N104" s="197">
        <f ca="1">INDIRECT("'"&amp;$Q104&amp;"'!B84")</f>
        <v>0</v>
      </c>
      <c r="O104" s="197">
        <f ca="1">INDIRECT("'"&amp;$Q104&amp;"'!F92")</f>
        <v>0</v>
      </c>
      <c r="P104" s="197" t="str">
        <f ca="1">INDIRECT("'"&amp;$Q104&amp;"'!F94")</f>
        <v xml:space="preserve"> </v>
      </c>
      <c r="Q104" t="s">
        <v>261</v>
      </c>
      <c r="R104">
        <v>11</v>
      </c>
    </row>
    <row r="105" spans="1:18" x14ac:dyDescent="0.25">
      <c r="A105" s="197" t="str">
        <f>'Total Payment Amount'!$D$2</f>
        <v>Arrowhead Regional Medical Center</v>
      </c>
      <c r="B105" s="197" t="str">
        <f>'Total Payment Amount'!$D$3</f>
        <v>DY 7</v>
      </c>
      <c r="C105" s="198" t="str">
        <f>'Total Payment Amount'!$D$4</f>
        <v>9/30/2012 - 3/22/13</v>
      </c>
      <c r="D105" s="200" t="str">
        <f t="shared" ca="1" si="3"/>
        <v>Category 1: Enhance Performance Improvement and Reporting Capacity</v>
      </c>
      <c r="E105" s="197">
        <f t="shared" ca="1" si="4"/>
        <v>0</v>
      </c>
      <c r="F105" s="197">
        <f t="shared" ca="1" si="5"/>
        <v>0</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Arrowhead Regional Medical Center</v>
      </c>
      <c r="B106" s="197" t="str">
        <f>'Total Payment Amount'!$D$3</f>
        <v>DY 7</v>
      </c>
      <c r="C106" s="198" t="str">
        <f>'Total Payment Amount'!$D$4</f>
        <v>9/30/2012 - 3/22/13</v>
      </c>
      <c r="D106" s="200" t="str">
        <f t="shared" ca="1" si="3"/>
        <v>Category 1: Enhance Performance Improvement and Reporting Capacity</v>
      </c>
      <c r="E106" s="197">
        <f t="shared" ca="1" si="4"/>
        <v>0</v>
      </c>
      <c r="F106" s="197">
        <f t="shared" ca="1" si="5"/>
        <v>0</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Arrowhead Regional Medical Center</v>
      </c>
      <c r="B107" s="197" t="str">
        <f>'Total Payment Amount'!$D$3</f>
        <v>DY 7</v>
      </c>
      <c r="C107" s="198" t="str">
        <f>'Total Payment Amount'!$D$4</f>
        <v>9/30/2012 - 3/22/13</v>
      </c>
      <c r="D107" s="200" t="str">
        <f t="shared" ca="1" si="3"/>
        <v>Category 1: Enhance Performance Improvement and Reporting Capacity</v>
      </c>
      <c r="E107" s="197">
        <f t="shared" ca="1" si="4"/>
        <v>0</v>
      </c>
      <c r="F107" s="197">
        <f t="shared" ca="1" si="5"/>
        <v>0</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Arrowhead Regional Medical Center</v>
      </c>
      <c r="B108" s="197" t="str">
        <f>'Total Payment Amount'!$D$3</f>
        <v>DY 7</v>
      </c>
      <c r="C108" s="198" t="str">
        <f>'Total Payment Amount'!$D$4</f>
        <v>9/30/2012 - 3/22/13</v>
      </c>
      <c r="D108" s="200" t="str">
        <f t="shared" ca="1" si="3"/>
        <v>Category 1: Enhance Performance Improvement and Reporting Capacity</v>
      </c>
      <c r="E108" s="197">
        <f t="shared" ca="1" si="4"/>
        <v>0</v>
      </c>
      <c r="F108" s="197">
        <f t="shared" ca="1" si="5"/>
        <v>0</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Arrowhead Regional Medical Center</v>
      </c>
      <c r="B109" s="197" t="str">
        <f>'Total Payment Amount'!$D$3</f>
        <v>DY 7</v>
      </c>
      <c r="C109" s="198" t="str">
        <f>'Total Payment Amount'!$D$4</f>
        <v>9/30/2012 - 3/22/13</v>
      </c>
      <c r="D109" s="200" t="str">
        <f t="shared" ca="1" si="3"/>
        <v>Category 1: Enhance Performance Improvement and Reporting Capacity</v>
      </c>
      <c r="E109" s="197">
        <f t="shared" ca="1" si="4"/>
        <v>0</v>
      </c>
      <c r="F109" s="197">
        <f t="shared" ca="1" si="5"/>
        <v>0</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Arrowhead Regional Medical Center</v>
      </c>
      <c r="B110" s="197" t="str">
        <f>'Total Payment Amount'!$D$3</f>
        <v>DY 7</v>
      </c>
      <c r="C110" s="198" t="str">
        <f>'Total Payment Amount'!$D$4</f>
        <v>9/30/2012 - 3/22/13</v>
      </c>
      <c r="D110" s="200" t="str">
        <f t="shared" ca="1" si="3"/>
        <v>Category 1: Enhance Performance Improvement and Reporting Capacity</v>
      </c>
      <c r="E110" s="197">
        <f t="shared" ca="1" si="4"/>
        <v>0</v>
      </c>
      <c r="F110" s="197">
        <f t="shared" ca="1" si="5"/>
        <v>0</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Arrowhead Regional Medical Center</v>
      </c>
      <c r="B111" s="197" t="str">
        <f>'Total Payment Amount'!$D$3</f>
        <v>DY 7</v>
      </c>
      <c r="C111" s="198" t="str">
        <f>'Total Payment Amount'!$D$4</f>
        <v>9/30/2012 - 3/22/13</v>
      </c>
      <c r="D111" s="200" t="str">
        <f t="shared" ca="1" si="3"/>
        <v>Category 1: Enhance Performance Improvement and Reporting Capacity</v>
      </c>
      <c r="E111" s="197">
        <f t="shared" ca="1" si="4"/>
        <v>0</v>
      </c>
      <c r="F111" s="197">
        <f t="shared" ca="1" si="5"/>
        <v>0</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Arrowhead Regional Medical Center</v>
      </c>
      <c r="B112" s="197" t="str">
        <f>'Total Payment Amount'!$D$3</f>
        <v>DY 7</v>
      </c>
      <c r="C112" s="198" t="str">
        <f>'Total Payment Amount'!$D$4</f>
        <v>9/30/2012 - 3/22/13</v>
      </c>
      <c r="D112" s="200" t="str">
        <f t="shared" ca="1" si="3"/>
        <v>Category 2: Expand Medical Homes</v>
      </c>
      <c r="E112" s="197">
        <f t="shared" ca="1" si="4"/>
        <v>7640479</v>
      </c>
      <c r="F112" s="197">
        <f t="shared" ca="1" si="5"/>
        <v>7640479</v>
      </c>
      <c r="G112" s="200" t="str">
        <f ca="1">INDIRECT("'"&amp;$Q112&amp;"'!B22")</f>
        <v>Process Milestone:</v>
      </c>
      <c r="H112" s="197" t="str">
        <f ca="1">INDIRECT("'"&amp;$Q112&amp;"'!D22")</f>
        <v>(49) Put in place policies and systems to enhance patient access to the medical home</v>
      </c>
      <c r="I112" s="197"/>
      <c r="J112" s="197">
        <f ca="1">INDIRECT("'"&amp;$Q112&amp;"'!F25")</f>
        <v>0</v>
      </c>
      <c r="K112" s="197">
        <f ca="1">INDIRECT("'"&amp;$Q112&amp;"'!F27")</f>
        <v>0</v>
      </c>
      <c r="L112" s="197" t="str">
        <f ca="1">INDIRECT("'"&amp;$Q112&amp;"'!F29")</f>
        <v>Yes</v>
      </c>
      <c r="M112" s="197" t="str">
        <f ca="1">INDIRECT("'"&amp;$Q112&amp;"'!F32")</f>
        <v>Yes</v>
      </c>
      <c r="N112" s="197" t="str">
        <f ca="1">INDIRECT("'"&amp;$Q112&amp;"'!B34")</f>
        <v xml:space="preserve">3/31/12 - As of 12/31/12, ARMC has updated its policies regarding patient access to the Medical Home (Family Health Center).  Ambulatory Care Service Policy No. 301.00 (on file), addresses patient access to the medical home, including confirming and scheduling for appropriate Primary Care Provider (PCP), clinic location and insurance verification.  In addition, staff have been trained (systems in place) to correctly identify patients' medical homes, PCP and schedule accordingly, all of which effectively enhance the patients' access to their medical home. 
ARMC’s DSRIP teams continue to educate staff, not only those who work in the Family Health Centers (Medical Homes), but all staff throughout the hospital.  In providing house-wide Medical Home education our focus is to change the culture by accurately defining and identifying a patient’s PCP and guiding the patient back to their medical home for care. </v>
      </c>
      <c r="O112" s="197" t="str">
        <f ca="1">INDIRECT("'"&amp;$Q112&amp;"'!F42")</f>
        <v>Yes</v>
      </c>
      <c r="P112" s="197">
        <f ca="1">INDIRECT("'"&amp;$Q112&amp;"'!F44")</f>
        <v>1</v>
      </c>
      <c r="Q112" t="s">
        <v>106</v>
      </c>
      <c r="R112">
        <v>12</v>
      </c>
    </row>
    <row r="113" spans="1:18" x14ac:dyDescent="0.25">
      <c r="A113" s="197" t="str">
        <f>'Total Payment Amount'!$D$2</f>
        <v>Arrowhead Regional Medical Center</v>
      </c>
      <c r="B113" s="197" t="str">
        <f>'Total Payment Amount'!$D$3</f>
        <v>DY 7</v>
      </c>
      <c r="C113" s="198" t="str">
        <f>'Total Payment Amount'!$D$4</f>
        <v>9/30/2012 - 3/22/13</v>
      </c>
      <c r="D113" s="200" t="str">
        <f t="shared" ca="1" si="3"/>
        <v>Category 2: Expand Medical Homes</v>
      </c>
      <c r="E113" s="197">
        <f t="shared" ca="1" si="4"/>
        <v>7640479</v>
      </c>
      <c r="F113" s="197">
        <f t="shared" ca="1" si="5"/>
        <v>7640479</v>
      </c>
      <c r="G113" s="200" t="str">
        <f ca="1">INDIRECT("'"&amp;$Q113&amp;"'!B47")</f>
        <v>Process Milestone:</v>
      </c>
      <c r="H113" s="197" t="str">
        <f ca="1">INDIRECT("'"&amp;$Q113&amp;"'!D47")</f>
        <v>(50) Reorganize staff into primary care teams responsible for the coordination of care</v>
      </c>
      <c r="I113" s="197"/>
      <c r="J113" s="197">
        <f ca="1">INDIRECT("'"&amp;$Q113&amp;"'!F50")</f>
        <v>0</v>
      </c>
      <c r="K113" s="197">
        <f ca="1">INDIRECT("'"&amp;$Q113&amp;"'!F52")</f>
        <v>0</v>
      </c>
      <c r="L113" s="197" t="str">
        <f ca="1">INDIRECT("'"&amp;$Q113&amp;"'!F54")</f>
        <v>Yes</v>
      </c>
      <c r="M113" s="197" t="str">
        <f ca="1">INDIRECT("'"&amp;$Q113&amp;"'!F57")</f>
        <v>Yes</v>
      </c>
      <c r="N113" s="197" t="str">
        <f ca="1">INDIRECT("'"&amp;$Q113&amp;"'!B59")</f>
        <v xml:space="preserve">3/31/12 - ARMC is in the process of hiring the necessary staff to fully implement the medical home model.  Individuals have, and are being, interviewed, hired, trained and formalized into primary care teams responsible for the coordination of care during the 2nd half of DY 7.  This information will be reported in the Final Report for DY 7.
9/30/12 - As of 6/30/12, the McKee Family Health Center (FHC) procedures have been changed to reorganize staff into primary care teams, or pods/podlets.  The FHC has 2 pods which consist of 4,000 patients and 7 podlets to accommodate the patient load.  The pods/podlets are designed to have more patient care provided by non-PCP members of the team.  With the addition of pods and podlets, position descriptions have changed to reflect the new duties:  
The PCP is no longer defined as someone who joins or develops a system to provide patient requested care on a 24 hour a day, 7 day a week basis.  The PCP will now be held accountable for whether an assigned patient has “appropriate” outcomes for specific health conditions and whether they received USPSTF recommended preventative services.  In fact, it will be the expectation that the PCP will track and know his/her rates and develop plans to continuously improve those rates.  
The Ambulatory Care Chronic Disease Case Manager will work with complex patients to set self-management goals and to follow with patients to ensure success.  
Nurses will provide patient care via nurse visits in clinics as well as phone and email visits.  They will be responsible to teach and supervise other members of the team who are providing patient education, medication reconciliation and self-management goal setting and coaching.  
LVNs will serve as panel managers for the pods, addressing requests to change PCPs, monitor sizes of panels and empanelment, quality measures, and teach/supervise Clinic Assistants as well as oversee “outreach” for the panel as a whole.  
Clinic Assistants will perform self-management support, patient education for common clinical conditions and medication reconciliation.  
Clerks will improve transitions in care by coordinating referrals and participate in ensuring compliance with evidence-based guidelines for preventative services by running reports of patients who need such services and contacting them to set up the service.  
The FHC Clinic Supervisor is responsible for the implementation and maintenance of pods and podlets.  It is her duty to ensure that staff are up to date on training and competent in their new job roles.  
ARMC's Administration played a crucial role in facilitating the implementation of pods and podlets at the FHC by working with downtown County Human Resources to push through the hiring of Clinic Assistants which are critical to the Medical Home.  Typically the new hire process can take several months before a new staff member is hired.  Administration was able to circumvent this process and speed up the hiring therefore assisting in the implementation of the Patient Centered Medical Home at the FHC.
</v>
      </c>
      <c r="O113" s="197" t="str">
        <f ca="1">INDIRECT("'"&amp;$Q113&amp;"'!F67")</f>
        <v>Yes</v>
      </c>
      <c r="P113" s="197">
        <f ca="1">INDIRECT("'"&amp;$Q113&amp;"'!F69")</f>
        <v>1</v>
      </c>
      <c r="Q113" t="s">
        <v>106</v>
      </c>
      <c r="R113">
        <v>12</v>
      </c>
    </row>
    <row r="114" spans="1:18" x14ac:dyDescent="0.25">
      <c r="A114" s="197" t="str">
        <f>'Total Payment Amount'!$D$2</f>
        <v>Arrowhead Regional Medical Center</v>
      </c>
      <c r="B114" s="197" t="str">
        <f>'Total Payment Amount'!$D$3</f>
        <v>DY 7</v>
      </c>
      <c r="C114" s="198" t="str">
        <f>'Total Payment Amount'!$D$4</f>
        <v>9/30/2012 - 3/22/13</v>
      </c>
      <c r="D114" s="200" t="str">
        <f t="shared" ca="1" si="3"/>
        <v>Category 2: Expand Medical Homes</v>
      </c>
      <c r="E114" s="197">
        <f t="shared" ca="1" si="4"/>
        <v>7640479</v>
      </c>
      <c r="F114" s="197">
        <f t="shared" ca="1" si="5"/>
        <v>7640479</v>
      </c>
      <c r="G114" s="200" t="str">
        <f ca="1">INDIRECT("'"&amp;$Q114&amp;"'!B72")</f>
        <v>Process Milestone:</v>
      </c>
      <c r="H114" s="197" t="str">
        <f ca="1">INDIRECT("'"&amp;$Q114&amp;"'!D72")</f>
        <v>(51) Establish criteria for medical home assignment</v>
      </c>
      <c r="I114" s="197"/>
      <c r="J114" s="197">
        <f ca="1">INDIRECT("'"&amp;$Q114&amp;"'!F75")</f>
        <v>0</v>
      </c>
      <c r="K114" s="197">
        <f ca="1">INDIRECT("'"&amp;$Q114&amp;"'!F77")</f>
        <v>0</v>
      </c>
      <c r="L114" s="197" t="str">
        <f ca="1">INDIRECT("'"&amp;$Q114&amp;"'!F79")</f>
        <v>Yes</v>
      </c>
      <c r="M114" s="197" t="str">
        <f ca="1">INDIRECT("'"&amp;$Q114&amp;"'!F82")</f>
        <v>Yes</v>
      </c>
      <c r="N114" s="197" t="str">
        <f ca="1">INDIRECT("'"&amp;$Q114&amp;"'!B84")</f>
        <v xml:space="preserve">3/31/12 - In developing ARMC's Medical Home Model, definitions and criteria were developed and implemented to assign patients to specific medical homes.  (See Medical Home Implementation Manual on file with ARMC).  Through this criteria, patients will be assigned to a specific Medical Home and receive educational materials regarding how ARMC's Medical Home functions (i.e. what a patient can expect from their Medical Home and what the Medical Home expects from them).   
9/30/12 – Administration and Ambulatory Services collaborated to develop a memo that was sent to ARMC staff and clinical providers which defined ARMC’s Patient Centered Medical Home (PCHM) as well as designating how patients will be assigned to a PCHM.  Excerpts from the memo are as follows: “An important aspect of our DSRIP plan is the creation and implementation of a Medical Home, whereby a patient will receive comprehensive longitudinal care.  Services of the Medical Home include population management using disease and preventive health registries, use of the Chronic Care Model for diabetes management, health coaching to enhance patient engagement in personal health and multidisciplinary team-based care where each member works at the top of his or her license.  ARMC’s Medical Home philosophy is, “Any patient who wishes to establish an ongoing relationship with a group of professionals, all with a common goal of maximizing that patient’s health and wellbeing, deserves to be in a medical home.  Therefore, initially we will define any patient who is willing to keep a second appointment at one of ARMC’s Family Health Centers, as agreeing to a Medical Home relationship.”  Although this process will begin with the FHCs our long-term goal is to encourage all ARMC patients to join a medical home.”  Through the distribution of this memo staff were further introduced to the PCHM and how it will play a valuable role in the future of ARMC’s population health management.  
</v>
      </c>
      <c r="O114" s="197" t="str">
        <f ca="1">INDIRECT("'"&amp;$Q114&amp;"'!F92")</f>
        <v>Yes</v>
      </c>
      <c r="P114" s="197">
        <f ca="1">INDIRECT("'"&amp;$Q114&amp;"'!F94")</f>
        <v>1</v>
      </c>
      <c r="Q114" t="s">
        <v>106</v>
      </c>
      <c r="R114">
        <v>12</v>
      </c>
    </row>
    <row r="115" spans="1:18" x14ac:dyDescent="0.25">
      <c r="A115" s="197" t="str">
        <f>'Total Payment Amount'!$D$2</f>
        <v>Arrowhead Regional Medical Center</v>
      </c>
      <c r="B115" s="197" t="str">
        <f>'Total Payment Amount'!$D$3</f>
        <v>DY 7</v>
      </c>
      <c r="C115" s="198" t="str">
        <f>'Total Payment Amount'!$D$4</f>
        <v>9/30/2012 - 3/22/13</v>
      </c>
      <c r="D115" s="200" t="str">
        <f t="shared" ca="1" si="3"/>
        <v>Category 2: Expand Medical Homes</v>
      </c>
      <c r="E115" s="197">
        <f t="shared" ca="1" si="4"/>
        <v>7640479</v>
      </c>
      <c r="F115" s="197">
        <f t="shared" ca="1" si="5"/>
        <v>7640479</v>
      </c>
      <c r="G115" s="200" t="str">
        <f ca="1">INDIRECT("'"&amp;$Q115&amp;"'!B97")</f>
        <v>Process Milestone:</v>
      </c>
      <c r="H115" s="197" t="str">
        <f ca="1">INDIRECT("'"&amp;$Q115&amp;"'!D97")</f>
        <v>(52) Develop training materials for medical homes</v>
      </c>
      <c r="I115" s="197"/>
      <c r="J115" s="197">
        <f ca="1">INDIRECT("'"&amp;$Q115&amp;"'!F100")</f>
        <v>0</v>
      </c>
      <c r="K115" s="197">
        <f ca="1">INDIRECT("'"&amp;$Q115&amp;"'!F102")</f>
        <v>0</v>
      </c>
      <c r="L115" s="197" t="str">
        <f ca="1">INDIRECT("'"&amp;$Q115&amp;"'!F104")</f>
        <v>Yes</v>
      </c>
      <c r="M115" s="197" t="str">
        <f ca="1">INDIRECT("'"&amp;$Q115&amp;"'!F107")</f>
        <v>Yes</v>
      </c>
      <c r="N115" s="197" t="str">
        <f ca="1">INDIRECT("'"&amp;$Q115&amp;"'!B109")</f>
        <v>3/31/12 - ARMC's DSRIP team has developed training materials to implement its Medical Home Model.  Training materials include information on: (1) Overview and Philosophy; (2) Empanelment; (3) The Family Health Center Team; (4) Enhanced Access; and (5) Improving Preventative Services.  (See Medical Home Implementation Manual on File with ARMC).
Training staff and implementing the Medical Home Model turned out to be a bigger project than we anticipated.  Since the initial training materials had been developed, DSRIP teams have been experimenting with multiple education modalities.  Training has become an ongoing process, as the MHM is very complex and teaching it once is not effective, now: staff are given time to practice and assimilate the model; there have been small groups involved in role playing; required readings have been distributed; and the MHM concepts have been folded into New Employee Orientation.  Our goal is to continue to build upon the model, strengthening the core and changing the overall culture.</v>
      </c>
      <c r="O115" s="197" t="str">
        <f ca="1">INDIRECT("'"&amp;$Q115&amp;"'!F117")</f>
        <v>Yes</v>
      </c>
      <c r="P115" s="197">
        <f ca="1">INDIRECT("'"&amp;$Q115&amp;"'!F119")</f>
        <v>1</v>
      </c>
      <c r="Q115" t="s">
        <v>106</v>
      </c>
      <c r="R115">
        <v>12</v>
      </c>
    </row>
    <row r="116" spans="1:18" x14ac:dyDescent="0.25">
      <c r="A116" s="197" t="str">
        <f>'Total Payment Amount'!$D$2</f>
        <v>Arrowhead Regional Medical Center</v>
      </c>
      <c r="B116" s="197" t="str">
        <f>'Total Payment Amount'!$D$3</f>
        <v>DY 7</v>
      </c>
      <c r="C116" s="198" t="str">
        <f>'Total Payment Amount'!$D$4</f>
        <v>9/30/2012 - 3/22/13</v>
      </c>
      <c r="D116" s="200" t="str">
        <f t="shared" ca="1" si="3"/>
        <v>Category 2: Expand Medical Homes</v>
      </c>
      <c r="E116" s="197">
        <f t="shared" ca="1" si="4"/>
        <v>7640479</v>
      </c>
      <c r="F116" s="197">
        <f t="shared" ca="1" si="5"/>
        <v>7640479</v>
      </c>
      <c r="G116" s="200" t="str">
        <f ca="1">INDIRECT("'"&amp;$Q116&amp;"'!B122")</f>
        <v>Process Milestone:</v>
      </c>
      <c r="H116" s="197" t="str">
        <f ca="1">INDIRECT("'"&amp;$Q116&amp;"'!D122")</f>
        <v>(53) Designate/hire Panel Managers to support and oversee panel management at the three ARMC FHCs (3 Panel Managers)</v>
      </c>
      <c r="I116" s="197"/>
      <c r="J116" s="197">
        <f ca="1">INDIRECT("'"&amp;$Q116&amp;"'!F125")</f>
        <v>0</v>
      </c>
      <c r="K116" s="197">
        <f ca="1">INDIRECT("'"&amp;$Q116&amp;"'!F127")</f>
        <v>0</v>
      </c>
      <c r="L116" s="197" t="str">
        <f ca="1">INDIRECT("'"&amp;$Q116&amp;"'!F129")</f>
        <v>Yes</v>
      </c>
      <c r="M116" s="197" t="str">
        <f ca="1">INDIRECT("'"&amp;$Q116&amp;"'!F132")</f>
        <v>Yes</v>
      </c>
      <c r="N116" s="197" t="str">
        <f ca="1">INDIRECT("'"&amp;$Q116&amp;"'!B134")</f>
        <v xml:space="preserve">3/31/12 - On 12/27/11, A. Gutierrez, LVN, was assigned the new position duties of Panel Manager for the McKee FHC.  A. Gutierrez will be responsible for identifying population management priorities, collaborate with healthcare teams to implement population management, enter data into/maintain disease registries, perform patient outreach, facilitate patients' access to care, provide support to Health Education staff regarding patient self-management goals and participate in community meetings (see new position description on file).  Designation of A. Gutierrez as the Panel Manager for McKee FHC accounts for 33% completion of this milestone.  This will be adjusted to account for a 25% completion of this milestone.  
9/30/12 - As we became more knowledgeable about the patient centered medical home, we realized we needed more panel managers than just one for each clinic.  After testing some of the concepts on a small scale with one physician champion and the first panel manager we adjusted our plan to include 2 panel managers for each pod.  Therefore as of June 30 ARMC has designated/hired 7 panel managers, specifically; 3 at the McKee FHC; 2 at Westside FHC; and 2 at the Fontana FHC.  We will continue to recruit until we achieve our goal of two panel managers per pod.  Panel Managers are responsible for identifying population management priorities, collaborating with healthcare teams to implement population management, entering data into/maintain disease registries, performing patient outreach, facilitating patients' access to care, providing support to Health Education staff regarding patient self-management goals and participating in community meetings.  With the addition of panel managers, ARMC revised the LVN position description to include panel management duties.  With this revision, LVNs were trained on new duties, including registry use, addressing requests to change Primary Care Providers, monitor sizes of panels and empanelment, quality measures, and teach/supervise Clinic Assistants as well as oversee “outreach” for the panel as a whole.  See signed position descriptions on file.
Dr. Raval is the designated physician champion-s for Medical Homes and Panel Management.  He is also the program director for the family medicine residency program and has been instrumental in pushing forward the concept and process of the medical home model and panel management as well as encouraging physician engagement among all the providers.  
</v>
      </c>
      <c r="O116" s="197" t="str">
        <f ca="1">INDIRECT("'"&amp;$Q116&amp;"'!F142")</f>
        <v>Yes</v>
      </c>
      <c r="P116" s="197">
        <f ca="1">INDIRECT("'"&amp;$Q116&amp;"'!F144")</f>
        <v>1</v>
      </c>
      <c r="Q116" t="s">
        <v>106</v>
      </c>
      <c r="R116">
        <v>12</v>
      </c>
    </row>
    <row r="117" spans="1:18" x14ac:dyDescent="0.25">
      <c r="A117" s="197" t="str">
        <f>'Total Payment Amount'!$D$2</f>
        <v>Arrowhead Regional Medical Center</v>
      </c>
      <c r="B117" s="197" t="str">
        <f>'Total Payment Amount'!$D$3</f>
        <v>DY 7</v>
      </c>
      <c r="C117" s="198" t="str">
        <f>'Total Payment Amount'!$D$4</f>
        <v>9/30/2012 - 3/22/13</v>
      </c>
      <c r="D117" s="200" t="str">
        <f t="shared" ca="1" si="3"/>
        <v>Category 2: Expand Medical Homes</v>
      </c>
      <c r="E117" s="197">
        <f t="shared" ca="1" si="4"/>
        <v>7640479</v>
      </c>
      <c r="F117" s="197">
        <f t="shared" ca="1" si="5"/>
        <v>7640479</v>
      </c>
      <c r="G117" s="200" t="str">
        <f ca="1">INDIRECT("'"&amp;$Q117&amp;"'!B147")</f>
        <v>Process Milestone:</v>
      </c>
      <c r="H117" s="197" t="str">
        <f ca="1">INDIRECT("'"&amp;$Q117&amp;"'!D147")</f>
        <v>(54) Train at least 25% of ARMC FHC staff on the medical home model</v>
      </c>
      <c r="I117" s="197"/>
      <c r="J117" s="197">
        <f ca="1">INDIRECT("'"&amp;$Q117&amp;"'!F150")</f>
        <v>0</v>
      </c>
      <c r="K117" s="197">
        <f ca="1">INDIRECT("'"&amp;$Q117&amp;"'!F152")</f>
        <v>0</v>
      </c>
      <c r="L117" s="197" t="str">
        <f ca="1">INDIRECT("'"&amp;$Q117&amp;"'!F154")</f>
        <v>Yes</v>
      </c>
      <c r="M117" s="197" t="str">
        <f ca="1">INDIRECT("'"&amp;$Q117&amp;"'!F157")</f>
        <v>Yes</v>
      </c>
      <c r="N117" s="197" t="str">
        <f ca="1">INDIRECT("'"&amp;$Q117&amp;"'!B159")</f>
        <v xml:space="preserve">3/31/12 - As of 12/31/11, an initial group of ARMC FHC staff have received training (conference and in-house), accounting for 25% of the required 25% of all ARMC FHC staff.  All additional staff will be trained on ARMC's Medical Home Model by 6/30/12.  (See training schedules and attendance sheets on file with ARMC).  
9/30/12 - As of 6/30/12, 25% of ARMC FHC staff (McKee Clinic) has been trained on the Patient Centered Medical Home (PCHM) model.  Training sessions included; one-on-one training with panel managers with a focus on an introduction to PCMH, empanelment and the LVN’s role as the Panel Manager, population management, assisting patients with setting self-management goals and how to coach patients on these goals (1/18, 1/20, 1/27); one-on-one training with the Clinic Assistants on how to perform basic patient education and medication reconciliation (1/27); empanelment training for LVNs (4/11); population management training specifically on increasing mammogram rates and practice session registry with Panel Managers (4/13); empanelment and hands-on registry training for primary care providers (PCPs) (4/25); introduction to PCMH from the Emergency Department perspective (5/8); empanelment and hands-on registry for PCPs (5/9); introduction to PCMH for LVNs (5/25); Nursing orientation to PCMH (6/7); What is Panel Management (6/19).  In addition to the aforementioned in person classes, a training guide was developed, entitled, “Medical Home School Part 2”.  This training guide was distributed to the PCPs as a home-study, designed to delve more deeply into: (1) basic patient education that would be done by the Clinic Assistants for the big three (diabetes, hypertension and hyperlipidemia); (2) medication reconciliation; (3) action plans and coaching; and (4) quality improvement.  Training documents and sign-in sheets are on file with ARMC.
</v>
      </c>
      <c r="O117" s="197" t="str">
        <f ca="1">INDIRECT("'"&amp;$Q117&amp;"'!F167")</f>
        <v>Yes</v>
      </c>
      <c r="P117" s="197">
        <f ca="1">INDIRECT("'"&amp;$Q117&amp;"'!F169")</f>
        <v>1</v>
      </c>
      <c r="Q117" t="s">
        <v>106</v>
      </c>
      <c r="R117">
        <v>12</v>
      </c>
    </row>
    <row r="118" spans="1:18" x14ac:dyDescent="0.25">
      <c r="A118" s="197" t="str">
        <f>'Total Payment Amount'!$D$2</f>
        <v>Arrowhead Regional Medical Center</v>
      </c>
      <c r="B118" s="197" t="str">
        <f>'Total Payment Amount'!$D$3</f>
        <v>DY 7</v>
      </c>
      <c r="C118" s="198" t="str">
        <f>'Total Payment Amount'!$D$4</f>
        <v>9/30/2012 - 3/22/13</v>
      </c>
      <c r="D118" s="200" t="str">
        <f t="shared" ca="1" si="3"/>
        <v>Category 2: Expand Medical Homes</v>
      </c>
      <c r="E118" s="197">
        <f t="shared" ca="1" si="4"/>
        <v>7640479</v>
      </c>
      <c r="F118" s="197">
        <f t="shared" ca="1" si="5"/>
        <v>7640479</v>
      </c>
      <c r="G118" s="200" t="str">
        <f ca="1">INDIRECT("'"&amp;$Q118&amp;"'!B172")</f>
        <v>Process Milestone:</v>
      </c>
      <c r="H118" s="197" t="str">
        <f ca="1">INDIRECT("'"&amp;$Q118&amp;"'!D172")</f>
        <v>(55) Implement the medical home model at one ARMC FHC (pilot)</v>
      </c>
      <c r="I118" s="197"/>
      <c r="J118" s="197">
        <f ca="1">INDIRECT("'"&amp;$Q118&amp;"'!F175")</f>
        <v>0</v>
      </c>
      <c r="K118" s="197">
        <f ca="1">INDIRECT("'"&amp;$Q118&amp;"'!F177")</f>
        <v>0</v>
      </c>
      <c r="L118" s="197" t="str">
        <f ca="1">INDIRECT("'"&amp;$Q118&amp;"'!F179")</f>
        <v>Yes</v>
      </c>
      <c r="M118" s="197" t="str">
        <f ca="1">INDIRECT("'"&amp;$Q118&amp;"'!F182")</f>
        <v>Yes</v>
      </c>
      <c r="N118" s="197" t="str">
        <f ca="1">INDIRECT("'"&amp;$Q118&amp;"'!B184")</f>
        <v xml:space="preserve">3/31/12 - ARMC is taking the necessary steps to implement the medical home model at its Family Health Centers, including, development of the medical home model, training staff, implementing a functional disease registry and hiring the necessary staff.  This will be reported on in ARMC's DY 7 Final report.
9/30/12 - As of 6/30/12, ARMC had taken the necessary steps to implement the Patient Centered Medical Home (PCMH) at its McKee Family Health Center (FHC).  To accomplish this, ARMC has: (1) adopted the principles and philosophy outlined in the joint definition of the Patient-Centered Medical Home by the American Academy of Family Physicians (AAFP), the American Academy of Pediatrics (AAP), the American College of Physicians (ACP) and the American Osteopathic Association (AOA):  “A patient-centered medical home integrates patients as active participants in their own health and well-being. Patients are cared for by a physician who leads the medical team that coordinates all aspects of preventive, acute and chronic needs of patients using the best available evidence and appropriate technology. These relationships offer patients comfort, convenience, and optimal health throughout their lifetimes.”; and (2) incorporated the following attributes into its FHC, Access to care, Patient engagement, Care coordination, Team-based care, Clinical information systems with decision support, feedback to physicians and Transparency.
Specifically, ARMC has:
1. Developed a workable plan for empanelment with established criteria for medical home assignment.
2. Reorganized and supplemented the staff at McKee FHC into multidisciplinary primary care practice teams responsible for coordinated patient care.
3. Developed a way to track access by looking at the third-next available appointment for each primary care provider.
4. Developed a system to improve compliance with evidence-based preventive services recommendations.
5. Educated senior leadership and department heads on the PCHM.
6. Changed procedures so that pods are responsible for registering their own appointments and are working towards taking ownership of their messages.
7. Medical Directors meet monthly with Clinic Supervisors to discuss progress and challenges with the PCMH model.   
ARMC realizes this is just the beginning of what will be a wholly transformative process.  In order for our patients to reap the benefits of long-term improved health outcomes there is much work to be done.  The physicians, nurses and clinical staff have committed to a continuous quality improvement program to improve our effectiveness with engaging patients and supporting their self-management skills.  
</v>
      </c>
      <c r="O118" s="197" t="str">
        <f ca="1">INDIRECT("'"&amp;$Q118&amp;"'!F192")</f>
        <v>Yes</v>
      </c>
      <c r="P118" s="197">
        <f ca="1">INDIRECT("'"&amp;$Q118&amp;"'!F194")</f>
        <v>1</v>
      </c>
      <c r="Q118" t="s">
        <v>106</v>
      </c>
      <c r="R118">
        <v>12</v>
      </c>
    </row>
    <row r="119" spans="1:18" x14ac:dyDescent="0.25">
      <c r="A119" s="197" t="str">
        <f>'Total Payment Amount'!$D$2</f>
        <v>Arrowhead Regional Medical Center</v>
      </c>
      <c r="B119" s="197" t="str">
        <f>'Total Payment Amount'!$D$3</f>
        <v>DY 7</v>
      </c>
      <c r="C119" s="198" t="str">
        <f>'Total Payment Amount'!$D$4</f>
        <v>9/30/2012 - 3/22/13</v>
      </c>
      <c r="D119" s="200" t="str">
        <f t="shared" ca="1" si="3"/>
        <v>Category 2: Expand Medical Homes</v>
      </c>
      <c r="E119" s="197">
        <f t="shared" ca="1" si="4"/>
        <v>7640479</v>
      </c>
      <c r="F119" s="197">
        <f t="shared" ca="1" si="5"/>
        <v>7640479</v>
      </c>
      <c r="G119" s="200" t="str">
        <f ca="1">INDIRECT("'"&amp;$Q119&amp;"'!B197")</f>
        <v>Improvement Milestone:</v>
      </c>
      <c r="H119" s="197" t="str">
        <f ca="1">INDIRECT("'"&amp;$Q119&amp;"'!D197")</f>
        <v>(56) At least 50% of new patients assigned to the pilot medical home receive their first appointment in a timely manner</v>
      </c>
      <c r="I119" s="197"/>
      <c r="J119" s="197">
        <f ca="1">INDIRECT("'"&amp;$Q119&amp;"'!F200")</f>
        <v>0</v>
      </c>
      <c r="K119" s="197">
        <f ca="1">INDIRECT("'"&amp;$Q119&amp;"'!F202")</f>
        <v>0</v>
      </c>
      <c r="L119" s="197" t="str">
        <f ca="1">INDIRECT("'"&amp;$Q119&amp;"'!F204")</f>
        <v>Yes</v>
      </c>
      <c r="M119" s="197" t="str">
        <f ca="1">INDIRECT("'"&amp;$Q119&amp;"'!F207")</f>
        <v>Yes</v>
      </c>
      <c r="N119" s="197" t="str">
        <f ca="1">INDIRECT("'"&amp;$Q119&amp;"'!B209")</f>
        <v xml:space="preserve">3/31/12 - ARMC is taking the necessary steps to implement the medical home model at its Family Health Centers, including assigning new patients to the medical home and ensuring they receive their first appointment in a timely manner as per the assigned metrics.  This will be reported on in ARMC's DY 7 Final report.
9/30/12 - Prior to implementing the Patient Centered Medical Home (PCHM) model, ARMC did not have a way to track how long it took for individual patients to get an appointment at any of our primary care clinics.  Most of our patients were not part of a health plan so we would not know they desired an appointment until they called.  We did periodically assess our next available slots but these were generally much less than 120 days.  However, as part of the new low income health plan, ARMC was able to develop a list of health plan patients newly assigned to McKee FHC (our first Medical Home) in February 2012.  Therefore, we were able to analyze these specific individual patients to determine if they had established care prior to the “assignment date” + 120 days deadline. For the months of February – June, 1,206 new patients were assigned to the McKee FHC.  Of these 1,206 patients assigned, 778 (or 65%) had established care before the assignment date +120 days deadline. 
Tracking this data proved to be a challenge for ARMC. The information must be determined by looking up each individual patient in the system to determine the date seen in the clinic.  We are evaluating the possibility of automating the process to allow monitoring of multiple clinics in the future. As of the end on June 2012, have been unable to identify an automated system and therefore have no specific go-live date.  
Since the introduction of the PCMH model, pods are being proactive about patient receiving their appointments in a timely manner.  The staff receives lists of new patients and reaches out to them with a phone call or letter to set up their first appointment and/or answer any questions they may have about the PCMH.  
</v>
      </c>
      <c r="O119" s="197" t="str">
        <f ca="1">INDIRECT("'"&amp;$Q119&amp;"'!F217")</f>
        <v>Yes</v>
      </c>
      <c r="P119" s="197">
        <f ca="1">INDIRECT("'"&amp;$Q119&amp;"'!F219")</f>
        <v>1</v>
      </c>
      <c r="Q119" t="s">
        <v>106</v>
      </c>
      <c r="R119">
        <v>12</v>
      </c>
    </row>
    <row r="120" spans="1:18" x14ac:dyDescent="0.25">
      <c r="A120" s="197" t="str">
        <f>'Total Payment Amount'!$D$2</f>
        <v>Arrowhead Regional Medical Center</v>
      </c>
      <c r="B120" s="197" t="str">
        <f>'Total Payment Amount'!$D$3</f>
        <v>DY 7</v>
      </c>
      <c r="C120" s="198" t="str">
        <f>'Total Payment Amount'!$D$4</f>
        <v>9/30/2012 - 3/22/13</v>
      </c>
      <c r="D120" s="200" t="str">
        <f t="shared" ref="D120:D183" ca="1" si="6">INDIRECT("'"&amp;$Q120&amp;"'!$A$6")</f>
        <v>Category 2: Expand Medical Homes</v>
      </c>
      <c r="E120" s="197">
        <f t="shared" ref="E120:E183" ca="1" si="7">INDIRECT("'"&amp;$Q120&amp;"'!$F$18")</f>
        <v>7640479</v>
      </c>
      <c r="F120" s="197">
        <f t="shared" ref="F120:F183" ca="1" si="8">INDIRECT("'"&amp;$Q120&amp;"'!$F$20")</f>
        <v>7640479</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Arrowhead Regional Medical Center</v>
      </c>
      <c r="B121" s="197" t="str">
        <f>'Total Payment Amount'!$D$3</f>
        <v>DY 7</v>
      </c>
      <c r="C121" s="198" t="str">
        <f>'Total Payment Amount'!$D$4</f>
        <v>9/30/2012 - 3/22/13</v>
      </c>
      <c r="D121" s="200" t="str">
        <f t="shared" ca="1" si="6"/>
        <v>Category 2: Expand Medical Homes</v>
      </c>
      <c r="E121" s="197">
        <f t="shared" ca="1" si="7"/>
        <v>7640479</v>
      </c>
      <c r="F121" s="197">
        <f t="shared" ca="1" si="8"/>
        <v>7640479</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Arrowhead Regional Medical Center</v>
      </c>
      <c r="B122" s="197" t="str">
        <f>'Total Payment Amount'!$D$3</f>
        <v>DY 7</v>
      </c>
      <c r="C122" s="198" t="str">
        <f>'Total Payment Amount'!$D$4</f>
        <v>9/30/2012 - 3/22/13</v>
      </c>
      <c r="D122" s="200" t="str">
        <f t="shared" ca="1" si="6"/>
        <v>Category 2: Expand Chronic Care Management Models</v>
      </c>
      <c r="E122" s="197">
        <f t="shared" ca="1" si="7"/>
        <v>7640479</v>
      </c>
      <c r="F122" s="197">
        <f t="shared" ca="1" si="8"/>
        <v>6876431.0999999996</v>
      </c>
      <c r="G122" s="200" t="str">
        <f ca="1">INDIRECT("'"&amp;$Q122&amp;"'!B22")</f>
        <v>Process Milestone:</v>
      </c>
      <c r="H122" s="197" t="str">
        <f ca="1">INDIRECT("'"&amp;$Q122&amp;"'!D22")</f>
        <v>(64) Implement the Chronic Care Model for diabetes at one ARMC FHC (pilot)</v>
      </c>
      <c r="I122" s="197"/>
      <c r="J122" s="197">
        <f ca="1">INDIRECT("'"&amp;$Q122&amp;"'!F25")</f>
        <v>1</v>
      </c>
      <c r="K122" s="197">
        <f ca="1">INDIRECT("'"&amp;$Q122&amp;"'!F27")</f>
        <v>1</v>
      </c>
      <c r="L122" s="197">
        <f ca="1">INDIRECT("'"&amp;$Q122&amp;"'!F29")</f>
        <v>1</v>
      </c>
      <c r="M122" s="197" t="str">
        <f ca="1">INDIRECT("'"&amp;$Q122&amp;"'!F32")</f>
        <v>Yes</v>
      </c>
      <c r="N122" s="197" t="str">
        <f ca="1">INDIRECT("'"&amp;$Q122&amp;"'!B34")</f>
        <v xml:space="preserve">3/31/12 - ARMC is in the process of fully implementing the Chronic Care Model at its Fontana Family Health Center.  Chronic Care Model development and training have been taking place during the first half of DY 7 and efforts are being made to complete the training and implement the Chronic Care Model during the 2nd half of DY 7.  This will be reported on in ARMC's DY 7 Final report.
9/30/12 - As of 6/30/12, half of the Fontana Family Health Center (FHC) clinic staff is heavily involved in performing Plan, Do, Study, Act (PDSA) cycles to improve the care of our diabetic patients.  ARMC has plans to add the rest of the clinic staff in early DY 8, and therefore will be requesting half of the milestone credit for implementing the Chronic Care Model (CCM) for diabetes at its Fontana Family Health Center (FHC).  
Though all Fontana FHC staff have been trained on the CCM, we were unable to implement the model clinic-wide due to several issues that we didn’t anticipate.  First the disease registry implementation took longer than expected.  It took several months for the Information Technology and Ambulatory departments to develop, test and implement the actual registry.  Likewise, the recruitment  and hiring of the Ambulatory Chronic Case Manager was delayed as a result of human resources issues.  We did attempt to accelerate implementation by developing two interdisciplinary process improvement teams.  Both teams performed multiple Plan, Do, Survey, Act (PDSA) cycles and have made progress in the care of their diabetic patients, however we did not have enough time to add all the Fontana FHC providers by June 30, 2012.  In DY 8 the all providers and clinic staff will be fully engaged in the CCM, working in huddles, self-management support, follow-up and planned visits.  
Through the Chronic Care Model, Fontana FHC is monitoring and measuring the following for its diabetic patients: patients who have an A1c on file within the last 12 months, patients with an A1c &lt; 8%, patients with an LDL &lt;100, patients whose BP is &lt;140/90, and those patients who have a documented self-management goal within the past 12 months.
Prior to the implementation of the registry, ARMC didn’t have the means to perform population management for diabetes, and therefore has no comparative data to measure against.  With the implementation of the registry and Chronic Care Model, Fontana FHC’s  PCPs and health teams can now monitor their patient’s health data and provide enhanced health management.  This initial data will be used as the baseline for future years to measure progress in chronic care management.
</v>
      </c>
      <c r="O122" s="197">
        <f ca="1">INDIRECT("'"&amp;$Q122&amp;"'!F42")</f>
        <v>0</v>
      </c>
      <c r="P122" s="197">
        <f ca="1">INDIRECT("'"&amp;$Q122&amp;"'!F44")</f>
        <v>0</v>
      </c>
      <c r="Q122" t="s">
        <v>262</v>
      </c>
      <c r="R122">
        <v>13</v>
      </c>
    </row>
    <row r="123" spans="1:18" x14ac:dyDescent="0.25">
      <c r="A123" s="197" t="str">
        <f>'Total Payment Amount'!$D$2</f>
        <v>Arrowhead Regional Medical Center</v>
      </c>
      <c r="B123" s="197" t="str">
        <f>'Total Payment Amount'!$D$3</f>
        <v>DY 7</v>
      </c>
      <c r="C123" s="198" t="str">
        <f>'Total Payment Amount'!$D$4</f>
        <v>9/30/2012 - 3/22/13</v>
      </c>
      <c r="D123" s="200" t="str">
        <f t="shared" ca="1" si="6"/>
        <v>Category 2: Expand Chronic Care Management Models</v>
      </c>
      <c r="E123" s="197">
        <f t="shared" ca="1" si="7"/>
        <v>7640479</v>
      </c>
      <c r="F123" s="197">
        <f t="shared" ca="1" si="8"/>
        <v>6876431.0999999996</v>
      </c>
      <c r="G123" s="200">
        <f ca="1">INDIRECT("'"&amp;$Q123&amp;"'!B47")</f>
        <v>0</v>
      </c>
      <c r="H123" s="197">
        <f ca="1">INDIRECT("'"&amp;$Q123&amp;"'!D47")</f>
        <v>0</v>
      </c>
      <c r="I123" s="197"/>
      <c r="J123" s="197">
        <f ca="1">INDIRECT("'"&amp;$Q123&amp;"'!F50")</f>
        <v>0</v>
      </c>
      <c r="K123" s="197">
        <f ca="1">INDIRECT("'"&amp;$Q123&amp;"'!F52")</f>
        <v>0</v>
      </c>
      <c r="L123" s="197">
        <f ca="1">INDIRECT("'"&amp;$Q123&amp;"'!F54")</f>
        <v>0</v>
      </c>
      <c r="M123" s="197">
        <f ca="1">INDIRECT("'"&amp;$Q123&amp;"'!F57")</f>
        <v>0</v>
      </c>
      <c r="N123" s="197">
        <f ca="1">INDIRECT("'"&amp;$Q123&amp;"'!B59")</f>
        <v>0</v>
      </c>
      <c r="O123" s="197">
        <f ca="1">INDIRECT("'"&amp;$Q123&amp;"'!F67")</f>
        <v>0</v>
      </c>
      <c r="P123" s="197">
        <f ca="1">INDIRECT("'"&amp;$Q123&amp;"'!F69")</f>
        <v>0</v>
      </c>
      <c r="Q123" t="s">
        <v>262</v>
      </c>
      <c r="R123">
        <v>13</v>
      </c>
    </row>
    <row r="124" spans="1:18" x14ac:dyDescent="0.25">
      <c r="A124" s="197" t="str">
        <f>'Total Payment Amount'!$D$2</f>
        <v>Arrowhead Regional Medical Center</v>
      </c>
      <c r="B124" s="197" t="str">
        <f>'Total Payment Amount'!$D$3</f>
        <v>DY 7</v>
      </c>
      <c r="C124" s="198" t="str">
        <f>'Total Payment Amount'!$D$4</f>
        <v>9/30/2012 - 3/22/13</v>
      </c>
      <c r="D124" s="200" t="str">
        <f t="shared" ca="1" si="6"/>
        <v>Category 2: Expand Chronic Care Management Models</v>
      </c>
      <c r="E124" s="197">
        <f t="shared" ca="1" si="7"/>
        <v>7640479</v>
      </c>
      <c r="F124" s="197">
        <f t="shared" ca="1" si="8"/>
        <v>6876431.0999999996</v>
      </c>
      <c r="G124" s="200">
        <f ca="1">INDIRECT("'"&amp;$Q124&amp;"'!B72")</f>
        <v>0</v>
      </c>
      <c r="H124" s="197">
        <f ca="1">INDIRECT("'"&amp;$Q124&amp;"'!D72")</f>
        <v>0</v>
      </c>
      <c r="I124" s="197"/>
      <c r="J124" s="197">
        <f ca="1">INDIRECT("'"&amp;$Q124&amp;"'!F75")</f>
        <v>0</v>
      </c>
      <c r="K124" s="197">
        <f ca="1">INDIRECT("'"&amp;$Q124&amp;"'!F77")</f>
        <v>0</v>
      </c>
      <c r="L124" s="197">
        <f ca="1">INDIRECT("'"&amp;$Q124&amp;"'!F79")</f>
        <v>0</v>
      </c>
      <c r="M124" s="197">
        <f ca="1">INDIRECT("'"&amp;$Q124&amp;"'!F82")</f>
        <v>0</v>
      </c>
      <c r="N124" s="197">
        <f ca="1">INDIRECT("'"&amp;$Q124&amp;"'!B84")</f>
        <v>0</v>
      </c>
      <c r="O124" s="197">
        <f ca="1">INDIRECT("'"&amp;$Q124&amp;"'!F92")</f>
        <v>0</v>
      </c>
      <c r="P124" s="197">
        <f ca="1">INDIRECT("'"&amp;$Q124&amp;"'!F94")</f>
        <v>0</v>
      </c>
      <c r="Q124" t="s">
        <v>262</v>
      </c>
      <c r="R124">
        <v>13</v>
      </c>
    </row>
    <row r="125" spans="1:18" x14ac:dyDescent="0.25">
      <c r="A125" s="197" t="str">
        <f>'Total Payment Amount'!$D$2</f>
        <v>Arrowhead Regional Medical Center</v>
      </c>
      <c r="B125" s="197" t="str">
        <f>'Total Payment Amount'!$D$3</f>
        <v>DY 7</v>
      </c>
      <c r="C125" s="198" t="str">
        <f>'Total Payment Amount'!$D$4</f>
        <v>9/30/2012 - 3/22/13</v>
      </c>
      <c r="D125" s="200" t="str">
        <f t="shared" ca="1" si="6"/>
        <v>Category 2: Expand Chronic Care Management Models</v>
      </c>
      <c r="E125" s="197">
        <f t="shared" ca="1" si="7"/>
        <v>7640479</v>
      </c>
      <c r="F125" s="197">
        <f t="shared" ca="1" si="8"/>
        <v>6876431.0999999996</v>
      </c>
      <c r="G125" s="200">
        <f ca="1">INDIRECT("'"&amp;$Q125&amp;"'!B97")</f>
        <v>0</v>
      </c>
      <c r="H125" s="197">
        <f ca="1">INDIRECT("'"&amp;$Q125&amp;"'!D97")</f>
        <v>0</v>
      </c>
      <c r="I125" s="197"/>
      <c r="J125" s="197">
        <f ca="1">INDIRECT("'"&amp;$Q125&amp;"'!F100")</f>
        <v>0</v>
      </c>
      <c r="K125" s="197">
        <f ca="1">INDIRECT("'"&amp;$Q125&amp;"'!F102")</f>
        <v>0</v>
      </c>
      <c r="L125" s="197">
        <f ca="1">INDIRECT("'"&amp;$Q125&amp;"'!F104")</f>
        <v>0</v>
      </c>
      <c r="M125" s="197">
        <f ca="1">INDIRECT("'"&amp;$Q125&amp;"'!F107")</f>
        <v>0</v>
      </c>
      <c r="N125" s="197">
        <f ca="1">INDIRECT("'"&amp;$Q125&amp;"'!B109")</f>
        <v>0</v>
      </c>
      <c r="O125" s="197">
        <f ca="1">INDIRECT("'"&amp;$Q125&amp;"'!F117")</f>
        <v>0</v>
      </c>
      <c r="P125" s="197">
        <f ca="1">INDIRECT("'"&amp;$Q125&amp;"'!F119")</f>
        <v>0</v>
      </c>
      <c r="Q125" t="s">
        <v>262</v>
      </c>
      <c r="R125">
        <v>13</v>
      </c>
    </row>
    <row r="126" spans="1:18" x14ac:dyDescent="0.25">
      <c r="A126" s="197" t="str">
        <f>'Total Payment Amount'!$D$2</f>
        <v>Arrowhead Regional Medical Center</v>
      </c>
      <c r="B126" s="197" t="str">
        <f>'Total Payment Amount'!$D$3</f>
        <v>DY 7</v>
      </c>
      <c r="C126" s="198" t="str">
        <f>'Total Payment Amount'!$D$4</f>
        <v>9/30/2012 - 3/22/13</v>
      </c>
      <c r="D126" s="200" t="str">
        <f t="shared" ca="1" si="6"/>
        <v>Category 2: Expand Chronic Care Management Models</v>
      </c>
      <c r="E126" s="197">
        <f t="shared" ca="1" si="7"/>
        <v>7640479</v>
      </c>
      <c r="F126" s="197">
        <f t="shared" ca="1" si="8"/>
        <v>6876431.0999999996</v>
      </c>
      <c r="G126" s="200">
        <f ca="1">INDIRECT("'"&amp;$Q126&amp;"'!B122")</f>
        <v>0</v>
      </c>
      <c r="H126" s="197">
        <f ca="1">INDIRECT("'"&amp;$Q126&amp;"'!D122")</f>
        <v>0</v>
      </c>
      <c r="I126" s="197"/>
      <c r="J126" s="197">
        <f ca="1">INDIRECT("'"&amp;$Q126&amp;"'!F125")</f>
        <v>0</v>
      </c>
      <c r="K126" s="197">
        <f ca="1">INDIRECT("'"&amp;$Q126&amp;"'!F127")</f>
        <v>0</v>
      </c>
      <c r="L126" s="197">
        <f ca="1">INDIRECT("'"&amp;$Q126&amp;"'!F129")</f>
        <v>0</v>
      </c>
      <c r="M126" s="197">
        <f ca="1">INDIRECT("'"&amp;$Q126&amp;"'!F132")</f>
        <v>0</v>
      </c>
      <c r="N126" s="197">
        <f ca="1">INDIRECT("'"&amp;$Q126&amp;"'!B134")</f>
        <v>0</v>
      </c>
      <c r="O126" s="197">
        <f ca="1">INDIRECT("'"&amp;$Q126&amp;"'!F142")</f>
        <v>0</v>
      </c>
      <c r="P126" s="197">
        <f ca="1">INDIRECT("'"&amp;$Q126&amp;"'!F144")</f>
        <v>0</v>
      </c>
      <c r="Q126" t="s">
        <v>262</v>
      </c>
      <c r="R126">
        <v>13</v>
      </c>
    </row>
    <row r="127" spans="1:18" x14ac:dyDescent="0.25">
      <c r="A127" s="197" t="str">
        <f>'Total Payment Amount'!$D$2</f>
        <v>Arrowhead Regional Medical Center</v>
      </c>
      <c r="B127" s="197" t="str">
        <f>'Total Payment Amount'!$D$3</f>
        <v>DY 7</v>
      </c>
      <c r="C127" s="198" t="str">
        <f>'Total Payment Amount'!$D$4</f>
        <v>9/30/2012 - 3/22/13</v>
      </c>
      <c r="D127" s="200" t="str">
        <f t="shared" ca="1" si="6"/>
        <v>Category 2: Expand Chronic Care Management Models</v>
      </c>
      <c r="E127" s="197">
        <f t="shared" ca="1" si="7"/>
        <v>7640479</v>
      </c>
      <c r="F127" s="197">
        <f t="shared" ca="1" si="8"/>
        <v>6876431.0999999996</v>
      </c>
      <c r="G127" s="200">
        <f ca="1">INDIRECT("'"&amp;$Q127&amp;"'!B147")</f>
        <v>0</v>
      </c>
      <c r="H127" s="197">
        <f ca="1">INDIRECT("'"&amp;$Q127&amp;"'!D147")</f>
        <v>0</v>
      </c>
      <c r="I127" s="197"/>
      <c r="J127" s="197">
        <f ca="1">INDIRECT("'"&amp;$Q127&amp;"'!F150")</f>
        <v>0</v>
      </c>
      <c r="K127" s="197">
        <f ca="1">INDIRECT("'"&amp;$Q127&amp;"'!F152")</f>
        <v>0</v>
      </c>
      <c r="L127" s="197">
        <f ca="1">INDIRECT("'"&amp;$Q127&amp;"'!F154")</f>
        <v>0</v>
      </c>
      <c r="M127" s="197">
        <f ca="1">INDIRECT("'"&amp;$Q127&amp;"'!F157")</f>
        <v>0</v>
      </c>
      <c r="N127" s="197">
        <f ca="1">INDIRECT("'"&amp;$Q127&amp;"'!B159")</f>
        <v>0</v>
      </c>
      <c r="O127" s="197">
        <f ca="1">INDIRECT("'"&amp;$Q127&amp;"'!F167")</f>
        <v>0</v>
      </c>
      <c r="P127" s="197">
        <f ca="1">INDIRECT("'"&amp;$Q127&amp;"'!F169")</f>
        <v>0</v>
      </c>
      <c r="Q127" t="s">
        <v>262</v>
      </c>
      <c r="R127">
        <v>13</v>
      </c>
    </row>
    <row r="128" spans="1:18" x14ac:dyDescent="0.25">
      <c r="A128" s="197" t="str">
        <f>'Total Payment Amount'!$D$2</f>
        <v>Arrowhead Regional Medical Center</v>
      </c>
      <c r="B128" s="197" t="str">
        <f>'Total Payment Amount'!$D$3</f>
        <v>DY 7</v>
      </c>
      <c r="C128" s="198" t="str">
        <f>'Total Payment Amount'!$D$4</f>
        <v>9/30/2012 - 3/22/13</v>
      </c>
      <c r="D128" s="200" t="str">
        <f t="shared" ca="1" si="6"/>
        <v>Category 2: Expand Chronic Care Management Models</v>
      </c>
      <c r="E128" s="197">
        <f t="shared" ca="1" si="7"/>
        <v>7640479</v>
      </c>
      <c r="F128" s="197">
        <f t="shared" ca="1" si="8"/>
        <v>6876431.0999999996</v>
      </c>
      <c r="G128" s="200">
        <f ca="1">INDIRECT("'"&amp;$Q128&amp;"'!B172")</f>
        <v>0</v>
      </c>
      <c r="H128" s="197">
        <f ca="1">INDIRECT("'"&amp;$Q128&amp;"'!D172")</f>
        <v>0</v>
      </c>
      <c r="I128" s="197"/>
      <c r="J128" s="197">
        <f ca="1">INDIRECT("'"&amp;$Q128&amp;"'!F175")</f>
        <v>0</v>
      </c>
      <c r="K128" s="197">
        <f ca="1">INDIRECT("'"&amp;$Q128&amp;"'!F177")</f>
        <v>0</v>
      </c>
      <c r="L128" s="197">
        <f ca="1">INDIRECT("'"&amp;$Q128&amp;"'!F179")</f>
        <v>0</v>
      </c>
      <c r="M128" s="197">
        <f ca="1">INDIRECT("'"&amp;$Q128&amp;"'!F182")</f>
        <v>0</v>
      </c>
      <c r="N128" s="197">
        <f ca="1">INDIRECT("'"&amp;$Q128&amp;"'!B184")</f>
        <v>0</v>
      </c>
      <c r="O128" s="197">
        <f ca="1">INDIRECT("'"&amp;$Q128&amp;"'!F192")</f>
        <v>0</v>
      </c>
      <c r="P128" s="197">
        <f ca="1">INDIRECT("'"&amp;$Q128&amp;"'!F194")</f>
        <v>0</v>
      </c>
      <c r="Q128" t="s">
        <v>262</v>
      </c>
      <c r="R128">
        <v>13</v>
      </c>
    </row>
    <row r="129" spans="1:18" x14ac:dyDescent="0.25">
      <c r="A129" s="197" t="str">
        <f>'Total Payment Amount'!$D$2</f>
        <v>Arrowhead Regional Medical Center</v>
      </c>
      <c r="B129" s="197" t="str">
        <f>'Total Payment Amount'!$D$3</f>
        <v>DY 7</v>
      </c>
      <c r="C129" s="198" t="str">
        <f>'Total Payment Amount'!$D$4</f>
        <v>9/30/2012 - 3/22/13</v>
      </c>
      <c r="D129" s="200" t="str">
        <f t="shared" ca="1" si="6"/>
        <v>Category 2: Expand Chronic Care Management Models</v>
      </c>
      <c r="E129" s="197">
        <f t="shared" ca="1" si="7"/>
        <v>7640479</v>
      </c>
      <c r="F129" s="197">
        <f t="shared" ca="1" si="8"/>
        <v>6876431.0999999996</v>
      </c>
      <c r="G129" s="200">
        <f ca="1">INDIRECT("'"&amp;$Q129&amp;"'!B197")</f>
        <v>0</v>
      </c>
      <c r="H129" s="197">
        <f ca="1">INDIRECT("'"&amp;$Q129&amp;"'!D197")</f>
        <v>0</v>
      </c>
      <c r="I129" s="197"/>
      <c r="J129" s="197">
        <f ca="1">INDIRECT("'"&amp;$Q129&amp;"'!F200")</f>
        <v>0</v>
      </c>
      <c r="K129" s="197">
        <f ca="1">INDIRECT("'"&amp;$Q129&amp;"'!F202")</f>
        <v>0</v>
      </c>
      <c r="L129" s="197">
        <f ca="1">INDIRECT("'"&amp;$Q129&amp;"'!F204")</f>
        <v>0</v>
      </c>
      <c r="M129" s="197">
        <f ca="1">INDIRECT("'"&amp;$Q129&amp;"'!F207")</f>
        <v>0</v>
      </c>
      <c r="N129" s="197">
        <f ca="1">INDIRECT("'"&amp;$Q129&amp;"'!B209")</f>
        <v>0</v>
      </c>
      <c r="O129" s="197">
        <f ca="1">INDIRECT("'"&amp;$Q129&amp;"'!F217")</f>
        <v>0</v>
      </c>
      <c r="P129" s="197">
        <f ca="1">INDIRECT("'"&amp;$Q129&amp;"'!F219")</f>
        <v>0</v>
      </c>
      <c r="Q129" t="s">
        <v>262</v>
      </c>
      <c r="R129">
        <v>13</v>
      </c>
    </row>
    <row r="130" spans="1:18" x14ac:dyDescent="0.25">
      <c r="A130" s="197" t="str">
        <f>'Total Payment Amount'!$D$2</f>
        <v>Arrowhead Regional Medical Center</v>
      </c>
      <c r="B130" s="197" t="str">
        <f>'Total Payment Amount'!$D$3</f>
        <v>DY 7</v>
      </c>
      <c r="C130" s="198" t="str">
        <f>'Total Payment Amount'!$D$4</f>
        <v>9/30/2012 - 3/22/13</v>
      </c>
      <c r="D130" s="200" t="str">
        <f t="shared" ca="1" si="6"/>
        <v>Category 2: Expand Chronic Care Management Models</v>
      </c>
      <c r="E130" s="197">
        <f t="shared" ca="1" si="7"/>
        <v>7640479</v>
      </c>
      <c r="F130" s="197">
        <f t="shared" ca="1" si="8"/>
        <v>6876431.0999999996</v>
      </c>
      <c r="G130" s="200">
        <f ca="1">INDIRECT("'"&amp;$Q130&amp;"'!B222")</f>
        <v>0</v>
      </c>
      <c r="H130" s="197">
        <f ca="1">INDIRECT("'"&amp;$Q130&amp;"'!D222")</f>
        <v>0</v>
      </c>
      <c r="I130" s="197"/>
      <c r="J130" s="197">
        <f ca="1">INDIRECT("'"&amp;$Q130&amp;"'!F225")</f>
        <v>0</v>
      </c>
      <c r="K130" s="197">
        <f ca="1">INDIRECT("'"&amp;$Q130&amp;"'!F227")</f>
        <v>0</v>
      </c>
      <c r="L130" s="197">
        <f ca="1">INDIRECT("'"&amp;$Q130&amp;"'!F229")</f>
        <v>0</v>
      </c>
      <c r="M130" s="197">
        <f ca="1">INDIRECT("'"&amp;$Q130&amp;"'!F232")</f>
        <v>0</v>
      </c>
      <c r="N130" s="197">
        <f ca="1">INDIRECT("'"&amp;$Q130&amp;"'!B234")</f>
        <v>0</v>
      </c>
      <c r="O130" s="197">
        <f ca="1">INDIRECT("'"&amp;$Q130&amp;"'!F242")</f>
        <v>0</v>
      </c>
      <c r="P130" s="197">
        <f ca="1">INDIRECT("'"&amp;$Q130&amp;"'!F244")</f>
        <v>0</v>
      </c>
      <c r="Q130" t="s">
        <v>262</v>
      </c>
      <c r="R130">
        <v>13</v>
      </c>
    </row>
    <row r="131" spans="1:18" x14ac:dyDescent="0.25">
      <c r="A131" s="197" t="str">
        <f>'Total Payment Amount'!$D$2</f>
        <v>Arrowhead Regional Medical Center</v>
      </c>
      <c r="B131" s="197" t="str">
        <f>'Total Payment Amount'!$D$3</f>
        <v>DY 7</v>
      </c>
      <c r="C131" s="198" t="str">
        <f>'Total Payment Amount'!$D$4</f>
        <v>9/30/2012 - 3/22/13</v>
      </c>
      <c r="D131" s="200" t="str">
        <f t="shared" ca="1" si="6"/>
        <v>Category 2: Expand Chronic Care Management Models</v>
      </c>
      <c r="E131" s="197">
        <f t="shared" ca="1" si="7"/>
        <v>7640479</v>
      </c>
      <c r="F131" s="197">
        <f t="shared" ca="1" si="8"/>
        <v>6876431.0999999996</v>
      </c>
      <c r="G131" s="200">
        <f ca="1">INDIRECT("'"&amp;$Q131&amp;"'!B247")</f>
        <v>0</v>
      </c>
      <c r="H131" s="197">
        <f ca="1">INDIRECT("'"&amp;$Q131&amp;"'!D247")</f>
        <v>0</v>
      </c>
      <c r="I131" s="197"/>
      <c r="J131" s="197">
        <f ca="1">INDIRECT("'"&amp;$Q131&amp;"'!F250")</f>
        <v>0</v>
      </c>
      <c r="K131" s="197">
        <f ca="1">INDIRECT("'"&amp;$Q131&amp;"'!F252")</f>
        <v>0</v>
      </c>
      <c r="L131" s="197">
        <f ca="1">INDIRECT("'"&amp;$Q131&amp;"'!F254")</f>
        <v>0</v>
      </c>
      <c r="M131" s="197">
        <f ca="1">INDIRECT("'"&amp;$Q131&amp;"'!F257")</f>
        <v>0</v>
      </c>
      <c r="N131" s="197">
        <f ca="1">INDIRECT("'"&amp;$Q131&amp;"'!B259")</f>
        <v>0</v>
      </c>
      <c r="O131" s="197">
        <f ca="1">INDIRECT("'"&amp;$Q131&amp;"'!F267")</f>
        <v>0</v>
      </c>
      <c r="P131" s="197">
        <f ca="1">INDIRECT("'"&amp;$Q131&amp;"'!F269")</f>
        <v>0</v>
      </c>
      <c r="Q131" t="s">
        <v>262</v>
      </c>
      <c r="R131">
        <v>13</v>
      </c>
    </row>
    <row r="132" spans="1:18" x14ac:dyDescent="0.25">
      <c r="A132" s="197" t="str">
        <f>'Total Payment Amount'!$D$2</f>
        <v>Arrowhead Regional Medical Center</v>
      </c>
      <c r="B132" s="197" t="str">
        <f>'Total Payment Amount'!$D$3</f>
        <v>DY 7</v>
      </c>
      <c r="C132" s="198" t="str">
        <f>'Total Payment Amount'!$D$4</f>
        <v>9/30/2012 - 3/22/13</v>
      </c>
      <c r="D132" s="200" t="str">
        <f t="shared" ca="1" si="6"/>
        <v>Category 2: Redesign Primary Care</v>
      </c>
      <c r="E132" s="197">
        <f t="shared" ca="1" si="7"/>
        <v>7640479</v>
      </c>
      <c r="F132" s="197">
        <f t="shared" ca="1" si="8"/>
        <v>5093652.67</v>
      </c>
      <c r="G132" s="200" t="str">
        <f ca="1">INDIRECT("'"&amp;$Q132&amp;"'!B22")</f>
        <v>Process Milestone:</v>
      </c>
      <c r="H132" s="197" t="str">
        <f ca="1">INDIRECT("'"&amp;$Q132&amp;"'!D22")</f>
        <v>(79) Implement a practice management system</v>
      </c>
      <c r="I132" s="197"/>
      <c r="J132" s="197">
        <f ca="1">INDIRECT("'"&amp;$Q132&amp;"'!F25")</f>
        <v>0</v>
      </c>
      <c r="K132" s="197">
        <f ca="1">INDIRECT("'"&amp;$Q132&amp;"'!F27")</f>
        <v>0</v>
      </c>
      <c r="L132" s="197" t="str">
        <f ca="1">INDIRECT("'"&amp;$Q132&amp;"'!F29")</f>
        <v>Yes</v>
      </c>
      <c r="M132" s="197" t="str">
        <f ca="1">INDIRECT("'"&amp;$Q132&amp;"'!F32")</f>
        <v>Yes</v>
      </c>
      <c r="N132" s="197" t="str">
        <f ca="1">INDIRECT("'"&amp;$Q132&amp;"'!B34")</f>
        <v xml:space="preserve">3/31/12: - On 12/6/11, the County of San Bernardino, Board of Supervisors approved an Agreement between ARMC and The Camden Group for consulting services related to patient visit redesign, specifically to implement a practice management system (see Agreement No. 11-865).  As part of this agreement, Camden will serve as the facilitator and project manager of ARMC clinic redesign, perform a gap analysis, facilitate task force meetings, manage implementation of the redesign process, host regular meetings with Administration, create metrics, tools and dashboard reports and train the necessary staff. 
ARMC’s Westside clinic staff continued to work with The Camden group throughout DY 7 on patient visit redesign. Due to the late start of the contract with Camden, the project fell behind and was not completed by the end of DY 7.  Throughout the demonstration year, consultant and clinic staff worked together on formulating redesign plans, training and some aspects of implementation. </v>
      </c>
      <c r="O132" s="197" t="str">
        <f ca="1">INDIRECT("'"&amp;$Q132&amp;"'!F42")</f>
        <v>Yes</v>
      </c>
      <c r="P132" s="197">
        <f ca="1">INDIRECT("'"&amp;$Q132&amp;"'!F44")</f>
        <v>1</v>
      </c>
      <c r="Q132" t="s">
        <v>108</v>
      </c>
      <c r="R132">
        <v>14</v>
      </c>
    </row>
    <row r="133" spans="1:18" x14ac:dyDescent="0.25">
      <c r="A133" s="197" t="str">
        <f>'Total Payment Amount'!$D$2</f>
        <v>Arrowhead Regional Medical Center</v>
      </c>
      <c r="B133" s="197" t="str">
        <f>'Total Payment Amount'!$D$3</f>
        <v>DY 7</v>
      </c>
      <c r="C133" s="198" t="str">
        <f>'Total Payment Amount'!$D$4</f>
        <v>9/30/2012 - 3/22/13</v>
      </c>
      <c r="D133" s="200" t="str">
        <f t="shared" ca="1" si="6"/>
        <v>Category 2: Redesign Primary Care</v>
      </c>
      <c r="E133" s="197">
        <f t="shared" ca="1" si="7"/>
        <v>7640479</v>
      </c>
      <c r="F133" s="197">
        <f t="shared" ca="1" si="8"/>
        <v>5093652.67</v>
      </c>
      <c r="G133" s="200" t="str">
        <f ca="1">INDIRECT("'"&amp;$Q133&amp;"'!B47")</f>
        <v>Process Milestone:</v>
      </c>
      <c r="H133" s="197" t="str">
        <f ca="1">INDIRECT("'"&amp;$Q133&amp;"'!D47")</f>
        <v>(80) Implement patient visit redesign at one ARMC FHC (pilot)</v>
      </c>
      <c r="I133" s="197"/>
      <c r="J133" s="197" t="str">
        <f ca="1">INDIRECT("'"&amp;$Q133&amp;"'!F50")</f>
        <v>N/A</v>
      </c>
      <c r="K133" s="197">
        <f ca="1">INDIRECT("'"&amp;$Q133&amp;"'!F52")</f>
        <v>1</v>
      </c>
      <c r="L133" s="197">
        <f ca="1">INDIRECT("'"&amp;$Q133&amp;"'!F54")</f>
        <v>1</v>
      </c>
      <c r="M133" s="197">
        <f ca="1">INDIRECT("'"&amp;$Q133&amp;"'!F57")</f>
        <v>0</v>
      </c>
      <c r="N133" s="197" t="str">
        <f ca="1">INDIRECT("'"&amp;$Q133&amp;"'!B59")</f>
        <v xml:space="preserve">3/31/12 - The Camden Group had a "kick-off" meeting with ARMC's Westside Family Health Center staff in early February.  The implementation process for patient visit redesign is underway and will be reported on ARMC's final report for DY 7.
9/30/12 - As of 6/30/12, ARMC’s Westside Family Health Center (FHC) has completed 3 of the 4 phases towards implementing patient visit redesign.  (1) With the assistance of the Camden Group, the FHC staff implemented the Practice Redesign Dashboard which provides information on the status of the redesign project and the metrics that will be tracked regularly to monitor progress.  Specifically the dashboard measures, call center scheduling, patient check-in, pre-visit/rounding, patient visit, patient discharge, referrals, urgent message, and medication refills.  (2) Included in the dashboard are the following “future-state” metrics: patients are seen within 10 minutes of being roomed, patients are discharged within 45 minutes of registration, all patients leave with an after visit summary, staff satisfaction, provider satisfaction, patient quality/satisfaction (CG-CAPHS), referral requests processed within 2 days of receipt, messages completed within one day of receipt, forms completed within 2 days of receipt,  and insurance is verified prior to the patient’s appointment. (3) FHC staff worked with the Camden Group to map the patient visits from beginning to end to determine how the time is spent in the clinics and to identify the bottleneck.  Bottlenecks included patients not providing forms during the rooming process, vitals are not taken consistently in the exam rooms, the Clinic Assistant goes to the front office twice during a patient visit, different processes exist to indicate that the patient is roomed, the provider has to “locate” their clinical staff for assistance, there isn’t a consistent process to discharge a patient nor to schedule follow up visits, patients do not receive an after visit summary and the provider is giving the patient information that could be given by a Clinic Assistant or Nurse. (4) Phase 4 was not completed during DY 7 and therefore will be completed and reported upon in DY 8.
During DY 7, two multidisciplinary FHC teams (nurse, physician champion, clinic assistant, LVN, office assistants) along with a Camden consultant completed a prioritization exercise in which the work groups chose two areas to focus on for patient visit redesign.  Both groups will look at redesigning patient access to incorporate the principles and requirements of the Patient Centered Medical Home, meet patient expectations for care and enable the FHC to deliver quality care in an efficient, effective manner. The groups will prepare a recommendation on the redesigned access work flows for Senior Leadership’s feedback and approval.  In addition, the groups will develop a patient care model that addresses: patient access and satisfaction, non-provider roles and staffing requirements, use of technology-optimization of the electronic medical record and work flows.
</v>
      </c>
      <c r="O133" s="197">
        <f ca="1">INDIRECT("'"&amp;$Q133&amp;"'!F67")</f>
        <v>0</v>
      </c>
      <c r="P133" s="197">
        <f ca="1">INDIRECT("'"&amp;$Q133&amp;"'!F69")</f>
        <v>1</v>
      </c>
      <c r="Q133" t="s">
        <v>108</v>
      </c>
      <c r="R133">
        <v>14</v>
      </c>
    </row>
    <row r="134" spans="1:18" x14ac:dyDescent="0.25">
      <c r="A134" s="197" t="str">
        <f>'Total Payment Amount'!$D$2</f>
        <v>Arrowhead Regional Medical Center</v>
      </c>
      <c r="B134" s="197" t="str">
        <f>'Total Payment Amount'!$D$3</f>
        <v>DY 7</v>
      </c>
      <c r="C134" s="198" t="str">
        <f>'Total Payment Amount'!$D$4</f>
        <v>9/30/2012 - 3/22/13</v>
      </c>
      <c r="D134" s="200" t="str">
        <f t="shared" ca="1" si="6"/>
        <v>Category 2: Redesign Primary Care</v>
      </c>
      <c r="E134" s="197">
        <f t="shared" ca="1" si="7"/>
        <v>7640479</v>
      </c>
      <c r="F134" s="197">
        <f t="shared" ca="1" si="8"/>
        <v>5093652.67</v>
      </c>
      <c r="G134" s="200">
        <f ca="1">INDIRECT("'"&amp;$Q134&amp;"'!B72")</f>
        <v>0</v>
      </c>
      <c r="H134" s="197">
        <f ca="1">INDIRECT("'"&amp;$Q134&amp;"'!D72")</f>
        <v>0</v>
      </c>
      <c r="I134" s="197"/>
      <c r="J134" s="197">
        <f ca="1">INDIRECT("'"&amp;$Q134&amp;"'!F75")</f>
        <v>0</v>
      </c>
      <c r="K134" s="197">
        <f ca="1">INDIRECT("'"&amp;$Q134&amp;"'!F77")</f>
        <v>1</v>
      </c>
      <c r="L134" s="197">
        <f ca="1">INDIRECT("'"&amp;$Q134&amp;"'!F79")</f>
        <v>1</v>
      </c>
      <c r="M134" s="197">
        <f ca="1">INDIRECT("'"&amp;$Q134&amp;"'!F82")</f>
        <v>0</v>
      </c>
      <c r="N134" s="197">
        <f ca="1">INDIRECT("'"&amp;$Q134&amp;"'!B84")</f>
        <v>0</v>
      </c>
      <c r="O134" s="197">
        <f ca="1">INDIRECT("'"&amp;$Q134&amp;"'!F92")</f>
        <v>0</v>
      </c>
      <c r="P134" s="197">
        <f ca="1">INDIRECT("'"&amp;$Q134&amp;"'!F94")</f>
        <v>1</v>
      </c>
      <c r="Q134" t="s">
        <v>108</v>
      </c>
      <c r="R134">
        <v>14</v>
      </c>
    </row>
    <row r="135" spans="1:18" x14ac:dyDescent="0.25">
      <c r="A135" s="197" t="str">
        <f>'Total Payment Amount'!$D$2</f>
        <v>Arrowhead Regional Medical Center</v>
      </c>
      <c r="B135" s="197" t="str">
        <f>'Total Payment Amount'!$D$3</f>
        <v>DY 7</v>
      </c>
      <c r="C135" s="198" t="str">
        <f>'Total Payment Amount'!$D$4</f>
        <v>9/30/2012 - 3/22/13</v>
      </c>
      <c r="D135" s="200" t="str">
        <f t="shared" ca="1" si="6"/>
        <v>Category 2: Redesign Primary Care</v>
      </c>
      <c r="E135" s="197">
        <f t="shared" ca="1" si="7"/>
        <v>7640479</v>
      </c>
      <c r="F135" s="197">
        <f t="shared" ca="1" si="8"/>
        <v>5093652.67</v>
      </c>
      <c r="G135" s="200">
        <f ca="1">INDIRECT("'"&amp;$Q135&amp;"'!B97")</f>
        <v>0</v>
      </c>
      <c r="H135" s="197">
        <f ca="1">INDIRECT("'"&amp;$Q135&amp;"'!D97")</f>
        <v>0</v>
      </c>
      <c r="I135" s="197"/>
      <c r="J135" s="197">
        <f ca="1">INDIRECT("'"&amp;$Q135&amp;"'!F100")</f>
        <v>0</v>
      </c>
      <c r="K135" s="197">
        <f ca="1">INDIRECT("'"&amp;$Q135&amp;"'!F102")</f>
        <v>0</v>
      </c>
      <c r="L135" s="197">
        <f ca="1">INDIRECT("'"&amp;$Q135&amp;"'!F104")</f>
        <v>0</v>
      </c>
      <c r="M135" s="197">
        <f ca="1">INDIRECT("'"&amp;$Q135&amp;"'!F107")</f>
        <v>0</v>
      </c>
      <c r="N135" s="197">
        <f ca="1">INDIRECT("'"&amp;$Q135&amp;"'!B109")</f>
        <v>0</v>
      </c>
      <c r="O135" s="197">
        <f ca="1">INDIRECT("'"&amp;$Q135&amp;"'!F117")</f>
        <v>0</v>
      </c>
      <c r="P135" s="197">
        <f ca="1">INDIRECT("'"&amp;$Q135&amp;"'!F119")</f>
        <v>0</v>
      </c>
      <c r="Q135" t="s">
        <v>108</v>
      </c>
      <c r="R135">
        <v>14</v>
      </c>
    </row>
    <row r="136" spans="1:18" x14ac:dyDescent="0.25">
      <c r="A136" s="197" t="str">
        <f>'Total Payment Amount'!$D$2</f>
        <v>Arrowhead Regional Medical Center</v>
      </c>
      <c r="B136" s="197" t="str">
        <f>'Total Payment Amount'!$D$3</f>
        <v>DY 7</v>
      </c>
      <c r="C136" s="198" t="str">
        <f>'Total Payment Amount'!$D$4</f>
        <v>9/30/2012 - 3/22/13</v>
      </c>
      <c r="D136" s="200" t="str">
        <f t="shared" ca="1" si="6"/>
        <v>Category 2: Redesign Primary Care</v>
      </c>
      <c r="E136" s="197">
        <f t="shared" ca="1" si="7"/>
        <v>7640479</v>
      </c>
      <c r="F136" s="197">
        <f t="shared" ca="1" si="8"/>
        <v>5093652.67</v>
      </c>
      <c r="G136" s="200">
        <f ca="1">INDIRECT("'"&amp;$Q136&amp;"'!B122")</f>
        <v>0</v>
      </c>
      <c r="H136" s="197">
        <f ca="1">INDIRECT("'"&amp;$Q136&amp;"'!D122")</f>
        <v>0</v>
      </c>
      <c r="I136" s="197"/>
      <c r="J136" s="197">
        <f ca="1">INDIRECT("'"&amp;$Q136&amp;"'!F125")</f>
        <v>0</v>
      </c>
      <c r="K136" s="197">
        <f ca="1">INDIRECT("'"&amp;$Q136&amp;"'!F127")</f>
        <v>0</v>
      </c>
      <c r="L136" s="197">
        <f ca="1">INDIRECT("'"&amp;$Q136&amp;"'!F129")</f>
        <v>0</v>
      </c>
      <c r="M136" s="197">
        <f ca="1">INDIRECT("'"&amp;$Q136&amp;"'!F132")</f>
        <v>0</v>
      </c>
      <c r="N136" s="197">
        <f ca="1">INDIRECT("'"&amp;$Q136&amp;"'!B134")</f>
        <v>0</v>
      </c>
      <c r="O136" s="197">
        <f ca="1">INDIRECT("'"&amp;$Q136&amp;"'!F142")</f>
        <v>0</v>
      </c>
      <c r="P136" s="197">
        <f ca="1">INDIRECT("'"&amp;$Q136&amp;"'!F144")</f>
        <v>0</v>
      </c>
      <c r="Q136" t="s">
        <v>108</v>
      </c>
      <c r="R136">
        <v>14</v>
      </c>
    </row>
    <row r="137" spans="1:18" x14ac:dyDescent="0.25">
      <c r="A137" s="197" t="str">
        <f>'Total Payment Amount'!$D$2</f>
        <v>Arrowhead Regional Medical Center</v>
      </c>
      <c r="B137" s="197" t="str">
        <f>'Total Payment Amount'!$D$3</f>
        <v>DY 7</v>
      </c>
      <c r="C137" s="198" t="str">
        <f>'Total Payment Amount'!$D$4</f>
        <v>9/30/2012 - 3/22/13</v>
      </c>
      <c r="D137" s="200" t="str">
        <f t="shared" ca="1" si="6"/>
        <v>Category 2: Redesign Primary Care</v>
      </c>
      <c r="E137" s="197">
        <f t="shared" ca="1" si="7"/>
        <v>7640479</v>
      </c>
      <c r="F137" s="197">
        <f t="shared" ca="1" si="8"/>
        <v>5093652.67</v>
      </c>
      <c r="G137" s="200">
        <f ca="1">INDIRECT("'"&amp;$Q137&amp;"'!B147")</f>
        <v>0</v>
      </c>
      <c r="H137" s="197">
        <f ca="1">INDIRECT("'"&amp;$Q137&amp;"'!D147")</f>
        <v>0</v>
      </c>
      <c r="I137" s="197"/>
      <c r="J137" s="197">
        <f ca="1">INDIRECT("'"&amp;$Q137&amp;"'!F150")</f>
        <v>0</v>
      </c>
      <c r="K137" s="197">
        <f ca="1">INDIRECT("'"&amp;$Q137&amp;"'!F152")</f>
        <v>0</v>
      </c>
      <c r="L137" s="197">
        <f ca="1">INDIRECT("'"&amp;$Q137&amp;"'!F154")</f>
        <v>0</v>
      </c>
      <c r="M137" s="197">
        <f ca="1">INDIRECT("'"&amp;$Q137&amp;"'!F157")</f>
        <v>0</v>
      </c>
      <c r="N137" s="197">
        <f ca="1">INDIRECT("'"&amp;$Q137&amp;"'!B159")</f>
        <v>0</v>
      </c>
      <c r="O137" s="197">
        <f ca="1">INDIRECT("'"&amp;$Q137&amp;"'!F167")</f>
        <v>0</v>
      </c>
      <c r="P137" s="197">
        <f ca="1">INDIRECT("'"&amp;$Q137&amp;"'!F169")</f>
        <v>0</v>
      </c>
      <c r="Q137" t="s">
        <v>108</v>
      </c>
      <c r="R137">
        <v>14</v>
      </c>
    </row>
    <row r="138" spans="1:18" x14ac:dyDescent="0.25">
      <c r="A138" s="197" t="str">
        <f>'Total Payment Amount'!$D$2</f>
        <v>Arrowhead Regional Medical Center</v>
      </c>
      <c r="B138" s="197" t="str">
        <f>'Total Payment Amount'!$D$3</f>
        <v>DY 7</v>
      </c>
      <c r="C138" s="198" t="str">
        <f>'Total Payment Amount'!$D$4</f>
        <v>9/30/2012 - 3/22/13</v>
      </c>
      <c r="D138" s="200" t="str">
        <f t="shared" ca="1" si="6"/>
        <v>Category 2: Redesign Primary Care</v>
      </c>
      <c r="E138" s="197">
        <f t="shared" ca="1" si="7"/>
        <v>7640479</v>
      </c>
      <c r="F138" s="197">
        <f t="shared" ca="1" si="8"/>
        <v>5093652.67</v>
      </c>
      <c r="G138" s="200">
        <f ca="1">INDIRECT("'"&amp;$Q138&amp;"'!B172")</f>
        <v>0</v>
      </c>
      <c r="H138" s="197">
        <f ca="1">INDIRECT("'"&amp;$Q138&amp;"'!D172")</f>
        <v>0</v>
      </c>
      <c r="I138" s="197"/>
      <c r="J138" s="197">
        <f ca="1">INDIRECT("'"&amp;$Q138&amp;"'!F175")</f>
        <v>0</v>
      </c>
      <c r="K138" s="197">
        <f ca="1">INDIRECT("'"&amp;$Q138&amp;"'!F177")</f>
        <v>0</v>
      </c>
      <c r="L138" s="197">
        <f ca="1">INDIRECT("'"&amp;$Q138&amp;"'!F179")</f>
        <v>0</v>
      </c>
      <c r="M138" s="197">
        <f ca="1">INDIRECT("'"&amp;$Q138&amp;"'!F182")</f>
        <v>0</v>
      </c>
      <c r="N138" s="197">
        <f ca="1">INDIRECT("'"&amp;$Q138&amp;"'!B184")</f>
        <v>0</v>
      </c>
      <c r="O138" s="197">
        <f ca="1">INDIRECT("'"&amp;$Q138&amp;"'!F192")</f>
        <v>0</v>
      </c>
      <c r="P138" s="197">
        <f ca="1">INDIRECT("'"&amp;$Q138&amp;"'!F194")</f>
        <v>0</v>
      </c>
      <c r="Q138" t="s">
        <v>108</v>
      </c>
      <c r="R138">
        <v>14</v>
      </c>
    </row>
    <row r="139" spans="1:18" x14ac:dyDescent="0.25">
      <c r="A139" s="197" t="str">
        <f>'Total Payment Amount'!$D$2</f>
        <v>Arrowhead Regional Medical Center</v>
      </c>
      <c r="B139" s="197" t="str">
        <f>'Total Payment Amount'!$D$3</f>
        <v>DY 7</v>
      </c>
      <c r="C139" s="198" t="str">
        <f>'Total Payment Amount'!$D$4</f>
        <v>9/30/2012 - 3/22/13</v>
      </c>
      <c r="D139" s="200" t="str">
        <f t="shared" ca="1" si="6"/>
        <v>Category 2: Redesign Primary Care</v>
      </c>
      <c r="E139" s="197">
        <f t="shared" ca="1" si="7"/>
        <v>7640479</v>
      </c>
      <c r="F139" s="197">
        <f t="shared" ca="1" si="8"/>
        <v>5093652.67</v>
      </c>
      <c r="G139" s="200">
        <f ca="1">INDIRECT("'"&amp;$Q139&amp;"'!B197")</f>
        <v>0</v>
      </c>
      <c r="H139" s="197">
        <f ca="1">INDIRECT("'"&amp;$Q139&amp;"'!D197")</f>
        <v>0</v>
      </c>
      <c r="I139" s="197"/>
      <c r="J139" s="197">
        <f ca="1">INDIRECT("'"&amp;$Q139&amp;"'!F200")</f>
        <v>0</v>
      </c>
      <c r="K139" s="197">
        <f ca="1">INDIRECT("'"&amp;$Q139&amp;"'!F202")</f>
        <v>0</v>
      </c>
      <c r="L139" s="197">
        <f ca="1">INDIRECT("'"&amp;$Q139&amp;"'!F204")</f>
        <v>0</v>
      </c>
      <c r="M139" s="197">
        <f ca="1">INDIRECT("'"&amp;$Q139&amp;"'!F207")</f>
        <v>0</v>
      </c>
      <c r="N139" s="197">
        <f ca="1">INDIRECT("'"&amp;$Q139&amp;"'!B209")</f>
        <v>0</v>
      </c>
      <c r="O139" s="197">
        <f ca="1">INDIRECT("'"&amp;$Q139&amp;"'!F217")</f>
        <v>0</v>
      </c>
      <c r="P139" s="197">
        <f ca="1">INDIRECT("'"&amp;$Q139&amp;"'!F219")</f>
        <v>0</v>
      </c>
      <c r="Q139" t="s">
        <v>108</v>
      </c>
      <c r="R139">
        <v>14</v>
      </c>
    </row>
    <row r="140" spans="1:18" x14ac:dyDescent="0.25">
      <c r="A140" s="197" t="str">
        <f>'Total Payment Amount'!$D$2</f>
        <v>Arrowhead Regional Medical Center</v>
      </c>
      <c r="B140" s="197" t="str">
        <f>'Total Payment Amount'!$D$3</f>
        <v>DY 7</v>
      </c>
      <c r="C140" s="198" t="str">
        <f>'Total Payment Amount'!$D$4</f>
        <v>9/30/2012 - 3/22/13</v>
      </c>
      <c r="D140" s="200" t="str">
        <f t="shared" ca="1" si="6"/>
        <v>Category 2: Redesign Primary Care</v>
      </c>
      <c r="E140" s="197">
        <f t="shared" ca="1" si="7"/>
        <v>7640479</v>
      </c>
      <c r="F140" s="197">
        <f t="shared" ca="1" si="8"/>
        <v>5093652.67</v>
      </c>
      <c r="G140" s="200">
        <f ca="1">INDIRECT("'"&amp;$Q140&amp;"'!B222")</f>
        <v>0</v>
      </c>
      <c r="H140" s="197">
        <f ca="1">INDIRECT("'"&amp;$Q140&amp;"'!D222")</f>
        <v>0</v>
      </c>
      <c r="I140" s="197"/>
      <c r="J140" s="197">
        <f ca="1">INDIRECT("'"&amp;$Q140&amp;"'!F225")</f>
        <v>0</v>
      </c>
      <c r="K140" s="197">
        <f ca="1">INDIRECT("'"&amp;$Q140&amp;"'!F227")</f>
        <v>0</v>
      </c>
      <c r="L140" s="197">
        <f ca="1">INDIRECT("'"&amp;$Q140&amp;"'!F229")</f>
        <v>0</v>
      </c>
      <c r="M140" s="197">
        <f ca="1">INDIRECT("'"&amp;$Q140&amp;"'!F232")</f>
        <v>0</v>
      </c>
      <c r="N140" s="197">
        <f ca="1">INDIRECT("'"&amp;$Q140&amp;"'!B234")</f>
        <v>0</v>
      </c>
      <c r="O140" s="197">
        <f ca="1">INDIRECT("'"&amp;$Q140&amp;"'!F242")</f>
        <v>0</v>
      </c>
      <c r="P140" s="197">
        <f ca="1">INDIRECT("'"&amp;$Q140&amp;"'!F244")</f>
        <v>0</v>
      </c>
      <c r="Q140" t="s">
        <v>108</v>
      </c>
      <c r="R140">
        <v>14</v>
      </c>
    </row>
    <row r="141" spans="1:18" x14ac:dyDescent="0.25">
      <c r="A141" s="197" t="str">
        <f>'Total Payment Amount'!$D$2</f>
        <v>Arrowhead Regional Medical Center</v>
      </c>
      <c r="B141" s="197" t="str">
        <f>'Total Payment Amount'!$D$3</f>
        <v>DY 7</v>
      </c>
      <c r="C141" s="198" t="str">
        <f>'Total Payment Amount'!$D$4</f>
        <v>9/30/2012 - 3/22/13</v>
      </c>
      <c r="D141" s="200" t="str">
        <f t="shared" ca="1" si="6"/>
        <v>Category 2: Redesign Primary Care</v>
      </c>
      <c r="E141" s="197">
        <f t="shared" ca="1" si="7"/>
        <v>7640479</v>
      </c>
      <c r="F141" s="197">
        <f t="shared" ca="1" si="8"/>
        <v>5093652.67</v>
      </c>
      <c r="G141" s="200">
        <f ca="1">INDIRECT("'"&amp;$Q141&amp;"'!B247")</f>
        <v>0</v>
      </c>
      <c r="H141" s="197">
        <f ca="1">INDIRECT("'"&amp;$Q141&amp;"'!D247")</f>
        <v>0</v>
      </c>
      <c r="I141" s="197"/>
      <c r="J141" s="197">
        <f ca="1">INDIRECT("'"&amp;$Q141&amp;"'!F250")</f>
        <v>0</v>
      </c>
      <c r="K141" s="197">
        <f ca="1">INDIRECT("'"&amp;$Q141&amp;"'!F252")</f>
        <v>0</v>
      </c>
      <c r="L141" s="197">
        <f ca="1">INDIRECT("'"&amp;$Q141&amp;"'!F254")</f>
        <v>0</v>
      </c>
      <c r="M141" s="197">
        <f ca="1">INDIRECT("'"&amp;$Q141&amp;"'!F257")</f>
        <v>0</v>
      </c>
      <c r="N141" s="197">
        <f ca="1">INDIRECT("'"&amp;$Q141&amp;"'!B259")</f>
        <v>0</v>
      </c>
      <c r="O141" s="197">
        <f ca="1">INDIRECT("'"&amp;$Q141&amp;"'!F267")</f>
        <v>0</v>
      </c>
      <c r="P141" s="197">
        <f ca="1">INDIRECT("'"&amp;$Q141&amp;"'!F269")</f>
        <v>0</v>
      </c>
      <c r="Q141" t="s">
        <v>108</v>
      </c>
      <c r="R141">
        <v>14</v>
      </c>
    </row>
    <row r="142" spans="1:18" x14ac:dyDescent="0.25">
      <c r="A142" s="197" t="str">
        <f>'Total Payment Amount'!$D$2</f>
        <v>Arrowhead Regional Medical Center</v>
      </c>
      <c r="B142" s="197" t="str">
        <f>'Total Payment Amount'!$D$3</f>
        <v>DY 7</v>
      </c>
      <c r="C142" s="198" t="str">
        <f>'Total Payment Amount'!$D$4</f>
        <v>9/30/2012 - 3/22/13</v>
      </c>
      <c r="D142" s="200" t="str">
        <f t="shared" ca="1" si="6"/>
        <v>Category 2: Redesign to Improve Patient Experience</v>
      </c>
      <c r="E142" s="197">
        <f t="shared" ca="1" si="7"/>
        <v>0</v>
      </c>
      <c r="F142" s="197">
        <f t="shared" ca="1" si="8"/>
        <v>0</v>
      </c>
      <c r="G142" s="200" t="str">
        <f ca="1">INDIRECT("'"&amp;$Q142&amp;"'!B22")</f>
        <v>Process Milestone:</v>
      </c>
      <c r="H142" s="197">
        <f ca="1">INDIRECT("'"&amp;$Q142&amp;"'!D22")</f>
        <v>0</v>
      </c>
      <c r="I142" s="197"/>
      <c r="J142" s="197">
        <f ca="1">INDIRECT("'"&amp;$Q142&amp;"'!F25")</f>
        <v>0</v>
      </c>
      <c r="K142" s="197">
        <f ca="1">INDIRECT("'"&amp;$Q142&amp;"'!F27")</f>
        <v>0</v>
      </c>
      <c r="L142" s="197" t="str">
        <f ca="1">INDIRECT("'"&amp;$Q142&amp;"'!F29")</f>
        <v>N/A</v>
      </c>
      <c r="M142" s="197">
        <f ca="1">INDIRECT("'"&amp;$Q142&amp;"'!F32")</f>
        <v>0</v>
      </c>
      <c r="N142" s="197">
        <f ca="1">INDIRECT("'"&amp;$Q142&amp;"'!B34")</f>
        <v>0</v>
      </c>
      <c r="O142" s="197">
        <f ca="1">INDIRECT("'"&amp;$Q142&amp;"'!F42")</f>
        <v>0</v>
      </c>
      <c r="P142" s="197" t="str">
        <f ca="1">INDIRECT("'"&amp;$Q142&amp;"'!F44")</f>
        <v xml:space="preserve"> </v>
      </c>
      <c r="Q142" t="s">
        <v>263</v>
      </c>
      <c r="R142">
        <v>15</v>
      </c>
    </row>
    <row r="143" spans="1:18" x14ac:dyDescent="0.25">
      <c r="A143" s="197" t="str">
        <f>'Total Payment Amount'!$D$2</f>
        <v>Arrowhead Regional Medical Center</v>
      </c>
      <c r="B143" s="197" t="str">
        <f>'Total Payment Amount'!$D$3</f>
        <v>DY 7</v>
      </c>
      <c r="C143" s="198" t="str">
        <f>'Total Payment Amount'!$D$4</f>
        <v>9/30/2012 - 3/22/13</v>
      </c>
      <c r="D143" s="200" t="str">
        <f t="shared" ca="1" si="6"/>
        <v>Category 2: Redesign to Improve Patient Experience</v>
      </c>
      <c r="E143" s="197">
        <f t="shared" ca="1" si="7"/>
        <v>0</v>
      </c>
      <c r="F143" s="197">
        <f t="shared" ca="1" si="8"/>
        <v>0</v>
      </c>
      <c r="G143" s="200" t="str">
        <f ca="1">INDIRECT("'"&amp;$Q143&amp;"'!B47")</f>
        <v>Process Milestone:</v>
      </c>
      <c r="H143" s="197">
        <f ca="1">INDIRECT("'"&amp;$Q143&amp;"'!D47")</f>
        <v>0</v>
      </c>
      <c r="I143" s="197"/>
      <c r="J143" s="197">
        <f ca="1">INDIRECT("'"&amp;$Q143&amp;"'!F50")</f>
        <v>0</v>
      </c>
      <c r="K143" s="197">
        <f ca="1">INDIRECT("'"&amp;$Q143&amp;"'!F52")</f>
        <v>0</v>
      </c>
      <c r="L143" s="197" t="str">
        <f ca="1">INDIRECT("'"&amp;$Q143&amp;"'!F54")</f>
        <v>N/A</v>
      </c>
      <c r="M143" s="197">
        <f ca="1">INDIRECT("'"&amp;$Q143&amp;"'!F57")</f>
        <v>0</v>
      </c>
      <c r="N143" s="197">
        <f ca="1">INDIRECT("'"&amp;$Q143&amp;"'!B59")</f>
        <v>0</v>
      </c>
      <c r="O143" s="197">
        <f ca="1">INDIRECT("'"&amp;$Q143&amp;"'!F67")</f>
        <v>0</v>
      </c>
      <c r="P143" s="197" t="str">
        <f ca="1">INDIRECT("'"&amp;$Q143&amp;"'!F69")</f>
        <v xml:space="preserve"> </v>
      </c>
      <c r="Q143" t="s">
        <v>263</v>
      </c>
      <c r="R143">
        <v>15</v>
      </c>
    </row>
    <row r="144" spans="1:18" x14ac:dyDescent="0.25">
      <c r="A144" s="197" t="str">
        <f>'Total Payment Amount'!$D$2</f>
        <v>Arrowhead Regional Medical Center</v>
      </c>
      <c r="B144" s="197" t="str">
        <f>'Total Payment Amount'!$D$3</f>
        <v>DY 7</v>
      </c>
      <c r="C144" s="198" t="str">
        <f>'Total Payment Amount'!$D$4</f>
        <v>9/30/2012 - 3/22/13</v>
      </c>
      <c r="D144" s="200" t="str">
        <f t="shared" ca="1" si="6"/>
        <v>Category 2: Redesign to Improve Patient Experience</v>
      </c>
      <c r="E144" s="197">
        <f t="shared" ca="1" si="7"/>
        <v>0</v>
      </c>
      <c r="F144" s="197">
        <f t="shared" ca="1" si="8"/>
        <v>0</v>
      </c>
      <c r="G144" s="200" t="str">
        <f ca="1">INDIRECT("'"&amp;$Q144&amp;"'!B72")</f>
        <v>Process Milestone:</v>
      </c>
      <c r="H144" s="197">
        <f ca="1">INDIRECT("'"&amp;$Q144&amp;"'!D72")</f>
        <v>0</v>
      </c>
      <c r="I144" s="197"/>
      <c r="J144" s="197">
        <f ca="1">INDIRECT("'"&amp;$Q144&amp;"'!F75")</f>
        <v>0</v>
      </c>
      <c r="K144" s="197">
        <f ca="1">INDIRECT("'"&amp;$Q144&amp;"'!F77")</f>
        <v>0</v>
      </c>
      <c r="L144" s="197" t="str">
        <f ca="1">INDIRECT("'"&amp;$Q144&amp;"'!F79")</f>
        <v>N/A</v>
      </c>
      <c r="M144" s="197">
        <f ca="1">INDIRECT("'"&amp;$Q144&amp;"'!F82")</f>
        <v>0</v>
      </c>
      <c r="N144" s="197">
        <f ca="1">INDIRECT("'"&amp;$Q144&amp;"'!B84")</f>
        <v>0</v>
      </c>
      <c r="O144" s="197">
        <f ca="1">INDIRECT("'"&amp;$Q144&amp;"'!F92")</f>
        <v>0</v>
      </c>
      <c r="P144" s="197" t="str">
        <f ca="1">INDIRECT("'"&amp;$Q144&amp;"'!F94")</f>
        <v xml:space="preserve"> </v>
      </c>
      <c r="Q144" t="s">
        <v>263</v>
      </c>
      <c r="R144">
        <v>15</v>
      </c>
    </row>
    <row r="145" spans="1:18" x14ac:dyDescent="0.25">
      <c r="A145" s="197" t="str">
        <f>'Total Payment Amount'!$D$2</f>
        <v>Arrowhead Regional Medical Center</v>
      </c>
      <c r="B145" s="197" t="str">
        <f>'Total Payment Amount'!$D$3</f>
        <v>DY 7</v>
      </c>
      <c r="C145" s="198" t="str">
        <f>'Total Payment Amount'!$D$4</f>
        <v>9/30/2012 - 3/22/13</v>
      </c>
      <c r="D145" s="200" t="str">
        <f t="shared" ca="1" si="6"/>
        <v>Category 2: Redesign to Improve Patient Experience</v>
      </c>
      <c r="E145" s="197">
        <f t="shared" ca="1" si="7"/>
        <v>0</v>
      </c>
      <c r="F145" s="197">
        <f t="shared" ca="1" si="8"/>
        <v>0</v>
      </c>
      <c r="G145" s="200" t="str">
        <f ca="1">INDIRECT("'"&amp;$Q145&amp;"'!B97")</f>
        <v>Process Milestone:</v>
      </c>
      <c r="H145" s="197">
        <f ca="1">INDIRECT("'"&amp;$Q145&amp;"'!D97")</f>
        <v>0</v>
      </c>
      <c r="I145" s="197"/>
      <c r="J145" s="197">
        <f ca="1">INDIRECT("'"&amp;$Q145&amp;"'!F100")</f>
        <v>0</v>
      </c>
      <c r="K145" s="197">
        <f ca="1">INDIRECT("'"&amp;$Q145&amp;"'!F102")</f>
        <v>0</v>
      </c>
      <c r="L145" s="197" t="str">
        <f ca="1">INDIRECT("'"&amp;$Q145&amp;"'!F104")</f>
        <v>N/A</v>
      </c>
      <c r="M145" s="197">
        <f ca="1">INDIRECT("'"&amp;$Q145&amp;"'!F107")</f>
        <v>0</v>
      </c>
      <c r="N145" s="197">
        <f ca="1">INDIRECT("'"&amp;$Q145&amp;"'!B109")</f>
        <v>0</v>
      </c>
      <c r="O145" s="197">
        <f ca="1">INDIRECT("'"&amp;$Q145&amp;"'!F117")</f>
        <v>0</v>
      </c>
      <c r="P145" s="197" t="str">
        <f ca="1">INDIRECT("'"&amp;$Q145&amp;"'!F119")</f>
        <v xml:space="preserve"> </v>
      </c>
      <c r="Q145" t="s">
        <v>263</v>
      </c>
      <c r="R145">
        <v>15</v>
      </c>
    </row>
    <row r="146" spans="1:18" x14ac:dyDescent="0.25">
      <c r="A146" s="197" t="str">
        <f>'Total Payment Amount'!$D$2</f>
        <v>Arrowhead Regional Medical Center</v>
      </c>
      <c r="B146" s="197" t="str">
        <f>'Total Payment Amount'!$D$3</f>
        <v>DY 7</v>
      </c>
      <c r="C146" s="198" t="str">
        <f>'Total Payment Amount'!$D$4</f>
        <v>9/30/2012 - 3/22/13</v>
      </c>
      <c r="D146" s="200" t="str">
        <f t="shared" ca="1" si="6"/>
        <v>Category 2: Redesign to Improve Patient Experience</v>
      </c>
      <c r="E146" s="197">
        <f t="shared" ca="1" si="7"/>
        <v>0</v>
      </c>
      <c r="F146" s="197">
        <f t="shared" ca="1" si="8"/>
        <v>0</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Arrowhead Regional Medical Center</v>
      </c>
      <c r="B147" s="197" t="str">
        <f>'Total Payment Amount'!$D$3</f>
        <v>DY 7</v>
      </c>
      <c r="C147" s="198" t="str">
        <f>'Total Payment Amount'!$D$4</f>
        <v>9/30/2012 - 3/22/13</v>
      </c>
      <c r="D147" s="200" t="str">
        <f t="shared" ca="1" si="6"/>
        <v>Category 2: Redesign to Improve Patient Experience</v>
      </c>
      <c r="E147" s="197">
        <f t="shared" ca="1" si="7"/>
        <v>0</v>
      </c>
      <c r="F147" s="197">
        <f t="shared" ca="1" si="8"/>
        <v>0</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Arrowhead Regional Medical Center</v>
      </c>
      <c r="B148" s="197" t="str">
        <f>'Total Payment Amount'!$D$3</f>
        <v>DY 7</v>
      </c>
      <c r="C148" s="198" t="str">
        <f>'Total Payment Amount'!$D$4</f>
        <v>9/30/2012 - 3/22/13</v>
      </c>
      <c r="D148" s="200" t="str">
        <f t="shared" ca="1" si="6"/>
        <v>Category 2: Redesign to Improve Patient Experience</v>
      </c>
      <c r="E148" s="197">
        <f t="shared" ca="1" si="7"/>
        <v>0</v>
      </c>
      <c r="F148" s="197">
        <f t="shared" ca="1" si="8"/>
        <v>0</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Arrowhead Regional Medical Center</v>
      </c>
      <c r="B149" s="197" t="str">
        <f>'Total Payment Amount'!$D$3</f>
        <v>DY 7</v>
      </c>
      <c r="C149" s="198" t="str">
        <f>'Total Payment Amount'!$D$4</f>
        <v>9/30/2012 - 3/22/13</v>
      </c>
      <c r="D149" s="200" t="str">
        <f t="shared" ca="1" si="6"/>
        <v>Category 2: Redesign to Improve Patient Experience</v>
      </c>
      <c r="E149" s="197">
        <f t="shared" ca="1" si="7"/>
        <v>0</v>
      </c>
      <c r="F149" s="197">
        <f t="shared" ca="1" si="8"/>
        <v>0</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Arrowhead Regional Medical Center</v>
      </c>
      <c r="B150" s="197" t="str">
        <f>'Total Payment Amount'!$D$3</f>
        <v>DY 7</v>
      </c>
      <c r="C150" s="198" t="str">
        <f>'Total Payment Amount'!$D$4</f>
        <v>9/30/2012 - 3/22/13</v>
      </c>
      <c r="D150" s="200" t="str">
        <f t="shared" ca="1" si="6"/>
        <v>Category 2: Redesign to Improve Patient Experience</v>
      </c>
      <c r="E150" s="197">
        <f t="shared" ca="1" si="7"/>
        <v>0</v>
      </c>
      <c r="F150" s="197">
        <f t="shared" ca="1" si="8"/>
        <v>0</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Arrowhead Regional Medical Center</v>
      </c>
      <c r="B151" s="197" t="str">
        <f>'Total Payment Amount'!$D$3</f>
        <v>DY 7</v>
      </c>
      <c r="C151" s="198" t="str">
        <f>'Total Payment Amount'!$D$4</f>
        <v>9/30/2012 - 3/22/13</v>
      </c>
      <c r="D151" s="200" t="str">
        <f t="shared" ca="1" si="6"/>
        <v>Category 2: Redesign to Improve Patient Experience</v>
      </c>
      <c r="E151" s="197">
        <f t="shared" ca="1" si="7"/>
        <v>0</v>
      </c>
      <c r="F151" s="197">
        <f t="shared" ca="1" si="8"/>
        <v>0</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Arrowhead Regional Medical Center</v>
      </c>
      <c r="B152" s="197" t="str">
        <f>'Total Payment Amount'!$D$3</f>
        <v>DY 7</v>
      </c>
      <c r="C152" s="198" t="str">
        <f>'Total Payment Amount'!$D$4</f>
        <v>9/30/2012 - 3/22/13</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Arrowhead Regional Medical Center</v>
      </c>
      <c r="B153" s="197" t="str">
        <f>'Total Payment Amount'!$D$3</f>
        <v>DY 7</v>
      </c>
      <c r="C153" s="198" t="str">
        <f>'Total Payment Amount'!$D$4</f>
        <v>9/30/2012 - 3/22/13</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Arrowhead Regional Medical Center</v>
      </c>
      <c r="B154" s="197" t="str">
        <f>'Total Payment Amount'!$D$3</f>
        <v>DY 7</v>
      </c>
      <c r="C154" s="198" t="str">
        <f>'Total Payment Amount'!$D$4</f>
        <v>9/30/2012 - 3/22/13</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Arrowhead Regional Medical Center</v>
      </c>
      <c r="B155" s="197" t="str">
        <f>'Total Payment Amount'!$D$3</f>
        <v>DY 7</v>
      </c>
      <c r="C155" s="198" t="str">
        <f>'Total Payment Amount'!$D$4</f>
        <v>9/30/2012 - 3/22/13</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Arrowhead Regional Medical Center</v>
      </c>
      <c r="B156" s="197" t="str">
        <f>'Total Payment Amount'!$D$3</f>
        <v>DY 7</v>
      </c>
      <c r="C156" s="198" t="str">
        <f>'Total Payment Amount'!$D$4</f>
        <v>9/30/2012 - 3/22/13</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Arrowhead Regional Medical Center</v>
      </c>
      <c r="B157" s="197" t="str">
        <f>'Total Payment Amount'!$D$3</f>
        <v>DY 7</v>
      </c>
      <c r="C157" s="198" t="str">
        <f>'Total Payment Amount'!$D$4</f>
        <v>9/30/2012 - 3/22/13</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Arrowhead Regional Medical Center</v>
      </c>
      <c r="B158" s="197" t="str">
        <f>'Total Payment Amount'!$D$3</f>
        <v>DY 7</v>
      </c>
      <c r="C158" s="198" t="str">
        <f>'Total Payment Amount'!$D$4</f>
        <v>9/30/2012 - 3/22/13</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Arrowhead Regional Medical Center</v>
      </c>
      <c r="B159" s="197" t="str">
        <f>'Total Payment Amount'!$D$3</f>
        <v>DY 7</v>
      </c>
      <c r="C159" s="198" t="str">
        <f>'Total Payment Amount'!$D$4</f>
        <v>9/30/2012 - 3/22/13</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Arrowhead Regional Medical Center</v>
      </c>
      <c r="B160" s="197" t="str">
        <f>'Total Payment Amount'!$D$3</f>
        <v>DY 7</v>
      </c>
      <c r="C160" s="198" t="str">
        <f>'Total Payment Amount'!$D$4</f>
        <v>9/30/2012 - 3/22/13</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Arrowhead Regional Medical Center</v>
      </c>
      <c r="B161" s="197" t="str">
        <f>'Total Payment Amount'!$D$3</f>
        <v>DY 7</v>
      </c>
      <c r="C161" s="198" t="str">
        <f>'Total Payment Amount'!$D$4</f>
        <v>9/30/2012 - 3/22/13</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Arrowhead Regional Medical Center</v>
      </c>
      <c r="B162" s="197" t="str">
        <f>'Total Payment Amount'!$D$3</f>
        <v>DY 7</v>
      </c>
      <c r="C162" s="198" t="str">
        <f>'Total Payment Amount'!$D$4</f>
        <v>9/30/2012 - 3/22/13</v>
      </c>
      <c r="D162" s="200" t="str">
        <f t="shared" ca="1" si="6"/>
        <v>Category 2: Integrate Physical and Behavioral Health Care</v>
      </c>
      <c r="E162" s="197">
        <f t="shared" ca="1" si="7"/>
        <v>0</v>
      </c>
      <c r="F162" s="197">
        <f t="shared" ca="1" si="8"/>
        <v>0</v>
      </c>
      <c r="G162" s="200" t="str">
        <f ca="1">INDIRECT("'"&amp;$Q162&amp;"'!B22")</f>
        <v>Process Milestone:</v>
      </c>
      <c r="H162" s="197">
        <f ca="1">INDIRECT("'"&amp;$Q162&amp;"'!D22")</f>
        <v>0</v>
      </c>
      <c r="I162" s="197"/>
      <c r="J162" s="197">
        <f ca="1">INDIRECT("'"&amp;$Q162&amp;"'!F25")</f>
        <v>0</v>
      </c>
      <c r="K162" s="197">
        <f ca="1">INDIRECT("'"&amp;$Q162&amp;"'!F27")</f>
        <v>0</v>
      </c>
      <c r="L162" s="197" t="str">
        <f ca="1">INDIRECT("'"&amp;$Q162&amp;"'!F29")</f>
        <v>N/A</v>
      </c>
      <c r="M162" s="197">
        <f ca="1">INDIRECT("'"&amp;$Q162&amp;"'!F32")</f>
        <v>0</v>
      </c>
      <c r="N162" s="197">
        <f ca="1">INDIRECT("'"&amp;$Q162&amp;"'!B34")</f>
        <v>0</v>
      </c>
      <c r="O162" s="197">
        <f ca="1">INDIRECT("'"&amp;$Q162&amp;"'!F42")</f>
        <v>0</v>
      </c>
      <c r="P162" s="197" t="str">
        <f ca="1">INDIRECT("'"&amp;$Q162&amp;"'!F44")</f>
        <v xml:space="preserve"> </v>
      </c>
      <c r="Q162" t="s">
        <v>264</v>
      </c>
      <c r="R162">
        <v>17</v>
      </c>
    </row>
    <row r="163" spans="1:18" x14ac:dyDescent="0.25">
      <c r="A163" s="197" t="str">
        <f>'Total Payment Amount'!$D$2</f>
        <v>Arrowhead Regional Medical Center</v>
      </c>
      <c r="B163" s="197" t="str">
        <f>'Total Payment Amount'!$D$3</f>
        <v>DY 7</v>
      </c>
      <c r="C163" s="198" t="str">
        <f>'Total Payment Amount'!$D$4</f>
        <v>9/30/2012 - 3/22/13</v>
      </c>
      <c r="D163" s="200" t="str">
        <f t="shared" ca="1" si="6"/>
        <v>Category 2: Integrate Physical and Behavioral Health Care</v>
      </c>
      <c r="E163" s="197">
        <f t="shared" ca="1" si="7"/>
        <v>0</v>
      </c>
      <c r="F163" s="197">
        <f t="shared" ca="1" si="8"/>
        <v>0</v>
      </c>
      <c r="G163" s="200" t="str">
        <f ca="1">INDIRECT("'"&amp;$Q163&amp;"'!B47")</f>
        <v>Process Milestone:</v>
      </c>
      <c r="H163" s="197">
        <f ca="1">INDIRECT("'"&amp;$Q163&amp;"'!D47")</f>
        <v>0</v>
      </c>
      <c r="I163" s="197"/>
      <c r="J163" s="197">
        <f ca="1">INDIRECT("'"&amp;$Q163&amp;"'!F50")</f>
        <v>0</v>
      </c>
      <c r="K163" s="197">
        <f ca="1">INDIRECT("'"&amp;$Q163&amp;"'!F52")</f>
        <v>0</v>
      </c>
      <c r="L163" s="197" t="str">
        <f ca="1">INDIRECT("'"&amp;$Q163&amp;"'!F54")</f>
        <v>N/A</v>
      </c>
      <c r="M163" s="197">
        <f ca="1">INDIRECT("'"&amp;$Q163&amp;"'!F57")</f>
        <v>0</v>
      </c>
      <c r="N163" s="197">
        <f ca="1">INDIRECT("'"&amp;$Q163&amp;"'!B59")</f>
        <v>0</v>
      </c>
      <c r="O163" s="197">
        <f ca="1">INDIRECT("'"&amp;$Q163&amp;"'!F67")</f>
        <v>0</v>
      </c>
      <c r="P163" s="197" t="str">
        <f ca="1">INDIRECT("'"&amp;$Q163&amp;"'!F69")</f>
        <v xml:space="preserve"> </v>
      </c>
      <c r="Q163" t="s">
        <v>264</v>
      </c>
      <c r="R163">
        <v>17</v>
      </c>
    </row>
    <row r="164" spans="1:18" x14ac:dyDescent="0.25">
      <c r="A164" s="197" t="str">
        <f>'Total Payment Amount'!$D$2</f>
        <v>Arrowhead Regional Medical Center</v>
      </c>
      <c r="B164" s="197" t="str">
        <f>'Total Payment Amount'!$D$3</f>
        <v>DY 7</v>
      </c>
      <c r="C164" s="198" t="str">
        <f>'Total Payment Amount'!$D$4</f>
        <v>9/30/2012 - 3/22/13</v>
      </c>
      <c r="D164" s="200" t="str">
        <f t="shared" ca="1" si="6"/>
        <v>Category 2: Integrate Physical and Behavioral Health Care</v>
      </c>
      <c r="E164" s="197">
        <f t="shared" ca="1" si="7"/>
        <v>0</v>
      </c>
      <c r="F164" s="197">
        <f t="shared" ca="1" si="8"/>
        <v>0</v>
      </c>
      <c r="G164" s="200" t="str">
        <f ca="1">INDIRECT("'"&amp;$Q164&amp;"'!B72")</f>
        <v>Process Milestone:</v>
      </c>
      <c r="H164" s="197">
        <f ca="1">INDIRECT("'"&amp;$Q164&amp;"'!D72")</f>
        <v>0</v>
      </c>
      <c r="I164" s="197"/>
      <c r="J164" s="197">
        <f ca="1">INDIRECT("'"&amp;$Q164&amp;"'!F75")</f>
        <v>0</v>
      </c>
      <c r="K164" s="197">
        <f ca="1">INDIRECT("'"&amp;$Q164&amp;"'!F77")</f>
        <v>0</v>
      </c>
      <c r="L164" s="197" t="str">
        <f ca="1">INDIRECT("'"&amp;$Q164&amp;"'!F79")</f>
        <v>N/A</v>
      </c>
      <c r="M164" s="197">
        <f ca="1">INDIRECT("'"&amp;$Q164&amp;"'!F82")</f>
        <v>0</v>
      </c>
      <c r="N164" s="197">
        <f ca="1">INDIRECT("'"&amp;$Q164&amp;"'!B84")</f>
        <v>0</v>
      </c>
      <c r="O164" s="197">
        <f ca="1">INDIRECT("'"&amp;$Q164&amp;"'!F92")</f>
        <v>0</v>
      </c>
      <c r="P164" s="197" t="str">
        <f ca="1">INDIRECT("'"&amp;$Q164&amp;"'!F94")</f>
        <v xml:space="preserve"> </v>
      </c>
      <c r="Q164" t="s">
        <v>264</v>
      </c>
      <c r="R164">
        <v>17</v>
      </c>
    </row>
    <row r="165" spans="1:18" x14ac:dyDescent="0.25">
      <c r="A165" s="197" t="str">
        <f>'Total Payment Amount'!$D$2</f>
        <v>Arrowhead Regional Medical Center</v>
      </c>
      <c r="B165" s="197" t="str">
        <f>'Total Payment Amount'!$D$3</f>
        <v>DY 7</v>
      </c>
      <c r="C165" s="198" t="str">
        <f>'Total Payment Amount'!$D$4</f>
        <v>9/30/2012 - 3/22/13</v>
      </c>
      <c r="D165" s="200" t="str">
        <f t="shared" ca="1" si="6"/>
        <v>Category 2: Integrate Physical and Behavioral Health Care</v>
      </c>
      <c r="E165" s="197">
        <f t="shared" ca="1" si="7"/>
        <v>0</v>
      </c>
      <c r="F165" s="197">
        <f t="shared" ca="1" si="8"/>
        <v>0</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Arrowhead Regional Medical Center</v>
      </c>
      <c r="B166" s="197" t="str">
        <f>'Total Payment Amount'!$D$3</f>
        <v>DY 7</v>
      </c>
      <c r="C166" s="198" t="str">
        <f>'Total Payment Amount'!$D$4</f>
        <v>9/30/2012 - 3/22/13</v>
      </c>
      <c r="D166" s="200" t="str">
        <f t="shared" ca="1" si="6"/>
        <v>Category 2: Integrate Physical and Behavioral Health Care</v>
      </c>
      <c r="E166" s="197">
        <f t="shared" ca="1" si="7"/>
        <v>0</v>
      </c>
      <c r="F166" s="197">
        <f t="shared" ca="1" si="8"/>
        <v>0</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Arrowhead Regional Medical Center</v>
      </c>
      <c r="B167" s="197" t="str">
        <f>'Total Payment Amount'!$D$3</f>
        <v>DY 7</v>
      </c>
      <c r="C167" s="198" t="str">
        <f>'Total Payment Amount'!$D$4</f>
        <v>9/30/2012 - 3/22/13</v>
      </c>
      <c r="D167" s="200" t="str">
        <f t="shared" ca="1" si="6"/>
        <v>Category 2: Integrate Physical and Behavioral Health Care</v>
      </c>
      <c r="E167" s="197">
        <f t="shared" ca="1" si="7"/>
        <v>0</v>
      </c>
      <c r="F167" s="197">
        <f t="shared" ca="1" si="8"/>
        <v>0</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Arrowhead Regional Medical Center</v>
      </c>
      <c r="B168" s="197" t="str">
        <f>'Total Payment Amount'!$D$3</f>
        <v>DY 7</v>
      </c>
      <c r="C168" s="198" t="str">
        <f>'Total Payment Amount'!$D$4</f>
        <v>9/30/2012 - 3/22/13</v>
      </c>
      <c r="D168" s="200" t="str">
        <f t="shared" ca="1" si="6"/>
        <v>Category 2: Integrate Physical and Behavioral Health Care</v>
      </c>
      <c r="E168" s="197">
        <f t="shared" ca="1" si="7"/>
        <v>0</v>
      </c>
      <c r="F168" s="197">
        <f t="shared" ca="1" si="8"/>
        <v>0</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Arrowhead Regional Medical Center</v>
      </c>
      <c r="B169" s="197" t="str">
        <f>'Total Payment Amount'!$D$3</f>
        <v>DY 7</v>
      </c>
      <c r="C169" s="198" t="str">
        <f>'Total Payment Amount'!$D$4</f>
        <v>9/30/2012 - 3/22/13</v>
      </c>
      <c r="D169" s="200" t="str">
        <f t="shared" ca="1" si="6"/>
        <v>Category 2: Integrate Physical and Behavioral Health Care</v>
      </c>
      <c r="E169" s="197">
        <f t="shared" ca="1" si="7"/>
        <v>0</v>
      </c>
      <c r="F169" s="197">
        <f t="shared" ca="1" si="8"/>
        <v>0</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Arrowhead Regional Medical Center</v>
      </c>
      <c r="B170" s="197" t="str">
        <f>'Total Payment Amount'!$D$3</f>
        <v>DY 7</v>
      </c>
      <c r="C170" s="198" t="str">
        <f>'Total Payment Amount'!$D$4</f>
        <v>9/30/2012 - 3/22/13</v>
      </c>
      <c r="D170" s="200" t="str">
        <f t="shared" ca="1" si="6"/>
        <v>Category 2: Integrate Physical and Behavioral Health Care</v>
      </c>
      <c r="E170" s="197">
        <f t="shared" ca="1" si="7"/>
        <v>0</v>
      </c>
      <c r="F170" s="197">
        <f t="shared" ca="1" si="8"/>
        <v>0</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Arrowhead Regional Medical Center</v>
      </c>
      <c r="B171" s="197" t="str">
        <f>'Total Payment Amount'!$D$3</f>
        <v>DY 7</v>
      </c>
      <c r="C171" s="198" t="str">
        <f>'Total Payment Amount'!$D$4</f>
        <v>9/30/2012 - 3/22/13</v>
      </c>
      <c r="D171" s="200" t="str">
        <f t="shared" ca="1" si="6"/>
        <v>Category 2: Integrate Physical and Behavioral Health Care</v>
      </c>
      <c r="E171" s="197">
        <f t="shared" ca="1" si="7"/>
        <v>0</v>
      </c>
      <c r="F171" s="197">
        <f t="shared" ca="1" si="8"/>
        <v>0</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Arrowhead Regional Medical Center</v>
      </c>
      <c r="B172" s="197" t="str">
        <f>'Total Payment Amount'!$D$3</f>
        <v>DY 7</v>
      </c>
      <c r="C172" s="198" t="str">
        <f>'Total Payment Amount'!$D$4</f>
        <v>9/30/2012 - 3/22/13</v>
      </c>
      <c r="D172" s="200" t="str">
        <f t="shared" ca="1" si="6"/>
        <v>Category 2: Increase Specialty Care Access/Redesign Referral Process</v>
      </c>
      <c r="E172" s="197">
        <f t="shared" ca="1" si="7"/>
        <v>0</v>
      </c>
      <c r="F172" s="197">
        <f t="shared" ca="1" si="8"/>
        <v>0</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Arrowhead Regional Medical Center</v>
      </c>
      <c r="B173" s="197" t="str">
        <f>'Total Payment Amount'!$D$3</f>
        <v>DY 7</v>
      </c>
      <c r="C173" s="198" t="str">
        <f>'Total Payment Amount'!$D$4</f>
        <v>9/30/2012 - 3/22/13</v>
      </c>
      <c r="D173" s="200" t="str">
        <f t="shared" ca="1" si="6"/>
        <v>Category 2: Increase Specialty Care Access/Redesign Referral Process</v>
      </c>
      <c r="E173" s="197">
        <f t="shared" ca="1" si="7"/>
        <v>0</v>
      </c>
      <c r="F173" s="197">
        <f t="shared" ca="1" si="8"/>
        <v>0</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Arrowhead Regional Medical Center</v>
      </c>
      <c r="B174" s="197" t="str">
        <f>'Total Payment Amount'!$D$3</f>
        <v>DY 7</v>
      </c>
      <c r="C174" s="198" t="str">
        <f>'Total Payment Amount'!$D$4</f>
        <v>9/30/2012 - 3/22/13</v>
      </c>
      <c r="D174" s="200" t="str">
        <f t="shared" ca="1" si="6"/>
        <v>Category 2: Increase Specialty Care Access/Redesign Referral Process</v>
      </c>
      <c r="E174" s="197">
        <f t="shared" ca="1" si="7"/>
        <v>0</v>
      </c>
      <c r="F174" s="197">
        <f t="shared" ca="1" si="8"/>
        <v>0</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Arrowhead Regional Medical Center</v>
      </c>
      <c r="B175" s="197" t="str">
        <f>'Total Payment Amount'!$D$3</f>
        <v>DY 7</v>
      </c>
      <c r="C175" s="198" t="str">
        <f>'Total Payment Amount'!$D$4</f>
        <v>9/30/2012 - 3/22/13</v>
      </c>
      <c r="D175" s="200" t="str">
        <f t="shared" ca="1" si="6"/>
        <v>Category 2: Increase Specialty Care Access/Redesign Referral Process</v>
      </c>
      <c r="E175" s="197">
        <f t="shared" ca="1" si="7"/>
        <v>0</v>
      </c>
      <c r="F175" s="197">
        <f t="shared" ca="1" si="8"/>
        <v>0</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Arrowhead Regional Medical Center</v>
      </c>
      <c r="B176" s="197" t="str">
        <f>'Total Payment Amount'!$D$3</f>
        <v>DY 7</v>
      </c>
      <c r="C176" s="198" t="str">
        <f>'Total Payment Amount'!$D$4</f>
        <v>9/30/2012 - 3/22/13</v>
      </c>
      <c r="D176" s="200" t="str">
        <f t="shared" ca="1" si="6"/>
        <v>Category 2: Increase Specialty Care Access/Redesign Referral Process</v>
      </c>
      <c r="E176" s="197">
        <f t="shared" ca="1" si="7"/>
        <v>0</v>
      </c>
      <c r="F176" s="197">
        <f t="shared" ca="1" si="8"/>
        <v>0</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Arrowhead Regional Medical Center</v>
      </c>
      <c r="B177" s="197" t="str">
        <f>'Total Payment Amount'!$D$3</f>
        <v>DY 7</v>
      </c>
      <c r="C177" s="198" t="str">
        <f>'Total Payment Amount'!$D$4</f>
        <v>9/30/2012 - 3/22/13</v>
      </c>
      <c r="D177" s="200" t="str">
        <f t="shared" ca="1" si="6"/>
        <v>Category 2: Increase Specialty Care Access/Redesign Referral Process</v>
      </c>
      <c r="E177" s="197">
        <f t="shared" ca="1" si="7"/>
        <v>0</v>
      </c>
      <c r="F177" s="197">
        <f t="shared" ca="1" si="8"/>
        <v>0</v>
      </c>
      <c r="G177" s="200" t="str">
        <f ca="1">INDIRECT("'"&amp;$Q177&amp;"'!B147")</f>
        <v>Improvement Milestone:</v>
      </c>
      <c r="H177" s="197">
        <f ca="1">INDIRECT("'"&amp;$Q177&amp;"'!D147")</f>
        <v>0</v>
      </c>
      <c r="I177" s="197"/>
      <c r="J177" s="197">
        <f ca="1">INDIRECT("'"&amp;$Q177&amp;"'!F150")</f>
        <v>0</v>
      </c>
      <c r="K177" s="197">
        <f ca="1">INDIRECT("'"&amp;$Q177&amp;"'!F152")</f>
        <v>0</v>
      </c>
      <c r="L177" s="197" t="str">
        <f ca="1">INDIRECT("'"&amp;$Q177&amp;"'!F154")</f>
        <v>N/A</v>
      </c>
      <c r="M177" s="197">
        <f ca="1">INDIRECT("'"&amp;$Q177&amp;"'!F157")</f>
        <v>0</v>
      </c>
      <c r="N177" s="197">
        <f ca="1">INDIRECT("'"&amp;$Q177&amp;"'!B159")</f>
        <v>0</v>
      </c>
      <c r="O177" s="197">
        <f ca="1">INDIRECT("'"&amp;$Q177&amp;"'!F167")</f>
        <v>0</v>
      </c>
      <c r="P177" s="197" t="str">
        <f ca="1">INDIRECT("'"&amp;$Q177&amp;"'!F169")</f>
        <v xml:space="preserve"> </v>
      </c>
      <c r="Q177" t="s">
        <v>265</v>
      </c>
      <c r="R177">
        <v>18</v>
      </c>
    </row>
    <row r="178" spans="1:18" x14ac:dyDescent="0.25">
      <c r="A178" s="197" t="str">
        <f>'Total Payment Amount'!$D$2</f>
        <v>Arrowhead Regional Medical Center</v>
      </c>
      <c r="B178" s="197" t="str">
        <f>'Total Payment Amount'!$D$3</f>
        <v>DY 7</v>
      </c>
      <c r="C178" s="198" t="str">
        <f>'Total Payment Amount'!$D$4</f>
        <v>9/30/2012 - 3/22/13</v>
      </c>
      <c r="D178" s="200" t="str">
        <f t="shared" ca="1" si="6"/>
        <v>Category 2: Increase Specialty Care Access/Redesign Referral Process</v>
      </c>
      <c r="E178" s="197">
        <f t="shared" ca="1" si="7"/>
        <v>0</v>
      </c>
      <c r="F178" s="197">
        <f t="shared" ca="1" si="8"/>
        <v>0</v>
      </c>
      <c r="G178" s="200" t="str">
        <f ca="1">INDIRECT("'"&amp;$Q178&amp;"'!B172")</f>
        <v>Improvement Milestone:</v>
      </c>
      <c r="H178" s="197">
        <f ca="1">INDIRECT("'"&amp;$Q178&amp;"'!D172")</f>
        <v>0</v>
      </c>
      <c r="I178" s="197"/>
      <c r="J178" s="197">
        <f ca="1">INDIRECT("'"&amp;$Q178&amp;"'!F175")</f>
        <v>0</v>
      </c>
      <c r="K178" s="197">
        <f ca="1">INDIRECT("'"&amp;$Q178&amp;"'!F177")</f>
        <v>0</v>
      </c>
      <c r="L178" s="197" t="str">
        <f ca="1">INDIRECT("'"&amp;$Q178&amp;"'!F179")</f>
        <v>N/A</v>
      </c>
      <c r="M178" s="197">
        <f ca="1">INDIRECT("'"&amp;$Q178&amp;"'!F182")</f>
        <v>0</v>
      </c>
      <c r="N178" s="197">
        <f ca="1">INDIRECT("'"&amp;$Q178&amp;"'!B184")</f>
        <v>0</v>
      </c>
      <c r="O178" s="197">
        <f ca="1">INDIRECT("'"&amp;$Q178&amp;"'!F192")</f>
        <v>0</v>
      </c>
      <c r="P178" s="197" t="str">
        <f ca="1">INDIRECT("'"&amp;$Q178&amp;"'!F194")</f>
        <v xml:space="preserve"> </v>
      </c>
      <c r="Q178" t="s">
        <v>265</v>
      </c>
      <c r="R178">
        <v>18</v>
      </c>
    </row>
    <row r="179" spans="1:18" x14ac:dyDescent="0.25">
      <c r="A179" s="197" t="str">
        <f>'Total Payment Amount'!$D$2</f>
        <v>Arrowhead Regional Medical Center</v>
      </c>
      <c r="B179" s="197" t="str">
        <f>'Total Payment Amount'!$D$3</f>
        <v>DY 7</v>
      </c>
      <c r="C179" s="198" t="str">
        <f>'Total Payment Amount'!$D$4</f>
        <v>9/30/2012 - 3/22/13</v>
      </c>
      <c r="D179" s="200" t="str">
        <f t="shared" ca="1" si="6"/>
        <v>Category 2: Increase Specialty Care Access/Redesign Referral Process</v>
      </c>
      <c r="E179" s="197">
        <f t="shared" ca="1" si="7"/>
        <v>0</v>
      </c>
      <c r="F179" s="197">
        <f t="shared" ca="1" si="8"/>
        <v>0</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Arrowhead Regional Medical Center</v>
      </c>
      <c r="B180" s="197" t="str">
        <f>'Total Payment Amount'!$D$3</f>
        <v>DY 7</v>
      </c>
      <c r="C180" s="198" t="str">
        <f>'Total Payment Amount'!$D$4</f>
        <v>9/30/2012 - 3/22/13</v>
      </c>
      <c r="D180" s="200" t="str">
        <f t="shared" ca="1" si="6"/>
        <v>Category 2: Increase Specialty Care Access/Redesign Referral Process</v>
      </c>
      <c r="E180" s="197">
        <f t="shared" ca="1" si="7"/>
        <v>0</v>
      </c>
      <c r="F180" s="197">
        <f t="shared" ca="1" si="8"/>
        <v>0</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Arrowhead Regional Medical Center</v>
      </c>
      <c r="B181" s="197" t="str">
        <f>'Total Payment Amount'!$D$3</f>
        <v>DY 7</v>
      </c>
      <c r="C181" s="198" t="str">
        <f>'Total Payment Amount'!$D$4</f>
        <v>9/30/2012 - 3/22/13</v>
      </c>
      <c r="D181" s="200" t="str">
        <f t="shared" ca="1" si="6"/>
        <v>Category 2: Increase Specialty Care Access/Redesign Referral Process</v>
      </c>
      <c r="E181" s="197">
        <f t="shared" ca="1" si="7"/>
        <v>0</v>
      </c>
      <c r="F181" s="197">
        <f t="shared" ca="1" si="8"/>
        <v>0</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Arrowhead Regional Medical Center</v>
      </c>
      <c r="B182" s="197" t="str">
        <f>'Total Payment Amount'!$D$3</f>
        <v>DY 7</v>
      </c>
      <c r="C182" s="198" t="str">
        <f>'Total Payment Amount'!$D$4</f>
        <v>9/30/2012 - 3/22/13</v>
      </c>
      <c r="D182" s="200" t="str">
        <f t="shared" ca="1" si="6"/>
        <v>Category 2: Establish/Expand a Patient Care Navigation Program</v>
      </c>
      <c r="E182" s="197">
        <f t="shared" ca="1" si="7"/>
        <v>0</v>
      </c>
      <c r="F182" s="197">
        <f t="shared" ca="1" si="8"/>
        <v>0</v>
      </c>
      <c r="G182" s="200" t="str">
        <f ca="1">INDIRECT("'"&amp;$Q182&amp;"'!B22")</f>
        <v>Process Milestone:</v>
      </c>
      <c r="H182" s="197">
        <f ca="1">INDIRECT("'"&amp;$Q182&amp;"'!D22")</f>
        <v>0</v>
      </c>
      <c r="I182" s="197"/>
      <c r="J182" s="197">
        <f ca="1">INDIRECT("'"&amp;$Q182&amp;"'!F25")</f>
        <v>0</v>
      </c>
      <c r="K182" s="197">
        <f ca="1">INDIRECT("'"&amp;$Q182&amp;"'!F27")</f>
        <v>0</v>
      </c>
      <c r="L182" s="197" t="str">
        <f ca="1">INDIRECT("'"&amp;$Q182&amp;"'!F29")</f>
        <v>N/A</v>
      </c>
      <c r="M182" s="197">
        <f ca="1">INDIRECT("'"&amp;$Q182&amp;"'!F32")</f>
        <v>0</v>
      </c>
      <c r="N182" s="197">
        <f ca="1">INDIRECT("'"&amp;$Q182&amp;"'!B34")</f>
        <v>0</v>
      </c>
      <c r="O182" s="197">
        <f ca="1">INDIRECT("'"&amp;$Q182&amp;"'!F42")</f>
        <v>0</v>
      </c>
      <c r="P182" s="197" t="str">
        <f ca="1">INDIRECT("'"&amp;$Q182&amp;"'!F44")</f>
        <v xml:space="preserve"> </v>
      </c>
      <c r="Q182" t="s">
        <v>266</v>
      </c>
      <c r="R182">
        <v>19</v>
      </c>
    </row>
    <row r="183" spans="1:18" x14ac:dyDescent="0.25">
      <c r="A183" s="197" t="str">
        <f>'Total Payment Amount'!$D$2</f>
        <v>Arrowhead Regional Medical Center</v>
      </c>
      <c r="B183" s="197" t="str">
        <f>'Total Payment Amount'!$D$3</f>
        <v>DY 7</v>
      </c>
      <c r="C183" s="198" t="str">
        <f>'Total Payment Amount'!$D$4</f>
        <v>9/30/2012 - 3/22/13</v>
      </c>
      <c r="D183" s="200" t="str">
        <f t="shared" ca="1" si="6"/>
        <v>Category 2: Establish/Expand a Patient Care Navigation Program</v>
      </c>
      <c r="E183" s="197">
        <f t="shared" ca="1" si="7"/>
        <v>0</v>
      </c>
      <c r="F183" s="197">
        <f t="shared" ca="1" si="8"/>
        <v>0</v>
      </c>
      <c r="G183" s="200" t="str">
        <f ca="1">INDIRECT("'"&amp;$Q183&amp;"'!B47")</f>
        <v>Process Milestone:</v>
      </c>
      <c r="H183" s="197">
        <f ca="1">INDIRECT("'"&amp;$Q183&amp;"'!D47")</f>
        <v>0</v>
      </c>
      <c r="I183" s="197"/>
      <c r="J183" s="197">
        <f ca="1">INDIRECT("'"&amp;$Q183&amp;"'!F50")</f>
        <v>0</v>
      </c>
      <c r="K183" s="197">
        <f ca="1">INDIRECT("'"&amp;$Q183&amp;"'!F52")</f>
        <v>0</v>
      </c>
      <c r="L183" s="197" t="str">
        <f ca="1">INDIRECT("'"&amp;$Q183&amp;"'!F54")</f>
        <v>N/A</v>
      </c>
      <c r="M183" s="197">
        <f ca="1">INDIRECT("'"&amp;$Q183&amp;"'!F57")</f>
        <v>0</v>
      </c>
      <c r="N183" s="197">
        <f ca="1">INDIRECT("'"&amp;$Q183&amp;"'!B59")</f>
        <v>0</v>
      </c>
      <c r="O183" s="197">
        <f ca="1">INDIRECT("'"&amp;$Q183&amp;"'!F67")</f>
        <v>0</v>
      </c>
      <c r="P183" s="197" t="str">
        <f ca="1">INDIRECT("'"&amp;$Q183&amp;"'!F69")</f>
        <v xml:space="preserve"> </v>
      </c>
      <c r="Q183" t="s">
        <v>266</v>
      </c>
      <c r="R183">
        <v>19</v>
      </c>
    </row>
    <row r="184" spans="1:18" x14ac:dyDescent="0.25">
      <c r="A184" s="197" t="str">
        <f>'Total Payment Amount'!$D$2</f>
        <v>Arrowhead Regional Medical Center</v>
      </c>
      <c r="B184" s="197" t="str">
        <f>'Total Payment Amount'!$D$3</f>
        <v>DY 7</v>
      </c>
      <c r="C184" s="198" t="str">
        <f>'Total Payment Amount'!$D$4</f>
        <v>9/30/2012 - 3/22/13</v>
      </c>
      <c r="D184" s="200" t="str">
        <f t="shared" ref="D184:D250" ca="1" si="9">INDIRECT("'"&amp;$Q184&amp;"'!$A$6")</f>
        <v>Category 2: Establish/Expand a Patient Care Navigation Program</v>
      </c>
      <c r="E184" s="197">
        <f t="shared" ref="E184:E251" ca="1" si="10">INDIRECT("'"&amp;$Q184&amp;"'!$F$18")</f>
        <v>0</v>
      </c>
      <c r="F184" s="197">
        <f t="shared" ref="F184:F251" ca="1" si="11">INDIRECT("'"&amp;$Q184&amp;"'!$F$20")</f>
        <v>0</v>
      </c>
      <c r="G184" s="200" t="str">
        <f ca="1">INDIRECT("'"&amp;$Q184&amp;"'!B72")</f>
        <v>Process Milestone:</v>
      </c>
      <c r="H184" s="197">
        <f ca="1">INDIRECT("'"&amp;$Q184&amp;"'!D72")</f>
        <v>0</v>
      </c>
      <c r="I184" s="197"/>
      <c r="J184" s="197">
        <f ca="1">INDIRECT("'"&amp;$Q184&amp;"'!F75")</f>
        <v>0</v>
      </c>
      <c r="K184" s="197">
        <f ca="1">INDIRECT("'"&amp;$Q184&amp;"'!F77")</f>
        <v>0</v>
      </c>
      <c r="L184" s="197" t="str">
        <f ca="1">INDIRECT("'"&amp;$Q184&amp;"'!F79")</f>
        <v>N/A</v>
      </c>
      <c r="M184" s="197">
        <f ca="1">INDIRECT("'"&amp;$Q184&amp;"'!F82")</f>
        <v>0</v>
      </c>
      <c r="N184" s="197">
        <f ca="1">INDIRECT("'"&amp;$Q184&amp;"'!B84")</f>
        <v>0</v>
      </c>
      <c r="O184" s="197">
        <f ca="1">INDIRECT("'"&amp;$Q184&amp;"'!F92")</f>
        <v>0</v>
      </c>
      <c r="P184" s="197" t="str">
        <f ca="1">INDIRECT("'"&amp;$Q184&amp;"'!F94")</f>
        <v xml:space="preserve"> </v>
      </c>
      <c r="Q184" t="s">
        <v>266</v>
      </c>
      <c r="R184">
        <v>19</v>
      </c>
    </row>
    <row r="185" spans="1:18" x14ac:dyDescent="0.25">
      <c r="A185" s="197" t="str">
        <f>'Total Payment Amount'!$D$2</f>
        <v>Arrowhead Regional Medical Center</v>
      </c>
      <c r="B185" s="197" t="str">
        <f>'Total Payment Amount'!$D$3</f>
        <v>DY 7</v>
      </c>
      <c r="C185" s="198" t="str">
        <f>'Total Payment Amount'!$D$4</f>
        <v>9/30/2012 - 3/22/13</v>
      </c>
      <c r="D185" s="200" t="str">
        <f t="shared" ca="1" si="9"/>
        <v>Category 2: Establish/Expand a Patient Care Navigation Program</v>
      </c>
      <c r="E185" s="197">
        <f t="shared" ca="1" si="10"/>
        <v>0</v>
      </c>
      <c r="F185" s="197">
        <f t="shared" ca="1" si="11"/>
        <v>0</v>
      </c>
      <c r="G185" s="200" t="str">
        <f ca="1">INDIRECT("'"&amp;$Q185&amp;"'!B97")</f>
        <v>Process Milestone:</v>
      </c>
      <c r="H185" s="197">
        <f ca="1">INDIRECT("'"&amp;$Q185&amp;"'!D97")</f>
        <v>0</v>
      </c>
      <c r="I185" s="197"/>
      <c r="J185" s="197">
        <f ca="1">INDIRECT("'"&amp;$Q185&amp;"'!F100")</f>
        <v>0</v>
      </c>
      <c r="K185" s="197">
        <f ca="1">INDIRECT("'"&amp;$Q185&amp;"'!F102")</f>
        <v>0</v>
      </c>
      <c r="L185" s="197" t="str">
        <f ca="1">INDIRECT("'"&amp;$Q185&amp;"'!F104")</f>
        <v>N/A</v>
      </c>
      <c r="M185" s="197">
        <f ca="1">INDIRECT("'"&amp;$Q185&amp;"'!F107")</f>
        <v>0</v>
      </c>
      <c r="N185" s="197">
        <f ca="1">INDIRECT("'"&amp;$Q185&amp;"'!B109")</f>
        <v>0</v>
      </c>
      <c r="O185" s="197">
        <f ca="1">INDIRECT("'"&amp;$Q185&amp;"'!F117")</f>
        <v>0</v>
      </c>
      <c r="P185" s="197" t="str">
        <f ca="1">INDIRECT("'"&amp;$Q185&amp;"'!F119")</f>
        <v xml:space="preserve"> </v>
      </c>
      <c r="Q185" t="s">
        <v>266</v>
      </c>
      <c r="R185">
        <v>19</v>
      </c>
    </row>
    <row r="186" spans="1:18" x14ac:dyDescent="0.25">
      <c r="A186" s="197" t="str">
        <f>'Total Payment Amount'!$D$2</f>
        <v>Arrowhead Regional Medical Center</v>
      </c>
      <c r="B186" s="197" t="str">
        <f>'Total Payment Amount'!$D$3</f>
        <v>DY 7</v>
      </c>
      <c r="C186" s="198" t="str">
        <f>'Total Payment Amount'!$D$4</f>
        <v>9/30/2012 - 3/22/13</v>
      </c>
      <c r="D186" s="200" t="str">
        <f t="shared" ca="1" si="9"/>
        <v>Category 2: Establish/Expand a Patient Care Navigation Program</v>
      </c>
      <c r="E186" s="197">
        <f t="shared" ca="1" si="10"/>
        <v>0</v>
      </c>
      <c r="F186" s="197">
        <f t="shared" ca="1" si="11"/>
        <v>0</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Arrowhead Regional Medical Center</v>
      </c>
      <c r="B187" s="197" t="str">
        <f>'Total Payment Amount'!$D$3</f>
        <v>DY 7</v>
      </c>
      <c r="C187" s="198" t="str">
        <f>'Total Payment Amount'!$D$4</f>
        <v>9/30/2012 - 3/22/13</v>
      </c>
      <c r="D187" s="200" t="str">
        <f t="shared" ca="1" si="9"/>
        <v>Category 2: Establish/Expand a Patient Care Navigation Program</v>
      </c>
      <c r="E187" s="197">
        <f t="shared" ca="1" si="10"/>
        <v>0</v>
      </c>
      <c r="F187" s="197">
        <f t="shared" ca="1" si="11"/>
        <v>0</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Arrowhead Regional Medical Center</v>
      </c>
      <c r="B188" s="197" t="str">
        <f>'Total Payment Amount'!$D$3</f>
        <v>DY 7</v>
      </c>
      <c r="C188" s="198" t="str">
        <f>'Total Payment Amount'!$D$4</f>
        <v>9/30/2012 - 3/22/13</v>
      </c>
      <c r="D188" s="200" t="str">
        <f t="shared" ca="1" si="9"/>
        <v>Category 2: Establish/Expand a Patient Care Navigation Program</v>
      </c>
      <c r="E188" s="197">
        <f t="shared" ca="1" si="10"/>
        <v>0</v>
      </c>
      <c r="F188" s="197">
        <f t="shared" ca="1" si="11"/>
        <v>0</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Arrowhead Regional Medical Center</v>
      </c>
      <c r="B189" s="197" t="str">
        <f>'Total Payment Amount'!$D$3</f>
        <v>DY 7</v>
      </c>
      <c r="C189" s="198" t="str">
        <f>'Total Payment Amount'!$D$4</f>
        <v>9/30/2012 - 3/22/13</v>
      </c>
      <c r="D189" s="200" t="str">
        <f t="shared" ca="1" si="9"/>
        <v>Category 2: Establish/Expand a Patient Care Navigation Program</v>
      </c>
      <c r="E189" s="197">
        <f t="shared" ca="1" si="10"/>
        <v>0</v>
      </c>
      <c r="F189" s="197">
        <f t="shared" ca="1" si="11"/>
        <v>0</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Arrowhead Regional Medical Center</v>
      </c>
      <c r="B190" s="197" t="str">
        <f>'Total Payment Amount'!$D$3</f>
        <v>DY 7</v>
      </c>
      <c r="C190" s="198" t="str">
        <f>'Total Payment Amount'!$D$4</f>
        <v>9/30/2012 - 3/22/13</v>
      </c>
      <c r="D190" s="200" t="str">
        <f t="shared" ca="1" si="9"/>
        <v>Category 2: Establish/Expand a Patient Care Navigation Program</v>
      </c>
      <c r="E190" s="197">
        <f t="shared" ca="1" si="10"/>
        <v>0</v>
      </c>
      <c r="F190" s="197">
        <f t="shared" ca="1" si="11"/>
        <v>0</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Arrowhead Regional Medical Center</v>
      </c>
      <c r="B191" s="197" t="str">
        <f>'Total Payment Amount'!$D$3</f>
        <v>DY 7</v>
      </c>
      <c r="C191" s="198" t="str">
        <f>'Total Payment Amount'!$D$4</f>
        <v>9/30/2012 - 3/22/13</v>
      </c>
      <c r="D191" s="200" t="str">
        <f t="shared" ca="1" si="9"/>
        <v>Category 2: Establish/Expand a Patient Care Navigation Program</v>
      </c>
      <c r="E191" s="197">
        <f t="shared" ca="1" si="10"/>
        <v>0</v>
      </c>
      <c r="F191" s="197">
        <f t="shared" ca="1" si="11"/>
        <v>0</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Arrowhead Regional Medical Center</v>
      </c>
      <c r="B192" s="197" t="str">
        <f>'Total Payment Amount'!$D$3</f>
        <v>DY 7</v>
      </c>
      <c r="C192" s="198" t="str">
        <f>'Total Payment Amount'!$D$4</f>
        <v>9/30/2012 - 3/22/13</v>
      </c>
      <c r="D192" s="200" t="str">
        <f t="shared" ca="1" si="9"/>
        <v>Category 2: Apply Process Improvement Methodology to Improve Quality/Efficiency</v>
      </c>
      <c r="E192" s="197">
        <f t="shared" ca="1" si="10"/>
        <v>0</v>
      </c>
      <c r="F192" s="197">
        <f t="shared" ca="1" si="11"/>
        <v>0</v>
      </c>
      <c r="G192" s="200" t="str">
        <f ca="1">INDIRECT("'"&amp;$Q192&amp;"'!B22")</f>
        <v>Process Milestone:</v>
      </c>
      <c r="H192" s="197">
        <f ca="1">INDIRECT("'"&amp;$Q192&amp;"'!D22")</f>
        <v>0</v>
      </c>
      <c r="I192" s="197"/>
      <c r="J192" s="197">
        <f ca="1">INDIRECT("'"&amp;$Q192&amp;"'!F25")</f>
        <v>0</v>
      </c>
      <c r="K192" s="197">
        <f ca="1">INDIRECT("'"&amp;$Q192&amp;"'!F27")</f>
        <v>0</v>
      </c>
      <c r="L192" s="197" t="str">
        <f ca="1">INDIRECT("'"&amp;$Q192&amp;"'!F29")</f>
        <v>N/A</v>
      </c>
      <c r="M192" s="197">
        <f ca="1">INDIRECT("'"&amp;$Q192&amp;"'!F32")</f>
        <v>0</v>
      </c>
      <c r="N192" s="197">
        <f ca="1">INDIRECT("'"&amp;$Q192&amp;"'!B34")</f>
        <v>0</v>
      </c>
      <c r="O192" s="197">
        <f ca="1">INDIRECT("'"&amp;$Q192&amp;"'!F42")</f>
        <v>0</v>
      </c>
      <c r="P192" s="197" t="str">
        <f ca="1">INDIRECT("'"&amp;$Q192&amp;"'!F44")</f>
        <v xml:space="preserve"> </v>
      </c>
      <c r="Q192" t="s">
        <v>267</v>
      </c>
      <c r="R192">
        <v>20</v>
      </c>
    </row>
    <row r="193" spans="1:18" x14ac:dyDescent="0.25">
      <c r="A193" s="197" t="str">
        <f>'Total Payment Amount'!$D$2</f>
        <v>Arrowhead Regional Medical Center</v>
      </c>
      <c r="B193" s="197" t="str">
        <f>'Total Payment Amount'!$D$3</f>
        <v>DY 7</v>
      </c>
      <c r="C193" s="198" t="str">
        <f>'Total Payment Amount'!$D$4</f>
        <v>9/30/2012 - 3/22/13</v>
      </c>
      <c r="D193" s="200" t="str">
        <f t="shared" ca="1" si="9"/>
        <v>Category 2: Apply Process Improvement Methodology to Improve Quality/Efficiency</v>
      </c>
      <c r="E193" s="197">
        <f t="shared" ca="1" si="10"/>
        <v>0</v>
      </c>
      <c r="F193" s="197">
        <f t="shared" ca="1" si="11"/>
        <v>0</v>
      </c>
      <c r="G193" s="200" t="str">
        <f ca="1">INDIRECT("'"&amp;$Q193&amp;"'!B47")</f>
        <v>Process Milestone:</v>
      </c>
      <c r="H193" s="197">
        <f ca="1">INDIRECT("'"&amp;$Q193&amp;"'!D47")</f>
        <v>0</v>
      </c>
      <c r="I193" s="197"/>
      <c r="J193" s="197">
        <f ca="1">INDIRECT("'"&amp;$Q193&amp;"'!F50")</f>
        <v>0</v>
      </c>
      <c r="K193" s="197">
        <f ca="1">INDIRECT("'"&amp;$Q193&amp;"'!F52")</f>
        <v>0</v>
      </c>
      <c r="L193" s="197" t="str">
        <f ca="1">INDIRECT("'"&amp;$Q193&amp;"'!F54")</f>
        <v>N/A</v>
      </c>
      <c r="M193" s="197">
        <f ca="1">INDIRECT("'"&amp;$Q193&amp;"'!F57")</f>
        <v>0</v>
      </c>
      <c r="N193" s="197">
        <f ca="1">INDIRECT("'"&amp;$Q193&amp;"'!B59")</f>
        <v>0</v>
      </c>
      <c r="O193" s="197">
        <f ca="1">INDIRECT("'"&amp;$Q193&amp;"'!F67")</f>
        <v>0</v>
      </c>
      <c r="P193" s="197" t="str">
        <f ca="1">INDIRECT("'"&amp;$Q193&amp;"'!F69")</f>
        <v xml:space="preserve"> </v>
      </c>
      <c r="Q193" t="s">
        <v>267</v>
      </c>
      <c r="R193">
        <v>20</v>
      </c>
    </row>
    <row r="194" spans="1:18" x14ac:dyDescent="0.25">
      <c r="A194" s="197" t="str">
        <f>'Total Payment Amount'!$D$2</f>
        <v>Arrowhead Regional Medical Center</v>
      </c>
      <c r="B194" s="197" t="str">
        <f>'Total Payment Amount'!$D$3</f>
        <v>DY 7</v>
      </c>
      <c r="C194" s="198" t="str">
        <f>'Total Payment Amount'!$D$4</f>
        <v>9/30/2012 - 3/22/13</v>
      </c>
      <c r="D194" s="200" t="str">
        <f t="shared" ca="1" si="9"/>
        <v>Category 2: Apply Process Improvement Methodology to Improve Quality/Efficiency</v>
      </c>
      <c r="E194" s="197">
        <f t="shared" ca="1" si="10"/>
        <v>0</v>
      </c>
      <c r="F194" s="197">
        <f t="shared" ca="1" si="11"/>
        <v>0</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Arrowhead Regional Medical Center</v>
      </c>
      <c r="B195" s="197" t="str">
        <f>'Total Payment Amount'!$D$3</f>
        <v>DY 7</v>
      </c>
      <c r="C195" s="198" t="str">
        <f>'Total Payment Amount'!$D$4</f>
        <v>9/30/2012 - 3/22/13</v>
      </c>
      <c r="D195" s="200" t="str">
        <f t="shared" ca="1" si="9"/>
        <v>Category 2: Apply Process Improvement Methodology to Improve Quality/Efficiency</v>
      </c>
      <c r="E195" s="197">
        <f t="shared" ca="1" si="10"/>
        <v>0</v>
      </c>
      <c r="F195" s="197">
        <f t="shared" ca="1" si="11"/>
        <v>0</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Arrowhead Regional Medical Center</v>
      </c>
      <c r="B196" s="197" t="str">
        <f>'Total Payment Amount'!$D$3</f>
        <v>DY 7</v>
      </c>
      <c r="C196" s="198" t="str">
        <f>'Total Payment Amount'!$D$4</f>
        <v>9/30/2012 - 3/22/13</v>
      </c>
      <c r="D196" s="200" t="str">
        <f t="shared" ca="1" si="9"/>
        <v>Category 2: Apply Process Improvement Methodology to Improve Quality/Efficiency</v>
      </c>
      <c r="E196" s="197">
        <f t="shared" ca="1" si="10"/>
        <v>0</v>
      </c>
      <c r="F196" s="197">
        <f t="shared" ca="1" si="11"/>
        <v>0</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Arrowhead Regional Medical Center</v>
      </c>
      <c r="B197" s="197" t="str">
        <f>'Total Payment Amount'!$D$3</f>
        <v>DY 7</v>
      </c>
      <c r="C197" s="198" t="str">
        <f>'Total Payment Amount'!$D$4</f>
        <v>9/30/2012 - 3/22/13</v>
      </c>
      <c r="D197" s="200" t="str">
        <f t="shared" ca="1" si="9"/>
        <v>Category 2: Apply Process Improvement Methodology to Improve Quality/Efficiency</v>
      </c>
      <c r="E197" s="197">
        <f t="shared" ca="1" si="10"/>
        <v>0</v>
      </c>
      <c r="F197" s="197">
        <f t="shared" ca="1" si="11"/>
        <v>0</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Arrowhead Regional Medical Center</v>
      </c>
      <c r="B198" s="197" t="str">
        <f>'Total Payment Amount'!$D$3</f>
        <v>DY 7</v>
      </c>
      <c r="C198" s="198" t="str">
        <f>'Total Payment Amount'!$D$4</f>
        <v>9/30/2012 - 3/22/13</v>
      </c>
      <c r="D198" s="200" t="str">
        <f t="shared" ca="1" si="9"/>
        <v>Category 2: Apply Process Improvement Methodology to Improve Quality/Efficiency</v>
      </c>
      <c r="E198" s="197">
        <f t="shared" ca="1" si="10"/>
        <v>0</v>
      </c>
      <c r="F198" s="197">
        <f t="shared" ca="1" si="11"/>
        <v>0</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Arrowhead Regional Medical Center</v>
      </c>
      <c r="B199" s="197" t="str">
        <f>'Total Payment Amount'!$D$3</f>
        <v>DY 7</v>
      </c>
      <c r="C199" s="198" t="str">
        <f>'Total Payment Amount'!$D$4</f>
        <v>9/30/2012 - 3/22/13</v>
      </c>
      <c r="D199" s="200" t="str">
        <f t="shared" ca="1" si="9"/>
        <v>Category 2: Apply Process Improvement Methodology to Improve Quality/Efficiency</v>
      </c>
      <c r="E199" s="197">
        <f t="shared" ca="1" si="10"/>
        <v>0</v>
      </c>
      <c r="F199" s="197">
        <f t="shared" ca="1" si="11"/>
        <v>0</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Arrowhead Regional Medical Center</v>
      </c>
      <c r="B200" s="197" t="str">
        <f>'Total Payment Amount'!$D$3</f>
        <v>DY 7</v>
      </c>
      <c r="C200" s="198" t="str">
        <f>'Total Payment Amount'!$D$4</f>
        <v>9/30/2012 - 3/22/13</v>
      </c>
      <c r="D200" s="200" t="str">
        <f t="shared" ca="1" si="9"/>
        <v>Category 2: Apply Process Improvement Methodology to Improve Quality/Efficiency</v>
      </c>
      <c r="E200" s="197">
        <f t="shared" ca="1" si="10"/>
        <v>0</v>
      </c>
      <c r="F200" s="197">
        <f t="shared" ca="1" si="11"/>
        <v>0</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Arrowhead Regional Medical Center</v>
      </c>
      <c r="B201" s="197" t="str">
        <f>'Total Payment Amount'!$D$3</f>
        <v>DY 7</v>
      </c>
      <c r="C201" s="198" t="str">
        <f>'Total Payment Amount'!$D$4</f>
        <v>9/30/2012 - 3/22/13</v>
      </c>
      <c r="D201" s="200" t="str">
        <f t="shared" ca="1" si="9"/>
        <v>Category 2: Apply Process Improvement Methodology to Improve Quality/Efficiency</v>
      </c>
      <c r="E201" s="197">
        <f t="shared" ca="1" si="10"/>
        <v>0</v>
      </c>
      <c r="F201" s="197">
        <f t="shared" ca="1" si="11"/>
        <v>0</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Arrowhead Regional Medical Center</v>
      </c>
      <c r="B202" s="197" t="str">
        <f>'Total Payment Amount'!$D$3</f>
        <v>DY 7</v>
      </c>
      <c r="C202" s="198" t="str">
        <f>'Total Payment Amount'!$D$4</f>
        <v>9/30/2012 - 3/22/13</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Arrowhead Regional Medical Center</v>
      </c>
      <c r="B203" s="197" t="str">
        <f>'Total Payment Amount'!$D$3</f>
        <v>DY 7</v>
      </c>
      <c r="C203" s="198" t="str">
        <f>'Total Payment Amount'!$D$4</f>
        <v>9/30/2012 - 3/22/13</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Arrowhead Regional Medical Center</v>
      </c>
      <c r="B204" s="197" t="str">
        <f>'Total Payment Amount'!$D$3</f>
        <v>DY 7</v>
      </c>
      <c r="C204" s="198" t="str">
        <f>'Total Payment Amount'!$D$4</f>
        <v>9/30/2012 - 3/22/13</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Arrowhead Regional Medical Center</v>
      </c>
      <c r="B205" s="197" t="str">
        <f>'Total Payment Amount'!$D$3</f>
        <v>DY 7</v>
      </c>
      <c r="C205" s="198" t="str">
        <f>'Total Payment Amount'!$D$4</f>
        <v>9/30/2012 - 3/22/13</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Arrowhead Regional Medical Center</v>
      </c>
      <c r="B206" s="197" t="str">
        <f>'Total Payment Amount'!$D$3</f>
        <v>DY 7</v>
      </c>
      <c r="C206" s="198" t="str">
        <f>'Total Payment Amount'!$D$4</f>
        <v>9/30/2012 - 3/22/13</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Arrowhead Regional Medical Center</v>
      </c>
      <c r="B207" s="197" t="str">
        <f>'Total Payment Amount'!$D$3</f>
        <v>DY 7</v>
      </c>
      <c r="C207" s="198" t="str">
        <f>'Total Payment Amount'!$D$4</f>
        <v>9/30/2012 - 3/22/13</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Arrowhead Regional Medical Center</v>
      </c>
      <c r="B208" s="197" t="str">
        <f>'Total Payment Amount'!$D$3</f>
        <v>DY 7</v>
      </c>
      <c r="C208" s="198" t="str">
        <f>'Total Payment Amount'!$D$4</f>
        <v>9/30/2012 - 3/22/13</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Arrowhead Regional Medical Center</v>
      </c>
      <c r="B209" s="197" t="str">
        <f>'Total Payment Amount'!$D$3</f>
        <v>DY 7</v>
      </c>
      <c r="C209" s="198" t="str">
        <f>'Total Payment Amount'!$D$4</f>
        <v>9/30/2012 - 3/22/13</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Arrowhead Regional Medical Center</v>
      </c>
      <c r="B210" s="197" t="str">
        <f>'Total Payment Amount'!$D$3</f>
        <v>DY 7</v>
      </c>
      <c r="C210" s="198" t="str">
        <f>'Total Payment Amount'!$D$4</f>
        <v>9/30/2012 - 3/22/13</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Arrowhead Regional Medical Center</v>
      </c>
      <c r="B211" s="197" t="str">
        <f>'Total Payment Amount'!$D$3</f>
        <v>DY 7</v>
      </c>
      <c r="C211" s="198" t="str">
        <f>'Total Payment Amount'!$D$4</f>
        <v>9/30/2012 - 3/22/13</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Arrowhead Regional Medical Center</v>
      </c>
      <c r="B212" s="197" t="str">
        <f>'Total Payment Amount'!$D$3</f>
        <v>DY 7</v>
      </c>
      <c r="C212" s="198" t="str">
        <f>'Total Payment Amount'!$D$4</f>
        <v>9/30/2012 - 3/22/13</v>
      </c>
      <c r="D212" s="200" t="str">
        <f t="shared" ca="1" si="9"/>
        <v>Category 2: Use Palliative Care Programs</v>
      </c>
      <c r="E212" s="197">
        <f t="shared" ca="1" si="10"/>
        <v>0</v>
      </c>
      <c r="F212" s="197">
        <f t="shared" ca="1" si="11"/>
        <v>0</v>
      </c>
      <c r="G212" s="200" t="str">
        <f ca="1">INDIRECT("'"&amp;$Q212&amp;"'!B22")</f>
        <v>Process Milestone:</v>
      </c>
      <c r="H212" s="197">
        <f ca="1">INDIRECT("'"&amp;$Q212&amp;"'!D22")</f>
        <v>0</v>
      </c>
      <c r="I212" s="197"/>
      <c r="J212" s="197">
        <f ca="1">INDIRECT("'"&amp;$Q212&amp;"'!F25")</f>
        <v>0</v>
      </c>
      <c r="K212" s="197">
        <f ca="1">INDIRECT("'"&amp;$Q212&amp;"'!F27")</f>
        <v>0</v>
      </c>
      <c r="L212" s="197" t="str">
        <f ca="1">INDIRECT("'"&amp;$Q212&amp;"'!F29")</f>
        <v>N/A</v>
      </c>
      <c r="M212" s="197">
        <f ca="1">INDIRECT("'"&amp;$Q212&amp;"'!F32")</f>
        <v>0</v>
      </c>
      <c r="N212" s="197">
        <f ca="1">INDIRECT("'"&amp;$Q212&amp;"'!B34")</f>
        <v>0</v>
      </c>
      <c r="O212" s="197">
        <f ca="1">INDIRECT("'"&amp;$Q212&amp;"'!F42")</f>
        <v>0</v>
      </c>
      <c r="P212" s="197" t="str">
        <f ca="1">INDIRECT("'"&amp;$Q212&amp;"'!F44")</f>
        <v xml:space="preserve"> </v>
      </c>
      <c r="Q212" t="s">
        <v>116</v>
      </c>
      <c r="R212">
        <v>22</v>
      </c>
    </row>
    <row r="213" spans="1:18" x14ac:dyDescent="0.25">
      <c r="A213" s="197" t="str">
        <f>'Total Payment Amount'!$D$2</f>
        <v>Arrowhead Regional Medical Center</v>
      </c>
      <c r="B213" s="197" t="str">
        <f>'Total Payment Amount'!$D$3</f>
        <v>DY 7</v>
      </c>
      <c r="C213" s="198" t="str">
        <f>'Total Payment Amount'!$D$4</f>
        <v>9/30/2012 - 3/22/13</v>
      </c>
      <c r="D213" s="200" t="str">
        <f t="shared" ca="1" si="9"/>
        <v>Category 2: Use Palliative Care Programs</v>
      </c>
      <c r="E213" s="197">
        <f t="shared" ca="1" si="10"/>
        <v>0</v>
      </c>
      <c r="F213" s="197">
        <f t="shared" ca="1" si="11"/>
        <v>0</v>
      </c>
      <c r="G213" s="200" t="str">
        <f ca="1">INDIRECT("'"&amp;$Q213&amp;"'!B47")</f>
        <v>Process Milestone:</v>
      </c>
      <c r="H213" s="197">
        <f ca="1">INDIRECT("'"&amp;$Q213&amp;"'!D47")</f>
        <v>0</v>
      </c>
      <c r="I213" s="197"/>
      <c r="J213" s="197">
        <f ca="1">INDIRECT("'"&amp;$Q213&amp;"'!F50")</f>
        <v>0</v>
      </c>
      <c r="K213" s="197">
        <f ca="1">INDIRECT("'"&amp;$Q213&amp;"'!F52")</f>
        <v>0</v>
      </c>
      <c r="L213" s="197" t="str">
        <f ca="1">INDIRECT("'"&amp;$Q213&amp;"'!F54")</f>
        <v>N/A</v>
      </c>
      <c r="M213" s="197">
        <f ca="1">INDIRECT("'"&amp;$Q213&amp;"'!F57")</f>
        <v>0</v>
      </c>
      <c r="N213" s="197">
        <f ca="1">INDIRECT("'"&amp;$Q213&amp;"'!B59")</f>
        <v>0</v>
      </c>
      <c r="O213" s="197">
        <f ca="1">INDIRECT("'"&amp;$Q213&amp;"'!F67")</f>
        <v>0</v>
      </c>
      <c r="P213" s="197" t="str">
        <f ca="1">INDIRECT("'"&amp;$Q213&amp;"'!F69")</f>
        <v xml:space="preserve"> </v>
      </c>
      <c r="Q213" t="s">
        <v>116</v>
      </c>
      <c r="R213">
        <v>22</v>
      </c>
    </row>
    <row r="214" spans="1:18" x14ac:dyDescent="0.25">
      <c r="A214" s="197" t="str">
        <f>'Total Payment Amount'!$D$2</f>
        <v>Arrowhead Regional Medical Center</v>
      </c>
      <c r="B214" s="197" t="str">
        <f>'Total Payment Amount'!$D$3</f>
        <v>DY 7</v>
      </c>
      <c r="C214" s="198" t="str">
        <f>'Total Payment Amount'!$D$4</f>
        <v>9/30/2012 - 3/22/13</v>
      </c>
      <c r="D214" s="200" t="str">
        <f t="shared" ca="1" si="9"/>
        <v>Category 2: Use Palliative Care Programs</v>
      </c>
      <c r="E214" s="197">
        <f t="shared" ca="1" si="10"/>
        <v>0</v>
      </c>
      <c r="F214" s="197">
        <f t="shared" ca="1" si="11"/>
        <v>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Arrowhead Regional Medical Center</v>
      </c>
      <c r="B215" s="197" t="str">
        <f>'Total Payment Amount'!$D$3</f>
        <v>DY 7</v>
      </c>
      <c r="C215" s="198" t="str">
        <f>'Total Payment Amount'!$D$4</f>
        <v>9/30/2012 - 3/22/13</v>
      </c>
      <c r="D215" s="200" t="str">
        <f t="shared" ca="1" si="9"/>
        <v>Category 2: Use Palliative Care Programs</v>
      </c>
      <c r="E215" s="197">
        <f t="shared" ca="1" si="10"/>
        <v>0</v>
      </c>
      <c r="F215" s="197">
        <f t="shared" ca="1" si="11"/>
        <v>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Arrowhead Regional Medical Center</v>
      </c>
      <c r="B216" s="197" t="str">
        <f>'Total Payment Amount'!$D$3</f>
        <v>DY 7</v>
      </c>
      <c r="C216" s="198" t="str">
        <f>'Total Payment Amount'!$D$4</f>
        <v>9/30/2012 - 3/22/13</v>
      </c>
      <c r="D216" s="200" t="str">
        <f t="shared" ca="1" si="9"/>
        <v>Category 2: Use Palliative Care Programs</v>
      </c>
      <c r="E216" s="197">
        <f t="shared" ca="1" si="10"/>
        <v>0</v>
      </c>
      <c r="F216" s="197">
        <f t="shared" ca="1" si="11"/>
        <v>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Arrowhead Regional Medical Center</v>
      </c>
      <c r="B217" s="197" t="str">
        <f>'Total Payment Amount'!$D$3</f>
        <v>DY 7</v>
      </c>
      <c r="C217" s="198" t="str">
        <f>'Total Payment Amount'!$D$4</f>
        <v>9/30/2012 - 3/22/13</v>
      </c>
      <c r="D217" s="200" t="str">
        <f t="shared" ca="1" si="9"/>
        <v>Category 2: Use Palliative Care Programs</v>
      </c>
      <c r="E217" s="197">
        <f t="shared" ca="1" si="10"/>
        <v>0</v>
      </c>
      <c r="F217" s="197">
        <f t="shared" ca="1" si="11"/>
        <v>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Arrowhead Regional Medical Center</v>
      </c>
      <c r="B218" s="197" t="str">
        <f>'Total Payment Amount'!$D$3</f>
        <v>DY 7</v>
      </c>
      <c r="C218" s="198" t="str">
        <f>'Total Payment Amount'!$D$4</f>
        <v>9/30/2012 - 3/22/13</v>
      </c>
      <c r="D218" s="200" t="str">
        <f t="shared" ca="1" si="9"/>
        <v>Category 2: Use Palliative Care Programs</v>
      </c>
      <c r="E218" s="197">
        <f t="shared" ca="1" si="10"/>
        <v>0</v>
      </c>
      <c r="F218" s="197">
        <f t="shared" ca="1" si="11"/>
        <v>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Arrowhead Regional Medical Center</v>
      </c>
      <c r="B219" s="197" t="str">
        <f>'Total Payment Amount'!$D$3</f>
        <v>DY 7</v>
      </c>
      <c r="C219" s="198" t="str">
        <f>'Total Payment Amount'!$D$4</f>
        <v>9/30/2012 - 3/22/13</v>
      </c>
      <c r="D219" s="200" t="str">
        <f t="shared" ca="1" si="9"/>
        <v>Category 2: Use Palliative Care Programs</v>
      </c>
      <c r="E219" s="197">
        <f t="shared" ca="1" si="10"/>
        <v>0</v>
      </c>
      <c r="F219" s="197">
        <f t="shared" ca="1" si="11"/>
        <v>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Arrowhead Regional Medical Center</v>
      </c>
      <c r="B220" s="197" t="str">
        <f>'Total Payment Amount'!$D$3</f>
        <v>DY 7</v>
      </c>
      <c r="C220" s="198" t="str">
        <f>'Total Payment Amount'!$D$4</f>
        <v>9/30/2012 - 3/22/13</v>
      </c>
      <c r="D220" s="200" t="str">
        <f t="shared" ca="1" si="9"/>
        <v>Category 2: Use Palliative Care Programs</v>
      </c>
      <c r="E220" s="197">
        <f t="shared" ca="1" si="10"/>
        <v>0</v>
      </c>
      <c r="F220" s="197">
        <f t="shared" ca="1" si="11"/>
        <v>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Arrowhead Regional Medical Center</v>
      </c>
      <c r="B221" s="197" t="str">
        <f>'Total Payment Amount'!$D$3</f>
        <v>DY 7</v>
      </c>
      <c r="C221" s="198" t="str">
        <f>'Total Payment Amount'!$D$4</f>
        <v>9/30/2012 - 3/22/13</v>
      </c>
      <c r="D221" s="200" t="str">
        <f t="shared" ca="1" si="9"/>
        <v>Category 2: Use Palliative Care Programs</v>
      </c>
      <c r="E221" s="197">
        <f t="shared" ca="1" si="10"/>
        <v>0</v>
      </c>
      <c r="F221" s="197">
        <f t="shared" ca="1" si="11"/>
        <v>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Arrowhead Regional Medical Center</v>
      </c>
      <c r="B222" s="197" t="str">
        <f>'Total Payment Amount'!$D$3</f>
        <v>DY 7</v>
      </c>
      <c r="C222" s="198" t="str">
        <f>'Total Payment Amount'!$D$4</f>
        <v>9/30/2012 - 3/22/13</v>
      </c>
      <c r="D222" s="200" t="str">
        <f t="shared" ca="1" si="9"/>
        <v>Category 2: Conduct Medication Management</v>
      </c>
      <c r="E222" s="197">
        <f t="shared" ca="1" si="10"/>
        <v>0</v>
      </c>
      <c r="F222" s="197">
        <f t="shared" ca="1" si="11"/>
        <v>0</v>
      </c>
      <c r="G222" s="200" t="str">
        <f ca="1">INDIRECT("'"&amp;$Q222&amp;"'!B22")</f>
        <v>Process Milestone:</v>
      </c>
      <c r="H222" s="197">
        <f ca="1">INDIRECT("'"&amp;$Q222&amp;"'!D22")</f>
        <v>0</v>
      </c>
      <c r="I222" s="197"/>
      <c r="J222" s="197">
        <f ca="1">INDIRECT("'"&amp;$Q222&amp;"'!F25")</f>
        <v>0</v>
      </c>
      <c r="K222" s="197">
        <f ca="1">INDIRECT("'"&amp;$Q222&amp;"'!F27")</f>
        <v>0</v>
      </c>
      <c r="L222" s="197" t="str">
        <f ca="1">INDIRECT("'"&amp;$Q222&amp;"'!F29")</f>
        <v>N/A</v>
      </c>
      <c r="M222" s="197">
        <f ca="1">INDIRECT("'"&amp;$Q222&amp;"'!F32")</f>
        <v>0</v>
      </c>
      <c r="N222" s="197">
        <f ca="1">INDIRECT("'"&amp;$Q222&amp;"'!B34")</f>
        <v>0</v>
      </c>
      <c r="O222" s="197">
        <f ca="1">INDIRECT("'"&amp;$Q222&amp;"'!F42")</f>
        <v>0</v>
      </c>
      <c r="P222" s="197" t="str">
        <f ca="1">INDIRECT("'"&amp;$Q222&amp;"'!F44")</f>
        <v xml:space="preserve"> </v>
      </c>
      <c r="Q222" t="s">
        <v>117</v>
      </c>
      <c r="R222">
        <v>23</v>
      </c>
    </row>
    <row r="223" spans="1:18" x14ac:dyDescent="0.25">
      <c r="A223" s="197" t="str">
        <f>'Total Payment Amount'!$D$2</f>
        <v>Arrowhead Regional Medical Center</v>
      </c>
      <c r="B223" s="197" t="str">
        <f>'Total Payment Amount'!$D$3</f>
        <v>DY 7</v>
      </c>
      <c r="C223" s="198" t="str">
        <f>'Total Payment Amount'!$D$4</f>
        <v>9/30/2012 - 3/22/13</v>
      </c>
      <c r="D223" s="200" t="str">
        <f t="shared" ca="1" si="9"/>
        <v>Category 2: Conduct Medication Management</v>
      </c>
      <c r="E223" s="197">
        <f t="shared" ca="1" si="10"/>
        <v>0</v>
      </c>
      <c r="F223" s="197">
        <f t="shared" ca="1" si="11"/>
        <v>0</v>
      </c>
      <c r="G223" s="200" t="str">
        <f ca="1">INDIRECT("'"&amp;$Q223&amp;"'!B47")</f>
        <v>Process Milestone:</v>
      </c>
      <c r="H223" s="197">
        <f ca="1">INDIRECT("'"&amp;$Q223&amp;"'!D47")</f>
        <v>0</v>
      </c>
      <c r="I223" s="197"/>
      <c r="J223" s="197">
        <f ca="1">INDIRECT("'"&amp;$Q223&amp;"'!F50")</f>
        <v>0</v>
      </c>
      <c r="K223" s="197">
        <f ca="1">INDIRECT("'"&amp;$Q223&amp;"'!F52")</f>
        <v>0</v>
      </c>
      <c r="L223" s="197" t="str">
        <f ca="1">INDIRECT("'"&amp;$Q223&amp;"'!F54")</f>
        <v>N/A</v>
      </c>
      <c r="M223" s="197">
        <f ca="1">INDIRECT("'"&amp;$Q223&amp;"'!F57")</f>
        <v>0</v>
      </c>
      <c r="N223" s="197">
        <f ca="1">INDIRECT("'"&amp;$Q223&amp;"'!B59")</f>
        <v>0</v>
      </c>
      <c r="O223" s="197">
        <f ca="1">INDIRECT("'"&amp;$Q223&amp;"'!F67")</f>
        <v>0</v>
      </c>
      <c r="P223" s="197" t="str">
        <f ca="1">INDIRECT("'"&amp;$Q223&amp;"'!F69")</f>
        <v xml:space="preserve"> </v>
      </c>
      <c r="Q223" t="s">
        <v>117</v>
      </c>
      <c r="R223">
        <v>23</v>
      </c>
    </row>
    <row r="224" spans="1:18" x14ac:dyDescent="0.25">
      <c r="A224" s="197" t="str">
        <f>'Total Payment Amount'!$D$2</f>
        <v>Arrowhead Regional Medical Center</v>
      </c>
      <c r="B224" s="197" t="str">
        <f>'Total Payment Amount'!$D$3</f>
        <v>DY 7</v>
      </c>
      <c r="C224" s="198" t="str">
        <f>'Total Payment Amount'!$D$4</f>
        <v>9/30/2012 - 3/22/13</v>
      </c>
      <c r="D224" s="200" t="str">
        <f t="shared" ca="1" si="9"/>
        <v>Category 2: Conduct Medication Management</v>
      </c>
      <c r="E224" s="197">
        <f t="shared" ca="1" si="10"/>
        <v>0</v>
      </c>
      <c r="F224" s="197">
        <f t="shared" ca="1" si="11"/>
        <v>0</v>
      </c>
      <c r="G224" s="200" t="str">
        <f ca="1">INDIRECT("'"&amp;$Q224&amp;"'!B72")</f>
        <v>Process Milestone:</v>
      </c>
      <c r="H224" s="197">
        <f ca="1">INDIRECT("'"&amp;$Q224&amp;"'!D72")</f>
        <v>0</v>
      </c>
      <c r="I224" s="197"/>
      <c r="J224" s="197">
        <f ca="1">INDIRECT("'"&amp;$Q224&amp;"'!F75")</f>
        <v>0</v>
      </c>
      <c r="K224" s="197">
        <f ca="1">INDIRECT("'"&amp;$Q224&amp;"'!F77")</f>
        <v>0</v>
      </c>
      <c r="L224" s="197" t="str">
        <f ca="1">INDIRECT("'"&amp;$Q224&amp;"'!F79")</f>
        <v>N/A</v>
      </c>
      <c r="M224" s="197">
        <f ca="1">INDIRECT("'"&amp;$Q224&amp;"'!F82")</f>
        <v>0</v>
      </c>
      <c r="N224" s="197">
        <f ca="1">INDIRECT("'"&amp;$Q224&amp;"'!B84")</f>
        <v>0</v>
      </c>
      <c r="O224" s="197">
        <f ca="1">INDIRECT("'"&amp;$Q224&amp;"'!F92")</f>
        <v>0</v>
      </c>
      <c r="P224" s="197" t="str">
        <f ca="1">INDIRECT("'"&amp;$Q224&amp;"'!F94")</f>
        <v xml:space="preserve"> </v>
      </c>
      <c r="Q224" t="s">
        <v>117</v>
      </c>
      <c r="R224">
        <v>23</v>
      </c>
    </row>
    <row r="225" spans="1:18" x14ac:dyDescent="0.25">
      <c r="A225" s="197" t="str">
        <f>'Total Payment Amount'!$D$2</f>
        <v>Arrowhead Regional Medical Center</v>
      </c>
      <c r="B225" s="197" t="str">
        <f>'Total Payment Amount'!$D$3</f>
        <v>DY 7</v>
      </c>
      <c r="C225" s="198" t="str">
        <f>'Total Payment Amount'!$D$4</f>
        <v>9/30/2012 - 3/22/13</v>
      </c>
      <c r="D225" s="200" t="str">
        <f t="shared" ca="1" si="9"/>
        <v>Category 2: Conduct Medication Management</v>
      </c>
      <c r="E225" s="197">
        <f t="shared" ca="1" si="10"/>
        <v>0</v>
      </c>
      <c r="F225" s="197">
        <f t="shared" ca="1" si="11"/>
        <v>0</v>
      </c>
      <c r="G225" s="200" t="str">
        <f ca="1">INDIRECT("'"&amp;$Q225&amp;"'!B97")</f>
        <v>Process Milestone:</v>
      </c>
      <c r="H225" s="197">
        <f ca="1">INDIRECT("'"&amp;$Q225&amp;"'!D97")</f>
        <v>0</v>
      </c>
      <c r="I225" s="197"/>
      <c r="J225" s="197">
        <f ca="1">INDIRECT("'"&amp;$Q225&amp;"'!F100")</f>
        <v>0</v>
      </c>
      <c r="K225" s="197">
        <f ca="1">INDIRECT("'"&amp;$Q225&amp;"'!F102")</f>
        <v>0</v>
      </c>
      <c r="L225" s="197" t="str">
        <f ca="1">INDIRECT("'"&amp;$Q225&amp;"'!F104")</f>
        <v>N/A</v>
      </c>
      <c r="M225" s="197">
        <f ca="1">INDIRECT("'"&amp;$Q225&amp;"'!F107")</f>
        <v>0</v>
      </c>
      <c r="N225" s="197">
        <f ca="1">INDIRECT("'"&amp;$Q225&amp;"'!B109")</f>
        <v>0</v>
      </c>
      <c r="O225" s="197">
        <f ca="1">INDIRECT("'"&amp;$Q225&amp;"'!F117")</f>
        <v>0</v>
      </c>
      <c r="P225" s="197" t="str">
        <f ca="1">INDIRECT("'"&amp;$Q225&amp;"'!F119")</f>
        <v xml:space="preserve"> </v>
      </c>
      <c r="Q225" t="s">
        <v>117</v>
      </c>
      <c r="R225">
        <v>23</v>
      </c>
    </row>
    <row r="226" spans="1:18" x14ac:dyDescent="0.25">
      <c r="A226" s="197" t="str">
        <f>'Total Payment Amount'!$D$2</f>
        <v>Arrowhead Regional Medical Center</v>
      </c>
      <c r="B226" s="197" t="str">
        <f>'Total Payment Amount'!$D$3</f>
        <v>DY 7</v>
      </c>
      <c r="C226" s="198" t="str">
        <f>'Total Payment Amount'!$D$4</f>
        <v>9/30/2012 - 3/22/13</v>
      </c>
      <c r="D226" s="200" t="str">
        <f t="shared" ca="1" si="9"/>
        <v>Category 2: Conduct Medication Management</v>
      </c>
      <c r="E226" s="197">
        <f t="shared" ca="1" si="10"/>
        <v>0</v>
      </c>
      <c r="F226" s="197">
        <f t="shared" ca="1" si="11"/>
        <v>0</v>
      </c>
      <c r="G226" s="200" t="str">
        <f ca="1">INDIRECT("'"&amp;$Q226&amp;"'!B122")</f>
        <v>Process Milestone:</v>
      </c>
      <c r="H226" s="197">
        <f ca="1">INDIRECT("'"&amp;$Q226&amp;"'!D122")</f>
        <v>0</v>
      </c>
      <c r="I226" s="197"/>
      <c r="J226" s="197">
        <f ca="1">INDIRECT("'"&amp;$Q226&amp;"'!F125")</f>
        <v>0</v>
      </c>
      <c r="K226" s="197">
        <f ca="1">INDIRECT("'"&amp;$Q226&amp;"'!F127")</f>
        <v>0</v>
      </c>
      <c r="L226" s="197" t="str">
        <f ca="1">INDIRECT("'"&amp;$Q226&amp;"'!F129")</f>
        <v>N/A</v>
      </c>
      <c r="M226" s="197">
        <f ca="1">INDIRECT("'"&amp;$Q226&amp;"'!F132")</f>
        <v>0</v>
      </c>
      <c r="N226" s="197">
        <f ca="1">INDIRECT("'"&amp;$Q226&amp;"'!B134")</f>
        <v>0</v>
      </c>
      <c r="O226" s="197">
        <f ca="1">INDIRECT("'"&amp;$Q226&amp;"'!F142")</f>
        <v>0</v>
      </c>
      <c r="P226" s="197" t="str">
        <f ca="1">INDIRECT("'"&amp;$Q226&amp;"'!F144")</f>
        <v xml:space="preserve"> </v>
      </c>
      <c r="Q226" t="s">
        <v>117</v>
      </c>
      <c r="R226">
        <v>23</v>
      </c>
    </row>
    <row r="227" spans="1:18" x14ac:dyDescent="0.25">
      <c r="A227" s="197" t="str">
        <f>'Total Payment Amount'!$D$2</f>
        <v>Arrowhead Regional Medical Center</v>
      </c>
      <c r="B227" s="197" t="str">
        <f>'Total Payment Amount'!$D$3</f>
        <v>DY 7</v>
      </c>
      <c r="C227" s="198" t="str">
        <f>'Total Payment Amount'!$D$4</f>
        <v>9/30/2012 - 3/22/13</v>
      </c>
      <c r="D227" s="200" t="str">
        <f t="shared" ca="1" si="9"/>
        <v>Category 2: Conduct Medication Management</v>
      </c>
      <c r="E227" s="197">
        <f t="shared" ca="1" si="10"/>
        <v>0</v>
      </c>
      <c r="F227" s="197">
        <f t="shared" ca="1" si="11"/>
        <v>0</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Arrowhead Regional Medical Center</v>
      </c>
      <c r="B228" s="197" t="str">
        <f>'Total Payment Amount'!$D$3</f>
        <v>DY 7</v>
      </c>
      <c r="C228" s="198" t="str">
        <f>'Total Payment Amount'!$D$4</f>
        <v>9/30/2012 - 3/22/13</v>
      </c>
      <c r="D228" s="200" t="str">
        <f t="shared" ca="1" si="9"/>
        <v>Category 2: Conduct Medication Management</v>
      </c>
      <c r="E228" s="197">
        <f t="shared" ca="1" si="10"/>
        <v>0</v>
      </c>
      <c r="F228" s="197">
        <f t="shared" ca="1" si="11"/>
        <v>0</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Arrowhead Regional Medical Center</v>
      </c>
      <c r="B229" s="197" t="str">
        <f>'Total Payment Amount'!$D$3</f>
        <v>DY 7</v>
      </c>
      <c r="C229" s="198" t="str">
        <f>'Total Payment Amount'!$D$4</f>
        <v>9/30/2012 - 3/22/13</v>
      </c>
      <c r="D229" s="200" t="str">
        <f t="shared" ca="1" si="9"/>
        <v>Category 2: Conduct Medication Management</v>
      </c>
      <c r="E229" s="197">
        <f t="shared" ca="1" si="10"/>
        <v>0</v>
      </c>
      <c r="F229" s="197">
        <f t="shared" ca="1" si="11"/>
        <v>0</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Arrowhead Regional Medical Center</v>
      </c>
      <c r="B230" s="197" t="str">
        <f>'Total Payment Amount'!$D$3</f>
        <v>DY 7</v>
      </c>
      <c r="C230" s="198" t="str">
        <f>'Total Payment Amount'!$D$4</f>
        <v>9/30/2012 - 3/22/13</v>
      </c>
      <c r="D230" s="200" t="str">
        <f t="shared" ca="1" si="9"/>
        <v>Category 2: Conduct Medication Management</v>
      </c>
      <c r="E230" s="197">
        <f t="shared" ca="1" si="10"/>
        <v>0</v>
      </c>
      <c r="F230" s="197">
        <f t="shared" ca="1" si="11"/>
        <v>0</v>
      </c>
      <c r="G230" s="200" t="str">
        <f ca="1">INDIRECT("'"&amp;$Q230&amp;"'!B222")</f>
        <v>Improvement Milestone:</v>
      </c>
      <c r="H230" s="197">
        <f ca="1">INDIRECT("'"&amp;$Q230&amp;"'!D222")</f>
        <v>0</v>
      </c>
      <c r="I230" s="197"/>
      <c r="J230" s="197">
        <f ca="1">INDIRECT("'"&amp;$Q230&amp;"'!F225")</f>
        <v>0</v>
      </c>
      <c r="K230" s="197">
        <f ca="1">INDIRECT("'"&amp;$Q230&amp;"'!F227")</f>
        <v>0</v>
      </c>
      <c r="L230" s="197" t="str">
        <f ca="1">INDIRECT("'"&amp;$Q230&amp;"'!F229")</f>
        <v>N/A</v>
      </c>
      <c r="M230" s="197">
        <f ca="1">INDIRECT("'"&amp;$Q230&amp;"'!F232")</f>
        <v>0</v>
      </c>
      <c r="N230" s="197">
        <f ca="1">INDIRECT("'"&amp;$Q230&amp;"'!B234")</f>
        <v>0</v>
      </c>
      <c r="O230" s="197">
        <f ca="1">INDIRECT("'"&amp;$Q230&amp;"'!F242")</f>
        <v>0</v>
      </c>
      <c r="P230" s="197" t="str">
        <f ca="1">INDIRECT("'"&amp;$Q230&amp;"'!F244")</f>
        <v xml:space="preserve"> </v>
      </c>
      <c r="Q230" t="s">
        <v>117</v>
      </c>
      <c r="R230">
        <v>23</v>
      </c>
    </row>
    <row r="231" spans="1:18" x14ac:dyDescent="0.25">
      <c r="A231" s="197" t="str">
        <f>'Total Payment Amount'!$D$2</f>
        <v>Arrowhead Regional Medical Center</v>
      </c>
      <c r="B231" s="197" t="str">
        <f>'Total Payment Amount'!$D$3</f>
        <v>DY 7</v>
      </c>
      <c r="C231" s="198" t="str">
        <f>'Total Payment Amount'!$D$4</f>
        <v>9/30/2012 - 3/22/13</v>
      </c>
      <c r="D231" s="200" t="str">
        <f t="shared" ca="1" si="9"/>
        <v>Category 2: Conduct Medication Management</v>
      </c>
      <c r="E231" s="197">
        <f t="shared" ca="1" si="10"/>
        <v>0</v>
      </c>
      <c r="F231" s="197">
        <f t="shared" ca="1" si="11"/>
        <v>0</v>
      </c>
      <c r="G231" s="200" t="str">
        <f ca="1">INDIRECT("'"&amp;$Q231&amp;"'!B247")</f>
        <v>Improvement Milestone:</v>
      </c>
      <c r="H231" s="197">
        <f ca="1">INDIRECT("'"&amp;$Q231&amp;"'!D247")</f>
        <v>0</v>
      </c>
      <c r="I231" s="197"/>
      <c r="J231" s="197">
        <f ca="1">INDIRECT("'"&amp;$Q231&amp;"'!F250")</f>
        <v>0</v>
      </c>
      <c r="K231" s="197">
        <f ca="1">INDIRECT("'"&amp;$Q231&amp;"'!F252")</f>
        <v>0</v>
      </c>
      <c r="L231" s="197" t="str">
        <f ca="1">INDIRECT("'"&amp;$Q231&amp;"'!F254")</f>
        <v>N/A</v>
      </c>
      <c r="M231" s="197">
        <f ca="1">INDIRECT("'"&amp;$Q231&amp;"'!F257")</f>
        <v>0</v>
      </c>
      <c r="N231" s="197">
        <f ca="1">INDIRECT("'"&amp;$Q231&amp;"'!B259")</f>
        <v>0</v>
      </c>
      <c r="O231" s="197">
        <f ca="1">INDIRECT("'"&amp;$Q231&amp;"'!F267")</f>
        <v>0</v>
      </c>
      <c r="P231" s="197" t="str">
        <f ca="1">INDIRECT("'"&amp;$Q231&amp;"'!F269")</f>
        <v xml:space="preserve"> </v>
      </c>
      <c r="Q231" t="s">
        <v>117</v>
      </c>
      <c r="R231">
        <v>23</v>
      </c>
    </row>
    <row r="232" spans="1:18" x14ac:dyDescent="0.25">
      <c r="A232" s="197" t="str">
        <f>'Total Payment Amount'!$D$2</f>
        <v>Arrowhead Regional Medical Center</v>
      </c>
      <c r="B232" s="197" t="str">
        <f>'Total Payment Amount'!$D$3</f>
        <v>DY 7</v>
      </c>
      <c r="C232" s="198" t="str">
        <f>'Total Payment Amount'!$D$4</f>
        <v>9/30/2012 - 3/22/13</v>
      </c>
      <c r="D232" s="200" t="str">
        <f t="shared" ca="1" si="9"/>
        <v>Category 2: Implement/Expand Care Transitions Programs</v>
      </c>
      <c r="E232" s="197">
        <f t="shared" ca="1" si="10"/>
        <v>0</v>
      </c>
      <c r="F232" s="197">
        <f t="shared" ca="1" si="11"/>
        <v>0</v>
      </c>
      <c r="G232" s="200" t="str">
        <f ca="1">INDIRECT("'"&amp;$Q232&amp;"'!B22")</f>
        <v>Process Milestone:</v>
      </c>
      <c r="H232" s="197">
        <f ca="1">INDIRECT("'"&amp;$Q232&amp;"'!D22")</f>
        <v>0</v>
      </c>
      <c r="I232" s="197"/>
      <c r="J232" s="197">
        <f ca="1">INDIRECT("'"&amp;$Q232&amp;"'!F25")</f>
        <v>0</v>
      </c>
      <c r="K232" s="197">
        <f ca="1">INDIRECT("'"&amp;$Q232&amp;"'!F27")</f>
        <v>0</v>
      </c>
      <c r="L232" s="197" t="str">
        <f ca="1">INDIRECT("'"&amp;$Q232&amp;"'!F29")</f>
        <v>N/A</v>
      </c>
      <c r="M232" s="197">
        <f ca="1">INDIRECT("'"&amp;$Q232&amp;"'!F32")</f>
        <v>0</v>
      </c>
      <c r="N232" s="197">
        <f ca="1">INDIRECT("'"&amp;$Q232&amp;"'!B34")</f>
        <v>0</v>
      </c>
      <c r="O232" s="197">
        <f ca="1">INDIRECT("'"&amp;$Q232&amp;"'!F42")</f>
        <v>0</v>
      </c>
      <c r="P232" s="197" t="str">
        <f ca="1">INDIRECT("'"&amp;$Q232&amp;"'!F44")</f>
        <v xml:space="preserve"> </v>
      </c>
      <c r="Q232" t="s">
        <v>269</v>
      </c>
      <c r="R232">
        <v>24</v>
      </c>
    </row>
    <row r="233" spans="1:18" x14ac:dyDescent="0.25">
      <c r="A233" s="197" t="str">
        <f>'Total Payment Amount'!$D$2</f>
        <v>Arrowhead Regional Medical Center</v>
      </c>
      <c r="B233" s="197" t="str">
        <f>'Total Payment Amount'!$D$3</f>
        <v>DY 7</v>
      </c>
      <c r="C233" s="198" t="str">
        <f>'Total Payment Amount'!$D$4</f>
        <v>9/30/2012 - 3/22/13</v>
      </c>
      <c r="D233" s="200" t="str">
        <f t="shared" ca="1" si="9"/>
        <v>Category 2: Implement/Expand Care Transitions Programs</v>
      </c>
      <c r="E233" s="197">
        <f t="shared" ca="1" si="10"/>
        <v>0</v>
      </c>
      <c r="F233" s="197">
        <f t="shared" ca="1" si="11"/>
        <v>0</v>
      </c>
      <c r="G233" s="200" t="str">
        <f ca="1">INDIRECT("'"&amp;$Q233&amp;"'!B47")</f>
        <v>Process Milestone:</v>
      </c>
      <c r="H233" s="197">
        <f ca="1">INDIRECT("'"&amp;$Q233&amp;"'!D47")</f>
        <v>0</v>
      </c>
      <c r="I233" s="197"/>
      <c r="J233" s="197">
        <f ca="1">INDIRECT("'"&amp;$Q233&amp;"'!F50")</f>
        <v>0</v>
      </c>
      <c r="K233" s="197">
        <f ca="1">INDIRECT("'"&amp;$Q233&amp;"'!F52")</f>
        <v>0</v>
      </c>
      <c r="L233" s="197" t="str">
        <f ca="1">INDIRECT("'"&amp;$Q233&amp;"'!F54")</f>
        <v>N/A</v>
      </c>
      <c r="M233" s="197">
        <f ca="1">INDIRECT("'"&amp;$Q233&amp;"'!F57")</f>
        <v>0</v>
      </c>
      <c r="N233" s="197">
        <f ca="1">INDIRECT("'"&amp;$Q233&amp;"'!B59")</f>
        <v>0</v>
      </c>
      <c r="O233" s="197">
        <f ca="1">INDIRECT("'"&amp;$Q233&amp;"'!F67")</f>
        <v>0</v>
      </c>
      <c r="P233" s="197" t="str">
        <f ca="1">INDIRECT("'"&amp;$Q233&amp;"'!F69")</f>
        <v xml:space="preserve"> </v>
      </c>
      <c r="Q233" t="s">
        <v>269</v>
      </c>
      <c r="R233">
        <v>24</v>
      </c>
    </row>
    <row r="234" spans="1:18" x14ac:dyDescent="0.25">
      <c r="A234" s="197" t="str">
        <f>'Total Payment Amount'!$D$2</f>
        <v>Arrowhead Regional Medical Center</v>
      </c>
      <c r="B234" s="197" t="str">
        <f>'Total Payment Amount'!$D$3</f>
        <v>DY 7</v>
      </c>
      <c r="C234" s="198" t="str">
        <f>'Total Payment Amount'!$D$4</f>
        <v>9/30/2012 - 3/22/13</v>
      </c>
      <c r="D234" s="200" t="str">
        <f t="shared" ca="1" si="9"/>
        <v>Category 2: Implement/Expand Care Transitions Programs</v>
      </c>
      <c r="E234" s="197">
        <f t="shared" ca="1" si="10"/>
        <v>0</v>
      </c>
      <c r="F234" s="197">
        <f t="shared" ca="1" si="11"/>
        <v>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Arrowhead Regional Medical Center</v>
      </c>
      <c r="B235" s="197" t="str">
        <f>'Total Payment Amount'!$D$3</f>
        <v>DY 7</v>
      </c>
      <c r="C235" s="198" t="str">
        <f>'Total Payment Amount'!$D$4</f>
        <v>9/30/2012 - 3/22/13</v>
      </c>
      <c r="D235" s="200" t="str">
        <f t="shared" ca="1" si="9"/>
        <v>Category 2: Implement/Expand Care Transitions Programs</v>
      </c>
      <c r="E235" s="197">
        <f t="shared" ca="1" si="10"/>
        <v>0</v>
      </c>
      <c r="F235" s="197">
        <f t="shared" ca="1" si="11"/>
        <v>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Arrowhead Regional Medical Center</v>
      </c>
      <c r="B236" s="197" t="str">
        <f>'Total Payment Amount'!$D$3</f>
        <v>DY 7</v>
      </c>
      <c r="C236" s="198" t="str">
        <f>'Total Payment Amount'!$D$4</f>
        <v>9/30/2012 - 3/22/13</v>
      </c>
      <c r="D236" s="200" t="str">
        <f t="shared" ca="1" si="9"/>
        <v>Category 2: Implement/Expand Care Transitions Programs</v>
      </c>
      <c r="E236" s="197">
        <f t="shared" ca="1" si="10"/>
        <v>0</v>
      </c>
      <c r="F236" s="197">
        <f t="shared" ca="1" si="11"/>
        <v>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Arrowhead Regional Medical Center</v>
      </c>
      <c r="B237" s="197" t="str">
        <f>'Total Payment Amount'!$D$3</f>
        <v>DY 7</v>
      </c>
      <c r="C237" s="198" t="str">
        <f>'Total Payment Amount'!$D$4</f>
        <v>9/30/2012 - 3/22/13</v>
      </c>
      <c r="D237" s="200" t="str">
        <f t="shared" ca="1" si="9"/>
        <v>Category 2: Implement/Expand Care Transitions Programs</v>
      </c>
      <c r="E237" s="197">
        <f t="shared" ca="1" si="10"/>
        <v>0</v>
      </c>
      <c r="F237" s="197">
        <f t="shared" ca="1" si="11"/>
        <v>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Arrowhead Regional Medical Center</v>
      </c>
      <c r="B238" s="197" t="str">
        <f>'Total Payment Amount'!$D$3</f>
        <v>DY 7</v>
      </c>
      <c r="C238" s="198" t="str">
        <f>'Total Payment Amount'!$D$4</f>
        <v>9/30/2012 - 3/22/13</v>
      </c>
      <c r="D238" s="200" t="str">
        <f t="shared" ca="1" si="9"/>
        <v>Category 2: Implement/Expand Care Transitions Programs</v>
      </c>
      <c r="E238" s="197">
        <f t="shared" ca="1" si="10"/>
        <v>0</v>
      </c>
      <c r="F238" s="197">
        <f t="shared" ca="1" si="11"/>
        <v>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Arrowhead Regional Medical Center</v>
      </c>
      <c r="B239" s="197" t="str">
        <f>'Total Payment Amount'!$D$3</f>
        <v>DY 7</v>
      </c>
      <c r="C239" s="198" t="str">
        <f>'Total Payment Amount'!$D$4</f>
        <v>9/30/2012 - 3/22/13</v>
      </c>
      <c r="D239" s="200" t="str">
        <f t="shared" ca="1" si="9"/>
        <v>Category 2: Implement/Expand Care Transitions Programs</v>
      </c>
      <c r="E239" s="197">
        <f t="shared" ca="1" si="10"/>
        <v>0</v>
      </c>
      <c r="F239" s="197">
        <f t="shared" ca="1" si="11"/>
        <v>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Arrowhead Regional Medical Center</v>
      </c>
      <c r="B240" s="197" t="str">
        <f>'Total Payment Amount'!$D$3</f>
        <v>DY 7</v>
      </c>
      <c r="C240" s="198" t="str">
        <f>'Total Payment Amount'!$D$4</f>
        <v>9/30/2012 - 3/22/13</v>
      </c>
      <c r="D240" s="200" t="str">
        <f t="shared" ca="1" si="9"/>
        <v>Category 2: Implement/Expand Care Transitions Programs</v>
      </c>
      <c r="E240" s="197">
        <f t="shared" ca="1" si="10"/>
        <v>0</v>
      </c>
      <c r="F240" s="197">
        <f t="shared" ca="1" si="11"/>
        <v>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Arrowhead Regional Medical Center</v>
      </c>
      <c r="B241" s="197" t="str">
        <f>'Total Payment Amount'!$D$3</f>
        <v>DY 7</v>
      </c>
      <c r="C241" s="198" t="str">
        <f>'Total Payment Amount'!$D$4</f>
        <v>9/30/2012 - 3/22/13</v>
      </c>
      <c r="D241" s="200" t="str">
        <f t="shared" ca="1" si="9"/>
        <v>Category 2: Implement/Expand Care Transitions Programs</v>
      </c>
      <c r="E241" s="197">
        <f t="shared" ca="1" si="10"/>
        <v>0</v>
      </c>
      <c r="F241" s="197">
        <f t="shared" ca="1" si="11"/>
        <v>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Arrowhead Regional Medical Center</v>
      </c>
      <c r="B242" s="197" t="str">
        <f>'Total Payment Amount'!$D$3</f>
        <v>DY 7</v>
      </c>
      <c r="C242" s="198" t="str">
        <f>'Total Payment Amount'!$D$4</f>
        <v>9/30/2012 - 3/22/13</v>
      </c>
      <c r="D242" s="200" t="str">
        <f t="shared" ca="1" si="9"/>
        <v>Category 2: Implement Real-Time Hospital-Acquired Infections (HAIs) System</v>
      </c>
      <c r="E242" s="197">
        <f t="shared" ca="1" si="10"/>
        <v>0</v>
      </c>
      <c r="F242" s="197">
        <f t="shared" ca="1" si="11"/>
        <v>0</v>
      </c>
      <c r="G242" s="200" t="str">
        <f ca="1">INDIRECT("'"&amp;$Q242&amp;"'!B22")</f>
        <v>Process Milestone:</v>
      </c>
      <c r="H242" s="197">
        <f ca="1">INDIRECT("'"&amp;$Q242&amp;"'!D22")</f>
        <v>0</v>
      </c>
      <c r="I242" s="197"/>
      <c r="J242" s="197">
        <f ca="1">INDIRECT("'"&amp;$Q242&amp;"'!F25")</f>
        <v>0</v>
      </c>
      <c r="K242" s="197">
        <f ca="1">INDIRECT("'"&amp;$Q242&amp;"'!F27")</f>
        <v>0</v>
      </c>
      <c r="L242" s="197" t="str">
        <f ca="1">INDIRECT("'"&amp;$Q242&amp;"'!F29")</f>
        <v>N/A</v>
      </c>
      <c r="M242" s="197">
        <f ca="1">INDIRECT("'"&amp;$Q242&amp;"'!F32")</f>
        <v>0</v>
      </c>
      <c r="N242" s="197">
        <f ca="1">INDIRECT("'"&amp;$Q242&amp;"'!B34")</f>
        <v>0</v>
      </c>
      <c r="O242" s="197">
        <f ca="1">INDIRECT("'"&amp;$Q242&amp;"'!F42")</f>
        <v>0</v>
      </c>
      <c r="P242" s="197" t="str">
        <f ca="1">INDIRECT("'"&amp;$Q242&amp;"'!F44")</f>
        <v xml:space="preserve"> </v>
      </c>
      <c r="Q242" t="s">
        <v>270</v>
      </c>
      <c r="R242">
        <v>25</v>
      </c>
    </row>
    <row r="243" spans="1:18" x14ac:dyDescent="0.25">
      <c r="A243" s="197" t="str">
        <f>'Total Payment Amount'!$D$2</f>
        <v>Arrowhead Regional Medical Center</v>
      </c>
      <c r="B243" s="197" t="str">
        <f>'Total Payment Amount'!$D$3</f>
        <v>DY 7</v>
      </c>
      <c r="C243" s="198" t="str">
        <f>'Total Payment Amount'!$D$4</f>
        <v>9/30/2012 - 3/22/13</v>
      </c>
      <c r="D243" s="200" t="str">
        <f t="shared" ca="1" si="9"/>
        <v>Category 2: Implement Real-Time Hospital-Acquired Infections (HAIs) System</v>
      </c>
      <c r="E243" s="197">
        <f t="shared" ca="1" si="10"/>
        <v>0</v>
      </c>
      <c r="F243" s="197">
        <f t="shared" ca="1" si="11"/>
        <v>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Arrowhead Regional Medical Center</v>
      </c>
      <c r="B244" s="197" t="str">
        <f>'Total Payment Amount'!$D$3</f>
        <v>DY 7</v>
      </c>
      <c r="C244" s="198" t="str">
        <f>'Total Payment Amount'!$D$4</f>
        <v>9/30/2012 - 3/22/13</v>
      </c>
      <c r="D244" s="200" t="str">
        <f t="shared" ca="1" si="9"/>
        <v>Category 2: Implement Real-Time Hospital-Acquired Infections (HAIs) System</v>
      </c>
      <c r="E244" s="197">
        <f t="shared" ca="1" si="10"/>
        <v>0</v>
      </c>
      <c r="F244" s="197">
        <f t="shared" ca="1" si="11"/>
        <v>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Arrowhead Regional Medical Center</v>
      </c>
      <c r="B245" s="197" t="str">
        <f>'Total Payment Amount'!$D$3</f>
        <v>DY 7</v>
      </c>
      <c r="C245" s="198" t="str">
        <f>'Total Payment Amount'!$D$4</f>
        <v>9/30/2012 - 3/22/13</v>
      </c>
      <c r="D245" s="200" t="str">
        <f t="shared" ca="1" si="9"/>
        <v>Category 2: Implement Real-Time Hospital-Acquired Infections (HAIs) System</v>
      </c>
      <c r="E245" s="197">
        <f t="shared" ca="1" si="10"/>
        <v>0</v>
      </c>
      <c r="F245" s="197">
        <f t="shared" ca="1" si="11"/>
        <v>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Arrowhead Regional Medical Center</v>
      </c>
      <c r="B246" s="197" t="str">
        <f>'Total Payment Amount'!$D$3</f>
        <v>DY 7</v>
      </c>
      <c r="C246" s="198" t="str">
        <f>'Total Payment Amount'!$D$4</f>
        <v>9/30/2012 - 3/22/13</v>
      </c>
      <c r="D246" s="200" t="str">
        <f t="shared" ca="1" si="9"/>
        <v>Category 2: Implement Real-Time Hospital-Acquired Infections (HAIs) System</v>
      </c>
      <c r="E246" s="197">
        <f t="shared" ca="1" si="10"/>
        <v>0</v>
      </c>
      <c r="F246" s="197">
        <f t="shared" ca="1" si="11"/>
        <v>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Arrowhead Regional Medical Center</v>
      </c>
      <c r="B247" s="197" t="str">
        <f>'Total Payment Amount'!$D$3</f>
        <v>DY 7</v>
      </c>
      <c r="C247" s="198" t="str">
        <f>'Total Payment Amount'!$D$4</f>
        <v>9/30/2012 - 3/22/13</v>
      </c>
      <c r="D247" s="200" t="str">
        <f t="shared" ca="1" si="9"/>
        <v>Category 2: Implement Real-Time Hospital-Acquired Infections (HAIs) System</v>
      </c>
      <c r="E247" s="197">
        <f t="shared" ca="1" si="10"/>
        <v>0</v>
      </c>
      <c r="F247" s="197">
        <f t="shared" ca="1" si="11"/>
        <v>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Arrowhead Regional Medical Center</v>
      </c>
      <c r="B248" s="197" t="str">
        <f>'Total Payment Amount'!$D$3</f>
        <v>DY 7</v>
      </c>
      <c r="C248" s="198" t="str">
        <f>'Total Payment Amount'!$D$4</f>
        <v>9/30/2012 - 3/22/13</v>
      </c>
      <c r="D248" s="200" t="str">
        <f t="shared" ca="1" si="9"/>
        <v>Category 2: Implement Real-Time Hospital-Acquired Infections (HAIs) System</v>
      </c>
      <c r="E248" s="197">
        <f t="shared" ca="1" si="10"/>
        <v>0</v>
      </c>
      <c r="F248" s="197">
        <f t="shared" ca="1" si="11"/>
        <v>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Arrowhead Regional Medical Center</v>
      </c>
      <c r="B249" s="197" t="str">
        <f>'Total Payment Amount'!$D$3</f>
        <v>DY 7</v>
      </c>
      <c r="C249" s="198" t="str">
        <f>'Total Payment Amount'!$D$4</f>
        <v>9/30/2012 - 3/22/13</v>
      </c>
      <c r="D249" s="200" t="str">
        <f t="shared" ca="1" si="9"/>
        <v>Category 2: Implement Real-Time Hospital-Acquired Infections (HAIs) System</v>
      </c>
      <c r="E249" s="197">
        <f t="shared" ca="1" si="10"/>
        <v>0</v>
      </c>
      <c r="F249" s="197">
        <f t="shared" ca="1" si="11"/>
        <v>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Arrowhead Regional Medical Center</v>
      </c>
      <c r="B250" s="197" t="str">
        <f>'Total Payment Amount'!$D$3</f>
        <v>DY 7</v>
      </c>
      <c r="C250" s="198" t="str">
        <f>'Total Payment Amount'!$D$4</f>
        <v>9/30/2012 - 3/22/13</v>
      </c>
      <c r="D250" s="200" t="str">
        <f t="shared" ca="1" si="9"/>
        <v>Category 2: Implement Real-Time Hospital-Acquired Infections (HAIs) System</v>
      </c>
      <c r="E250" s="197">
        <f t="shared" ca="1" si="10"/>
        <v>0</v>
      </c>
      <c r="F250" s="197">
        <f t="shared" ca="1" si="11"/>
        <v>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Arrowhead Regional Medical Center</v>
      </c>
      <c r="B251" s="197" t="str">
        <f>'Total Payment Amount'!$D$3</f>
        <v>DY 7</v>
      </c>
      <c r="C251" s="198" t="str">
        <f>'Total Payment Amount'!$D$4</f>
        <v>9/30/2012 - 3/22/13</v>
      </c>
      <c r="D251" s="200" t="str">
        <f ca="1">INDIRECT("'"&amp;$Q251&amp;"'!$A$6")</f>
        <v>Category 2: Implement Real-Time Hospital-Acquired Infections (HAIs) System</v>
      </c>
      <c r="E251" s="197">
        <f t="shared" ca="1" si="10"/>
        <v>0</v>
      </c>
      <c r="F251" s="197">
        <f t="shared" ca="1" si="11"/>
        <v>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Arrowhead Regional Medical Center</v>
      </c>
      <c r="B252" s="197" t="str">
        <f>'Total Payment Amount'!$D$3</f>
        <v>DY 7</v>
      </c>
      <c r="C252" s="198" t="str">
        <f>'Total Payment Amount'!$D$4</f>
        <v>9/30/2012 - 3/22/13</v>
      </c>
      <c r="D252" s="200" t="str">
        <f ca="1">INDIRECT("'"&amp;$Q252&amp;"'!$A$15")</f>
        <v>Patient/Care Giver Experience (required)</v>
      </c>
      <c r="E252" s="197">
        <f ca="1">INDIRECT("'"&amp;$Q252&amp;"'!$F$17")</f>
        <v>3861000</v>
      </c>
      <c r="F252" s="197">
        <f ca="1">INDIRECT("'"&amp;$Q252&amp;"'!$F$19")</f>
        <v>3861000</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 xml:space="preserve">3-31-2012:   
ARMC has been working with The California Association of Public Hospitals' Safety Net Institute (SNI) and Press Ganey in preparation of the distribution of the first CG-CAHPS surveys.  On 12/13/2011, ARMC renewed its contract with survey vendor Press Ganey. ARMC was informed by Press Ganey in December that there were additional AHRQ recommendations regarding CGCAHPS expected to be released in January and was provided with a revised CG-CAHPS survey template by SNI on 02/03/2012. ARMC has continued to work with Press Ganey to develop and test the revised upload file, and plan appropriate sample size/mix for implementing CGCAHPS at its 3 Family Health Centers. Expected initiation of survey distribution is fourth quarter of DY7.
9-30-2012:  
Contract and Transition:  A Request for Proposal (RFP) for Patient Satisfaction Surveys was released on April 4, 2011 with a submission deadline of May 2, 2011.  Incumbent, Press Ganey was selected as survey administration vendor in the RFP process.   Contract was signed December 13, 2011 and  dialogue began between DSRIP PI personnel, Clinic Administrators, and ARMC Administration regarding transition of current Medical Practice Surveys distributed at all specialty clinics to a focus of CGCAHPS survey distribution at the 3 Family Health Centers.
Planning and Redesign:  A goal of 12/2011 was set to begin the submittal of upload files to Press Ganey for survey distribution, however the timeline had to be re-evaluated due to the release of regulatory information.  The Agency for Healthcare Research and Quality (AHRQ) did not report CG-CAHPS recommendations until January of 2012 and Press Ganey was unwilling to move forward with the survey redesign without analysis and recommendations from AHRQ.
In January of 2012 the AHRQ recommendations were finalized.  On 2/3/2012 SNI finalized and distributed a CG-CAHPS prototype to all DPHs.  ARMC collaborated with SNI and Press Ganey to develop a revision to the CG-CAHPS survey prototype that would accommodate both the AHRQ recommendations and DSRIP criteria. During this time ARMC staff worked with Press Ganey Information Management personnel to define sample-size and upload file structure/information. It was determined that best practice would be for ARMC to send a daily upload file to Press Ganey in order to allow for the detection of any errors in the file that may occur due to facility systems changes/upgrades.
Verification of the upload test files took place in May 2012.  ARMC Performance Improvement staff reviewed the upload process with Press Ganey and ARMC Information Management personnel to ensure uploads would be submitted consistently and appropriately.  In addition, a process was developed for ongoing auditing of the upload file content in order to verify data and address any errors quickly. 
Implementation:  On 5/15/2012 ARMC began administering CG-CAHPS in English and Spanish for all three Family Health Centers (Fontana, McKee, and Westside).  Visit dates for the survey upload were retroacted to 4/1/2012, and continued forward. 
</v>
      </c>
      <c r="O252" s="197"/>
      <c r="P252" s="197">
        <f ca="1">INDIRECT("'"&amp;$Q252&amp;"'!F37")</f>
        <v>1</v>
      </c>
      <c r="Q252" t="s">
        <v>271</v>
      </c>
      <c r="R252">
        <v>26</v>
      </c>
    </row>
    <row r="253" spans="1:18" x14ac:dyDescent="0.25">
      <c r="A253" s="197" t="str">
        <f>'Total Payment Amount'!$D$2</f>
        <v>Arrowhead Regional Medical Center</v>
      </c>
      <c r="B253" s="197" t="str">
        <f>'Total Payment Amount'!$D$3</f>
        <v>DY 7</v>
      </c>
      <c r="C253" s="198" t="str">
        <f>'Total Payment Amount'!$D$4</f>
        <v>9/30/2012 - 3/22/13</v>
      </c>
      <c r="D253" s="200" t="str">
        <f t="shared" ref="D253:D266" ca="1" si="12">INDIRECT("'"&amp;$Q253&amp;"'!$A$15")</f>
        <v>Patient/Care Giver Experience (required)</v>
      </c>
      <c r="E253" s="197">
        <f t="shared" ref="E253:E266" ca="1" si="13">INDIRECT("'"&amp;$Q253&amp;"'!$F$17")</f>
        <v>3861000</v>
      </c>
      <c r="F253" s="197">
        <f t="shared" ref="F253:F266" ca="1" si="14">INDIRECT("'"&amp;$Q253&amp;"'!$F$19")</f>
        <v>3861000</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Arrowhead Regional Medical Center</v>
      </c>
      <c r="B254" s="197" t="str">
        <f>'Total Payment Amount'!$D$3</f>
        <v>DY 7</v>
      </c>
      <c r="C254" s="198" t="str">
        <f>'Total Payment Amount'!$D$4</f>
        <v>9/30/2012 - 3/22/13</v>
      </c>
      <c r="D254" s="200" t="str">
        <f t="shared" ca="1" si="12"/>
        <v>Patient/Care Giver Experience (required)</v>
      </c>
      <c r="E254" s="197">
        <f t="shared" ca="1" si="13"/>
        <v>3861000</v>
      </c>
      <c r="F254" s="197">
        <f t="shared" ca="1" si="14"/>
        <v>3861000</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Arrowhead Regional Medical Center</v>
      </c>
      <c r="B255" s="197" t="str">
        <f>'Total Payment Amount'!$D$3</f>
        <v>DY 7</v>
      </c>
      <c r="C255" s="198" t="str">
        <f>'Total Payment Amount'!$D$4</f>
        <v>9/30/2012 - 3/22/13</v>
      </c>
      <c r="D255" s="200" t="str">
        <f t="shared" ca="1" si="12"/>
        <v>Patient/Care Giver Experience (required)</v>
      </c>
      <c r="E255" s="197">
        <f t="shared" ca="1" si="13"/>
        <v>3861000</v>
      </c>
      <c r="F255" s="197">
        <f t="shared" ca="1" si="14"/>
        <v>3861000</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Arrowhead Regional Medical Center</v>
      </c>
      <c r="B256" s="197" t="str">
        <f>'Total Payment Amount'!$D$3</f>
        <v>DY 7</v>
      </c>
      <c r="C256" s="198" t="str">
        <f>'Total Payment Amount'!$D$4</f>
        <v>9/30/2012 - 3/22/13</v>
      </c>
      <c r="D256" s="200" t="str">
        <f t="shared" ca="1" si="12"/>
        <v>Patient/Care Giver Experience (required)</v>
      </c>
      <c r="E256" s="197">
        <f t="shared" ca="1" si="13"/>
        <v>3861000</v>
      </c>
      <c r="F256" s="197">
        <f t="shared" ca="1" si="14"/>
        <v>3861000</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Arrowhead Regional Medical Center</v>
      </c>
      <c r="B257" s="197" t="str">
        <f>'Total Payment Amount'!$D$3</f>
        <v>DY 7</v>
      </c>
      <c r="C257" s="198" t="str">
        <f>'Total Payment Amount'!$D$4</f>
        <v>9/30/2012 - 3/22/13</v>
      </c>
      <c r="D257" s="200" t="str">
        <f t="shared" ca="1" si="12"/>
        <v>Patient/Care Giver Experience (required)</v>
      </c>
      <c r="E257" s="197">
        <f t="shared" ca="1" si="13"/>
        <v>3861000</v>
      </c>
      <c r="F257" s="197">
        <f t="shared" ca="1" si="14"/>
        <v>3861000</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Arrowhead Regional Medical Center</v>
      </c>
      <c r="B258" s="197" t="str">
        <f>'Total Payment Amount'!$D$3</f>
        <v>DY 7</v>
      </c>
      <c r="C258" s="198" t="str">
        <f>'Total Payment Amount'!$D$4</f>
        <v>9/30/2012 - 3/22/13</v>
      </c>
      <c r="D258" s="200" t="str">
        <f t="shared" ca="1" si="12"/>
        <v>Care Coordination (required)</v>
      </c>
      <c r="E258" s="197">
        <f t="shared" ca="1" si="13"/>
        <v>3861000</v>
      </c>
      <c r="F258" s="197">
        <f t="shared" ca="1" si="14"/>
        <v>3861000</v>
      </c>
      <c r="G258" s="201"/>
      <c r="H258" s="197" t="str">
        <f ca="1">INDIRECT("'"&amp;$Q258&amp;"'!B21")</f>
        <v>Report results of the Diabetes, short-term complications measure to the State</v>
      </c>
      <c r="I258" s="197" t="str">
        <f ca="1">INDIRECT("'"&amp;$Q258&amp;"'!F24")</f>
        <v xml:space="preserve">Electronic medical record (EMR) </v>
      </c>
      <c r="J258" s="197">
        <f ca="1">INDIRECT("'"&amp;$Q258&amp;"'!F26")</f>
        <v>30</v>
      </c>
      <c r="K258" s="197">
        <f ca="1">INDIRECT("'"&amp;$Q258&amp;"'!F28")</f>
        <v>3733</v>
      </c>
      <c r="L258" s="197">
        <f ca="1">INDIRECT("'"&amp;$Q258&amp;"'!F30")</f>
        <v>0.80364318242700239</v>
      </c>
      <c r="M258" s="197" t="str">
        <f ca="1">INDIRECT("'"&amp;$Q258&amp;"'!F43")</f>
        <v>Yes</v>
      </c>
      <c r="N258" s="197" t="str">
        <f ca="1">INDIRECT("'"&amp;$Q258&amp;"'!B35")</f>
        <v xml:space="preserve">03-31-2012: 
Mid-Year reporting data was sourced from a combination of MediTech Reports and EMR chart abstraction. Obtained random sample of 325 patient charts from Fontana, McKee and Westside Family Health Centers for adult diabetic patients who had visited FHCs at least twice in DY6 (July 1, 2010-June 30, 2011). Patients from this population discharged from an inpatient stay with ICD-9 codes for diabetes short term complications during the reporting period (DY7 Mid-Year: between 07/01/2011 and 12/31/2011) counted toward the numerator. No patients matched this criteria within the validated 325-patient sample. Continue data collection for year-end DY7 reporting.
9-30-2012
Data Source and Improvements:  Data was sourced from Meditech reports.  Improvements to reports resulted in more reliable data capture for the diabetes population; 3,733 patients in DY 7 (population was sampled for mid-year reporting). Less than 1% of the FHC diabetic population (diabetic, 18-75, at least two FHC visits in DY6) was discharged from ARMC with ICD-9 codes for uncontrolled diabetes mellitus with mention of short-term or long term complications during Demonstration Year 7.
Improvements to Short-term complications/Uncontrolled DM measures:  Any improvements to Category 3 population measures are based upon ARMC’s ability to meet milestones outlined in Category 2 of the DSRIP plan.  As ARMC progresses through the implementation of Category 2 initiatives, specifically:
• Development and management of the disease registry,
• Expansion of the Chronic Care model, and
• Patient Centered Medical home,
The expectation is that management of the Diabetic population will increase, resulting in population measure improvement. 
</v>
      </c>
      <c r="P258" s="197">
        <f ca="1">INDIRECT("'"&amp;$Q258&amp;"'!F45")</f>
        <v>1</v>
      </c>
      <c r="Q258" t="s">
        <v>272</v>
      </c>
      <c r="R258">
        <v>27</v>
      </c>
    </row>
    <row r="259" spans="1:18" x14ac:dyDescent="0.25">
      <c r="A259" s="197" t="str">
        <f>'Total Payment Amount'!$D$2</f>
        <v>Arrowhead Regional Medical Center</v>
      </c>
      <c r="B259" s="197" t="str">
        <f>'Total Payment Amount'!$D$3</f>
        <v>DY 7</v>
      </c>
      <c r="C259" s="198" t="str">
        <f>'Total Payment Amount'!$D$4</f>
        <v>9/30/2012 - 3/22/13</v>
      </c>
      <c r="D259" s="200" t="str">
        <f t="shared" ca="1" si="12"/>
        <v>Care Coordination (required)</v>
      </c>
      <c r="E259" s="197">
        <f t="shared" ca="1" si="13"/>
        <v>3861000</v>
      </c>
      <c r="F259" s="197">
        <f t="shared" ca="1" si="14"/>
        <v>3861000</v>
      </c>
      <c r="G259" s="201"/>
      <c r="H259" s="197" t="str">
        <f ca="1">INDIRECT("'"&amp;$Q259&amp;"'!B48")</f>
        <v>Report results of the Uncontrolled Diabetes measure to the State (DY7-10)</v>
      </c>
      <c r="I259" s="197" t="str">
        <f ca="1">INDIRECT("'"&amp;$Q259&amp;"'!F50")</f>
        <v xml:space="preserve">Electronic medical record (EMR) </v>
      </c>
      <c r="J259" s="197">
        <f ca="1">INDIRECT("'"&amp;$Q259&amp;"'!F52")</f>
        <v>5</v>
      </c>
      <c r="K259" s="197">
        <f ca="1">INDIRECT("'"&amp;$Q259&amp;"'!F54")</f>
        <v>3733</v>
      </c>
      <c r="L259" s="197">
        <f ca="1">INDIRECT("'"&amp;$Q259&amp;"'!F56")</f>
        <v>0.13394053040450038</v>
      </c>
      <c r="M259" s="197" t="str">
        <f ca="1">INDIRECT("'"&amp;$Q259&amp;"'!F69")</f>
        <v>Yes</v>
      </c>
      <c r="N259" s="197" t="str">
        <f ca="1">INDIRECT("'"&amp;$Q259&amp;"'!B61")</f>
        <v xml:space="preserve">03-31-2012
Mid-Year reporting data was sourced from a combination of MediTech Reports and EMR chart abstraction. Obtained random sample of 325 patient charts from Fontana, McKee and Westside Family Health Centers for adult diabetic patients who had visited FHCs at least twice in DY6 (7/1/2010-6/30/2011). Patients from this population discharged from an inpatient stay with ICD-9 codes for uncontrolled diabetes during the reporting period (DY7 Mid-Year: between 7/1/2011 and 12/31/2011) counted toward the numerator. Continue data collection for year-end DY7 reporting. 
9-30-2012
Data Source and Improvements:  Data was sourced from Meditech reports.  Improvements to reports resulted in more reliable data capture for the diabetes population, 3,733 patients in DY 7 (population was sampled for mid-year reporting). Less than 1% of the FHC diabetic population (diabetic, 18-75, at least two FHC visits in DY6) was discharged from ARMC with ICD-9 codes for uncontrolled diabetes mellitus with mention of short-term or long term complications during Demonstration Year 7.
Improvements to Short-term complications/Uncontrolled DM measures:  Any improvements to Category 3 population measures are based upon ARMC’s ability to meet milestones outlined in Category 2 of the DSRIP plan.  As ARMC progresses through the implementation of Category 2 initiatives, specifically:
• Development and management of the disease registry,
• Expansion of the Chronic Care model, and
• Patient Centered Medical home,
The expectation is that management of the Diabetic population will increase resulting in population measure improvement. 
</v>
      </c>
      <c r="P259" s="197">
        <f ca="1">INDIRECT("'"&amp;$Q259&amp;"'!F71")</f>
        <v>1</v>
      </c>
      <c r="Q259" t="s">
        <v>272</v>
      </c>
      <c r="R259">
        <v>27</v>
      </c>
    </row>
    <row r="260" spans="1:18" x14ac:dyDescent="0.25">
      <c r="A260" s="197" t="str">
        <f>'Total Payment Amount'!$D$2</f>
        <v>Arrowhead Regional Medical Center</v>
      </c>
      <c r="B260" s="197" t="str">
        <f>'Total Payment Amount'!$D$3</f>
        <v>DY 7</v>
      </c>
      <c r="C260" s="198" t="str">
        <f>'Total Payment Amount'!$D$4</f>
        <v>9/30/2012 - 3/22/13</v>
      </c>
      <c r="D260" s="200" t="str">
        <f t="shared" ca="1" si="12"/>
        <v>Care Coordination (required)</v>
      </c>
      <c r="E260" s="197">
        <f t="shared" ca="1" si="13"/>
        <v>3861000</v>
      </c>
      <c r="F260" s="197">
        <f t="shared" ca="1" si="14"/>
        <v>3861000</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Arrowhead Regional Medical Center</v>
      </c>
      <c r="B261" s="197" t="str">
        <f>'Total Payment Amount'!$D$3</f>
        <v>DY 7</v>
      </c>
      <c r="C261" s="198" t="str">
        <f>'Total Payment Amount'!$D$4</f>
        <v>9/30/2012 - 3/22/13</v>
      </c>
      <c r="D261" s="200" t="str">
        <f t="shared" ca="1" si="12"/>
        <v>Care Coordination (required)</v>
      </c>
      <c r="E261" s="197">
        <f t="shared" ca="1" si="13"/>
        <v>3861000</v>
      </c>
      <c r="F261" s="197">
        <f t="shared" ca="1" si="14"/>
        <v>3861000</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Arrowhead Regional Medical Center</v>
      </c>
      <c r="B262" s="197" t="str">
        <f>'Total Payment Amount'!$D$3</f>
        <v>DY 7</v>
      </c>
      <c r="C262" s="198" t="str">
        <f>'Total Payment Amount'!$D$4</f>
        <v>9/30/2012 - 3/22/13</v>
      </c>
      <c r="D262" s="200" t="str">
        <f t="shared" ca="1" si="12"/>
        <v>Preventive Health (required)</v>
      </c>
      <c r="E262" s="197">
        <f t="shared" ca="1" si="13"/>
        <v>3861000</v>
      </c>
      <c r="F262" s="197">
        <f t="shared" ca="1" si="14"/>
        <v>3861000</v>
      </c>
      <c r="H262" s="197" t="str">
        <f ca="1">INDIRECT("'"&amp;$Q262&amp;"'!B21")</f>
        <v xml:space="preserve">Report results of the Mammography Screening for Breast Cancer </v>
      </c>
      <c r="I262" s="197" t="str">
        <f ca="1">INDIRECT("'"&amp;$Q262&amp;"'!F24")</f>
        <v xml:space="preserve">Electronic medical record (EMR) </v>
      </c>
      <c r="J262" s="197">
        <f ca="1">INDIRECT("'"&amp;$Q262&amp;"'!F26")</f>
        <v>205</v>
      </c>
      <c r="K262" s="197">
        <f ca="1">INDIRECT("'"&amp;$Q262&amp;"'!F28")</f>
        <v>325</v>
      </c>
      <c r="M262" s="197" t="str">
        <f ca="1">INDIRECT("'"&amp;$Q262&amp;"'!F43")</f>
        <v>Yes</v>
      </c>
      <c r="N262" s="197" t="str">
        <f ca="1">INDIRECT("'"&amp;$Q262&amp;"'!B35")</f>
        <v xml:space="preserve">03-31-2012:
Mid-Year reporting data sourced from a combination of reports and EMR chart abstraction. Obtained random sample of 325 patient charts from Fontana, McKee and Westside Family Health Centers for female patients of the specified age who had visited FHCs at least twice in DY6 (7/1/2010-6/30/2011), less defined exclusions; Patients meeting this population criteria that received mammograms during the reporting period (DY7 Mid-Year: between 7/1/2010 and 12/31/2011) counted toward the numerator. Continue data collection for year-end DY7 reporting. 
09-30-2012:
Data Source: Data was sourced from Meditech reports. Due to the specific exclusion criteria and ARMC’s current hybrid scanned/electronic medical record, it was necessary to sample the patient population in order to complete a manual review of each patient’s electronic medical record. Sampling methodology was based upon specifications provided by SNI, which required a sample size of 325 patients for systems &gt;1,000. 
Improvements to Mammography Screening for Breast Cancer:  As Family Health Clinics’ electronic systems are enhanced and a means of more comprehensive data capture is attained, timely visibility to preventative patient care needs (as well as reporting exclusion criteria) should improve this population measure. 
Any improvements to Category 3 population measures are based upon ARMC’s ability to meet milestones outlined in Category 2 of the DSRIP plan.  As ARMC progresses through the implementation of Category 2 initiatives, specifically:
• Development and management of the disease registry,
• Expansion of the Chronic Care model, and
• Patient Centered Medical home,
The expectation is that visibility and management of the female population who should receive mammography screening for Breast Cancer will increase, resulting in population measure improvement. 
</v>
      </c>
      <c r="P262" s="197">
        <f ca="1">INDIRECT("'"&amp;$Q262&amp;"'!F45")</f>
        <v>1</v>
      </c>
      <c r="Q262" t="s">
        <v>273</v>
      </c>
      <c r="R262">
        <v>28</v>
      </c>
    </row>
    <row r="263" spans="1:18" x14ac:dyDescent="0.25">
      <c r="A263" s="197" t="str">
        <f>'Total Payment Amount'!$D$2</f>
        <v>Arrowhead Regional Medical Center</v>
      </c>
      <c r="B263" s="197" t="str">
        <f>'Total Payment Amount'!$D$3</f>
        <v>DY 7</v>
      </c>
      <c r="C263" s="198" t="str">
        <f>'Total Payment Amount'!$D$4</f>
        <v>9/30/2012 - 3/22/13</v>
      </c>
      <c r="D263" s="200" t="str">
        <f t="shared" ca="1" si="12"/>
        <v>Preventive Health (required)</v>
      </c>
      <c r="E263" s="197">
        <f t="shared" ca="1" si="13"/>
        <v>3861000</v>
      </c>
      <c r="F263" s="197">
        <f t="shared" ca="1" si="14"/>
        <v>3861000</v>
      </c>
      <c r="H263" s="197" t="str">
        <f ca="1">INDIRECT("'"&amp;$Q263&amp;"'!B48")</f>
        <v>Reports results of the Influenza Immunization measure to the State (DY7-10)</v>
      </c>
      <c r="I263" s="197" t="str">
        <f ca="1">INDIRECT("'"&amp;$Q263&amp;"'!F50")</f>
        <v xml:space="preserve">Electronic medical record (EMR) </v>
      </c>
      <c r="J263" s="197">
        <f ca="1">INDIRECT("'"&amp;$Q263&amp;"'!F52")</f>
        <v>1710</v>
      </c>
      <c r="K263" s="197">
        <f ca="1">INDIRECT("'"&amp;$Q263&amp;"'!F54")</f>
        <v>7502</v>
      </c>
      <c r="M263" s="197" t="str">
        <f ca="1">INDIRECT("'"&amp;$Q263&amp;"'!F69")</f>
        <v>Yes</v>
      </c>
      <c r="N263" s="197" t="str">
        <f ca="1">INDIRECT("'"&amp;$Q263&amp;"'!B61")</f>
        <v xml:space="preserve">03-31-2012:
Mid-Year reporting data sourced from ARMC billing reports. Patients receiving influenza vaccinations at sites outside of the ARMC DPH system were not counted in the numerator for this reporting period. Continue data collection for year-end DY7 reporting.
09-30-2012:
Data Source: Data was sourced from Meditech patient billing reports.  There was a slight increase in the number of patients who received the influenza vaccination between the mid-year and year-end reporting periods, with 1710 patients receiving a vaccination. 
Improvements to Influenza Immunization:  ARMC continues to experience difficulty in efficiently tracking and reporting on patients who receive influenza vaccinations outside of the ARMC system (e.g., at area pharmacies, senior health fairs, etc.).  However, as Family Health Clinics’ electronic systems are enhanced and a means of more comprehensive data capture is attained, timely visibility to preventative patient care needs should improve this population measure.  
These improvements will allow ARMC the capability to extract and report data that more accurately reflects the number of ARMC FHC patients receiving the influenza immunization during the flu season regardless of the patient’s vaccination venue.  As initiatives in Category 2, such as the implementation of the patient centered medical home progress, the expectation is that patient management will increase resulting in population measure improvement.
</v>
      </c>
      <c r="P263" s="197">
        <f ca="1">INDIRECT("'"&amp;$Q263&amp;"'!F71")</f>
        <v>1</v>
      </c>
      <c r="Q263" t="s">
        <v>273</v>
      </c>
      <c r="R263">
        <v>28</v>
      </c>
    </row>
    <row r="264" spans="1:18" x14ac:dyDescent="0.25">
      <c r="A264" s="197" t="str">
        <f>'Total Payment Amount'!$D$2</f>
        <v>Arrowhead Regional Medical Center</v>
      </c>
      <c r="B264" s="197" t="str">
        <f>'Total Payment Amount'!$D$3</f>
        <v>DY 7</v>
      </c>
      <c r="C264" s="198" t="str">
        <f>'Total Payment Amount'!$D$4</f>
        <v>9/30/2012 - 3/22/13</v>
      </c>
      <c r="D264" s="200" t="str">
        <f t="shared" ca="1" si="12"/>
        <v>Preventive Health (required)</v>
      </c>
      <c r="E264" s="197">
        <f t="shared" ca="1" si="13"/>
        <v>3861000</v>
      </c>
      <c r="F264" s="197">
        <f t="shared" ca="1" si="14"/>
        <v>3861000</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Arrowhead Regional Medical Center</v>
      </c>
      <c r="B265" s="197" t="str">
        <f>'Total Payment Amount'!$D$3</f>
        <v>DY 7</v>
      </c>
      <c r="C265" s="198" t="str">
        <f>'Total Payment Amount'!$D$4</f>
        <v>9/30/2012 - 3/22/13</v>
      </c>
      <c r="D265" s="200" t="str">
        <f t="shared" ca="1" si="12"/>
        <v>Preventive Health (required)</v>
      </c>
      <c r="E265" s="197">
        <f t="shared" ca="1" si="13"/>
        <v>3861000</v>
      </c>
      <c r="F265" s="197">
        <f t="shared" ca="1" si="14"/>
        <v>3861000</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Arrowhead Regional Medical Center</v>
      </c>
      <c r="B266" s="197" t="str">
        <f>'Total Payment Amount'!$D$3</f>
        <v>DY 7</v>
      </c>
      <c r="C266" s="198" t="str">
        <f>'Total Payment Amount'!$D$4</f>
        <v>9/30/2012 - 3/22/13</v>
      </c>
      <c r="D266" s="200" t="str">
        <f t="shared" ca="1" si="12"/>
        <v>Preventive Health (required)</v>
      </c>
      <c r="E266" s="197">
        <f t="shared" ca="1" si="13"/>
        <v>3861000</v>
      </c>
      <c r="F266" s="197">
        <f t="shared" ca="1" si="14"/>
        <v>3861000</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Arrowhead Regional Medical Center</v>
      </c>
      <c r="B267" s="197" t="str">
        <f>'Total Payment Amount'!$D$3</f>
        <v>DY 7</v>
      </c>
      <c r="C267" s="198" t="str">
        <f>'Total Payment Amount'!$D$4</f>
        <v>9/30/2012 - 3/22/13</v>
      </c>
      <c r="D267" s="200" t="str">
        <f ca="1">INDIRECT("'"&amp;$Q267&amp;"'!$A$17")</f>
        <v>At-Risk Populations (required)</v>
      </c>
      <c r="E267" s="197">
        <f ca="1">INDIRECT("'"&amp;$Q267&amp;"'!$F$19")</f>
        <v>3861000</v>
      </c>
      <c r="F267" s="197">
        <f ca="1">INDIRECT("'"&amp;$Q267&amp;"'!$F$21")</f>
        <v>3861000</v>
      </c>
      <c r="H267" s="197" t="str">
        <f ca="1">INDIRECT("'"&amp;$Q267&amp;"'!B23")</f>
        <v xml:space="preserve">Report results of the Diabetes Mellitus: Low Density Lipoprotein </v>
      </c>
      <c r="I267" s="197" t="str">
        <f ca="1">INDIRECT("'"&amp;$Q267&amp;"'!F26")</f>
        <v xml:space="preserve">Electronic medical record (EMR) </v>
      </c>
      <c r="J267" s="197">
        <f ca="1">INDIRECT("'"&amp;$Q267&amp;"'!F28")</f>
        <v>111</v>
      </c>
      <c r="K267" s="197">
        <f ca="1">INDIRECT("'"&amp;$Q267&amp;"'!F30")</f>
        <v>325</v>
      </c>
      <c r="M267" s="197" t="str">
        <f ca="1">INDIRECT("'"&amp;$Q267&amp;"'!F45")</f>
        <v>Yes</v>
      </c>
      <c r="N267" s="197" t="str">
        <f ca="1">INDIRECT("'"&amp;$Q267&amp;"'!B37")</f>
        <v xml:space="preserve">03-31-2012:
Mid-Year reporting data was sourced from a combination of MediTech Reports and EMR chart abstraction. Obtained random sample of 325 patient charts from Fontana, McKee and Westside Family Health Centers for adult diabetic patients who had visited FHCs at least twice in DY6 (7/1/2010-6/30/2011). Patients from this population with a LDL-C drawn during the reporting period (DY7 Mid-Year: between 7/1/2011 and 12/31/2011) and within control (&lt;100 mg/dL) counted toward the numerator. Those patients without a draw during the mid-year DY7 timeframe did not receive credit in the numerator. Continue data collection for year-end DY7 reporting.
9-30-2012
Data Source:  Data was sourced from a combination of Meditech reports and EMR chart abstraction. Enhancements to the HCIS report allowed for greater visibility to most recent lab dates and values resulting in a shortened time for manual review of sampled patient electronic medical records.  Sampling methodology was based upon specifications provided by SNI, which required a sample size of 325 patients for systems &gt;1,000.  Approximately 1/3 of FHC Diabetic patients were recorded as having LDL-C &lt;100.
Improvements to Diabetes Mellitus, LDL-C &lt; 100 mg/dl:  ARMC’s ability to meet milestones outlined in Category 2 of ARMC DSRIP plan will allow the Family Health Clinics to improve Diabetic patients’ LDL control by:
• Implementation the Disease Registry,
• Participation in the Safety Net Collaborative, and
• Expansion of the Chronic Care Model.
The expectation is that management of the Diabetic patient population will increase resulting in population measure improvement. 
</v>
      </c>
      <c r="P267" s="197">
        <f ca="1">INDIRECT("'"&amp;$Q267&amp;"'!F47")</f>
        <v>1</v>
      </c>
      <c r="Q267" t="s">
        <v>274</v>
      </c>
      <c r="R267">
        <v>29</v>
      </c>
    </row>
    <row r="268" spans="1:18" x14ac:dyDescent="0.25">
      <c r="A268" s="197" t="str">
        <f>'Total Payment Amount'!$D$2</f>
        <v>Arrowhead Regional Medical Center</v>
      </c>
      <c r="B268" s="197" t="str">
        <f>'Total Payment Amount'!$D$3</f>
        <v>DY 7</v>
      </c>
      <c r="C268" s="198" t="str">
        <f>'Total Payment Amount'!$D$4</f>
        <v>9/30/2012 - 3/22/13</v>
      </c>
      <c r="D268" s="200" t="str">
        <f t="shared" ref="D268:D273" ca="1" si="15">INDIRECT("'"&amp;$Q268&amp;"'!$A$17")</f>
        <v>At-Risk Populations (required)</v>
      </c>
      <c r="E268" s="197">
        <f t="shared" ref="E268:E273" ca="1" si="16">INDIRECT("'"&amp;$Q268&amp;"'!$F$19")</f>
        <v>3861000</v>
      </c>
      <c r="F268" s="197">
        <f t="shared" ref="F268:F273" ca="1" si="17">INDIRECT("'"&amp;$Q268&amp;"'!$F$21")</f>
        <v>3861000</v>
      </c>
      <c r="H268" s="197" t="str">
        <f ca="1">INDIRECT("'"&amp;$Q268&amp;"'!B50")</f>
        <v>Report results of the Diabetes Mellitus: Hemoglobin A1c Control (&lt;8%)</v>
      </c>
      <c r="I268" s="197" t="str">
        <f ca="1">INDIRECT("'"&amp;$Q268&amp;"'!F53")</f>
        <v xml:space="preserve">Electronic medical record (EMR) </v>
      </c>
      <c r="J268" s="197">
        <f ca="1">INDIRECT("'"&amp;$Q268&amp;"'!F55")</f>
        <v>139</v>
      </c>
      <c r="K268" s="197">
        <f ca="1">INDIRECT("'"&amp;$Q268&amp;"'!F57")</f>
        <v>325</v>
      </c>
      <c r="M268" s="197" t="str">
        <f ca="1">INDIRECT("'"&amp;$Q268&amp;"'!F72")</f>
        <v>Yes</v>
      </c>
      <c r="N268" s="197" t="str">
        <f ca="1">INDIRECT("'"&amp;$Q268&amp;"'!B64")</f>
        <v xml:space="preserve">03-31-2012:
Mid-Year reporting data was sourced from a combination of MediTech Reports and EMR chart abstraction. Obtained random sample of 325 patient charts from Fontana, McKee and Westside Family Health Centers for adult diabetic patients who had visited FHCs at least twice in DY6 (7/1/2010-6/30/2011). Patients from this population with a HgbA1c drawn during the reporting period (DY7 Mid-Year: between 7/1/2011 and 12/31/2011) and within control (&lt;9%) counted toward the numerator. Those patients without a draw during the mid-year DY7 timeframe did not receive credit in the numerator. Continue data collection for year-end DY7 reporting.
9-30-2012
Data Source:  Data was sourced from a combination of Meditech Reports and EMR chart abstraction. Enhancements to NPR reports allowed for greater visibility to most recent lab dates and values resulting in a shortened time for manual review of sampled patient electronic medical records. Sampling methodology was based upon specifications provided by SNI, which required a sample size of 325 patients for systems &gt;1,000.
On April 5, 2012 the California Healthcare Safety Net Institute (SNI) distributed an update to the HgbA1c measure, changing Control from &lt;9% to &lt;8%.  42.8% of FHC diabetic patients were recorded as having a Hemoglobin A1c Control &lt;8%. 
Improvements to Diabetes Mellitus, Hemoglobin A1c Control (&lt;8%):  ARMC’s ability to meet milestones outlined in Category 2 of ARMC DSRIP plan will allow the Family Health Clinics to improve Diabetic patients’ Hemoglobin A1c control by:
• Implementation the Disease Registry,
• Participation in the Safety Net Collaborative, and
• Expansion of the Chronic Care Model.
The expectation is that management of the Diabetic patient population will increase, resulting in population measure improvement. 
</v>
      </c>
      <c r="P268" s="197">
        <f ca="1">INDIRECT("'"&amp;$Q268&amp;"'!F74")</f>
        <v>1</v>
      </c>
      <c r="Q268" t="s">
        <v>274</v>
      </c>
      <c r="R268">
        <v>29</v>
      </c>
    </row>
    <row r="269" spans="1:18" x14ac:dyDescent="0.25">
      <c r="A269" s="197" t="str">
        <f>'Total Payment Amount'!$D$2</f>
        <v>Arrowhead Regional Medical Center</v>
      </c>
      <c r="B269" s="197" t="str">
        <f>'Total Payment Amount'!$D$3</f>
        <v>DY 7</v>
      </c>
      <c r="C269" s="198" t="str">
        <f>'Total Payment Amount'!$D$4</f>
        <v>9/30/2012 - 3/22/13</v>
      </c>
      <c r="D269" s="200" t="str">
        <f t="shared" ca="1" si="15"/>
        <v>At-Risk Populations (required)</v>
      </c>
      <c r="E269" s="197">
        <f t="shared" ca="1" si="16"/>
        <v>3861000</v>
      </c>
      <c r="F269" s="197">
        <f t="shared" ca="1" si="17"/>
        <v>3861000</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Arrowhead Regional Medical Center</v>
      </c>
      <c r="B270" s="197" t="str">
        <f>'Total Payment Amount'!$D$3</f>
        <v>DY 7</v>
      </c>
      <c r="C270" s="198" t="str">
        <f>'Total Payment Amount'!$D$4</f>
        <v>9/30/2012 - 3/22/13</v>
      </c>
      <c r="D270" s="200" t="str">
        <f t="shared" ca="1" si="15"/>
        <v>At-Risk Populations (required)</v>
      </c>
      <c r="E270" s="197">
        <f t="shared" ca="1" si="16"/>
        <v>3861000</v>
      </c>
      <c r="F270" s="197">
        <f t="shared" ca="1" si="17"/>
        <v>3861000</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Arrowhead Regional Medical Center</v>
      </c>
      <c r="B271" s="197" t="str">
        <f>'Total Payment Amount'!$D$3</f>
        <v>DY 7</v>
      </c>
      <c r="C271" s="198" t="str">
        <f>'Total Payment Amount'!$D$4</f>
        <v>9/30/2012 - 3/22/13</v>
      </c>
      <c r="D271" s="200" t="str">
        <f t="shared" ca="1" si="15"/>
        <v>At-Risk Populations (required)</v>
      </c>
      <c r="E271" s="197">
        <f t="shared" ca="1" si="16"/>
        <v>3861000</v>
      </c>
      <c r="F271" s="197">
        <f t="shared" ca="1" si="17"/>
        <v>3861000</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Arrowhead Regional Medical Center</v>
      </c>
      <c r="B272" s="197" t="str">
        <f>'Total Payment Amount'!$D$3</f>
        <v>DY 7</v>
      </c>
      <c r="C272" s="198" t="str">
        <f>'Total Payment Amount'!$D$4</f>
        <v>9/30/2012 - 3/22/13</v>
      </c>
      <c r="D272" s="200" t="str">
        <f t="shared" ca="1" si="15"/>
        <v>At-Risk Populations (required)</v>
      </c>
      <c r="E272" s="197">
        <f t="shared" ca="1" si="16"/>
        <v>3861000</v>
      </c>
      <c r="F272" s="197">
        <f t="shared" ca="1" si="17"/>
        <v>3861000</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Arrowhead Regional Medical Center</v>
      </c>
      <c r="B273" s="197" t="str">
        <f>'Total Payment Amount'!$D$3</f>
        <v>DY 7</v>
      </c>
      <c r="C273" s="198" t="str">
        <f>'Total Payment Amount'!$D$4</f>
        <v>9/30/2012 - 3/22/13</v>
      </c>
      <c r="D273" s="200" t="str">
        <f t="shared" ca="1" si="15"/>
        <v>At-Risk Populations (required)</v>
      </c>
      <c r="E273" s="197">
        <f t="shared" ca="1" si="16"/>
        <v>3861000</v>
      </c>
      <c r="F273" s="197">
        <f t="shared" ca="1" si="17"/>
        <v>3861000</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Arrowhead Regional Medical Center</v>
      </c>
      <c r="B274" s="197" t="str">
        <f>'Total Payment Amount'!$D$3</f>
        <v>DY 7</v>
      </c>
      <c r="C274" s="198" t="str">
        <f>'Total Payment Amount'!$D$4</f>
        <v>9/30/2012 - 3/22/13</v>
      </c>
      <c r="D274" s="200" t="str">
        <f ca="1">INDIRECT("'"&amp;$Q274&amp;"'!$A$5")</f>
        <v>Category 4: Severe Sepsis Detection and Management (required)</v>
      </c>
      <c r="E274" s="197">
        <f ca="1">INDIRECT("'"&amp;$Q274&amp;"'!$F$17")</f>
        <v>2178000</v>
      </c>
      <c r="F274" s="197">
        <f ca="1">INDIRECT("'"&amp;$Q274&amp;"'!$F$19")</f>
        <v>2041875</v>
      </c>
      <c r="H274" s="200" t="str">
        <f ca="1">INDIRECT("'"&amp;$Q274&amp;"'!B21")</f>
        <v>Compliance with Sepsis Resuscitation bundle (%)</v>
      </c>
      <c r="J274" s="197">
        <f ca="1">INDIRECT("'"&amp;$Q274&amp;"'!F23")</f>
        <v>164</v>
      </c>
      <c r="K274" s="197">
        <f ca="1">INDIRECT("'"&amp;$Q274&amp;"'!F25")</f>
        <v>362</v>
      </c>
      <c r="L274" s="197">
        <f ca="1">INDIRECT("'"&amp;$Q274&amp;"'!F27")</f>
        <v>0.45303867403314918</v>
      </c>
      <c r="N274" s="197" t="str">
        <f ca="1">INDIRECT("'"&amp;$Q274&amp;"'!B32")</f>
        <v xml:space="preserve">03-31-2012: 
Retrospectively screened 100% of all patient charts defined by SNI ICD-9 criteria for DY7 mid-year reporting period 7/1/2011-12/31/2011. Compliance with all four sepsis bundle (lactate, fluid administration, blood cultures and antibiotic administration) elements measured. Only those patients out of the severe sepsis and septic shock population complying appropriately with all four elements were given credit in the numerator.  Sepsis Resuscitation bundle education formally rolled out beginning 12/16/2011. Presentation and competency saved to ARMC intranet. As of 12/31/2011, completion rate was 74%.
09-30-2012: 
Retrospective sepsis screening for 100% of patient charts (as defined by ICD-9 criteria provided by SNI) was completed monthly. Compliance with all four sepsis bundle elements (lactate, fluid administration, blood cultures and antibiotic administration) was measured and reported to ARMC’s Sepsis Committee, Nursing Executive Committee and other hospital services, units and committees. 
Patients with severe sepsis and/or septic shock were counted in the numerator only if compliance was met on all four resuscitation bundle elements. For a more detailed description regarding ARMC’s Severe Sepsis and Septic Shock Detection and Management related processes and data collection and reporting methodologies, please see ARMC Sepsis Data Collection Methodology document, submitted to the State on 06/22/2012.
Compliance with resuscitation bundle increased from an aggregate 39% (Q1 and Q2) to 50% (Q3 and Q4). Compliance rate for June 2012 was 58.6%. 
ARMC initially reported 28% for the mid-year compliance rate submitted in March, but this number changed with the clarification of the compliance definition by the State and SNI; specifically in the areas of antibiotic requirements and fluid resuscitation, re-calculation of the retrospective data was based on the revised criteria. 
ARMC developed solutions to the following challenges encountered during the implementation of the Sepsis resuscitation bundle as specified below: 
Problem: Obtaining healthcare provider buy-in for lactate draws when a patient screens positive for possible sepsis.
Solution:   As early detection and the early administration of appropriate therapy has been shown to dramatically improve patient outcomes, the ARMC Sepsis Committee agreed that lactate draws should occur when a patient screens positive for SIRS plus infection (sepsis). Initially, some healthcare providers were concerned to order or recommend laboratory tests that might be “unnecessary” or “premature” on patients without confirmed infection. Compliance in this area was 39% in the first quarter of DY7. Through ongoing education efforts, auditing, and sharing of best-practice literature and information, ARM was able to develop a  better system-wide understanding of best practice guidlines and improve its rate of compliance on lactate draws to 56% in Quarter 4. 
Problem:  Administering adequate amounts of fluid for resuscitation (minimum 20mL/kg) upon presentation of severe sepsis or septic shock with low blood pressure or lactate greater than or equal to 4.  This challenge resulted from differing criteria definitions. Until January 2012, ARMC was using a minimum of 1000 mL (1L) OR 20 ml/kg per patient (per the INLP definition) as the resuscitation bolus criteria. In January, SNI confirmed the minimum of 20 mL/kg to be the more rigorous and correct criteria to use. 
Solution: ARMC began applying and educating to the updated criteria in January. However, Fluid resuscitation compliance rates still decreased slightly from 86% for Quarter 1 to 85% for Quarter 4. One reason that this area still remains a challenge is the question of how to appropriately fluid-resuscitate patients with co-morbidities that present fluid-overload challenges, such as end stage renal disease or congestive heart failure. Experts that ARMC contacted on sepsis listservs and those who have presented literature at SNI Sepsis/CLABSI collaborative meetings generally recommend to resuscitate with the SSC minimum guideline of 20 ml/kg (now 30 ml/kg per June 2012 revised guidelines) as the first priority and treat additional co-morbid-related side-effects as appropriate.  Through daily concurrent audits and ongoing education and feedback, efforts to improve in the area of appropriate fluid resuscitation continue at ARMC.  Efforts are currently focused in the Emergency Department (68% of ARMC’s severely septic/septic shock population presented in ARMC’s ED in DY7), and results have been positive. 
</v>
      </c>
      <c r="O274" s="197">
        <f ca="1">INDIRECT("'"&amp;$Q274&amp;"'!F40")</f>
        <v>0</v>
      </c>
      <c r="P274" s="197">
        <f ca="1">INDIRECT("'"&amp;$Q274&amp;"'!F44")</f>
        <v>1</v>
      </c>
      <c r="Q274" t="s">
        <v>275</v>
      </c>
      <c r="R274">
        <v>30</v>
      </c>
    </row>
    <row r="275" spans="1:18" x14ac:dyDescent="0.25">
      <c r="A275" s="197" t="str">
        <f>'Total Payment Amount'!$D$2</f>
        <v>Arrowhead Regional Medical Center</v>
      </c>
      <c r="B275" s="197" t="str">
        <f>'Total Payment Amount'!$D$3</f>
        <v>DY 7</v>
      </c>
      <c r="C275" s="198" t="str">
        <f>'Total Payment Amount'!$D$4</f>
        <v>9/30/2012 - 3/22/13</v>
      </c>
      <c r="D275" s="200" t="str">
        <f t="shared" ref="D275:D333" ca="1" si="18">INDIRECT("'"&amp;$Q275&amp;"'!$A$5")</f>
        <v>Category 4: Severe Sepsis Detection and Management (required)</v>
      </c>
      <c r="E275" s="197">
        <f t="shared" ref="E275:E333" ca="1" si="19">INDIRECT("'"&amp;$Q275&amp;"'!$F$17")</f>
        <v>2178000</v>
      </c>
      <c r="F275" s="197">
        <f t="shared" ref="F275:F333" ca="1" si="20">INDIRECT("'"&amp;$Q275&amp;"'!$F$19")</f>
        <v>2041875</v>
      </c>
      <c r="G275" s="200" t="str">
        <f ca="1">INDIRECT("'"&amp;$Q275&amp;"'!B47")</f>
        <v>Optional Milestone:</v>
      </c>
      <c r="H275" s="200" t="str">
        <f ca="1">INDIRECT("'"&amp;$Q275&amp;"'!D47")</f>
        <v>2) Hire 2 LVNs to assist with medical record review and data abstraction (shared amongst all 4 interventions)</v>
      </c>
      <c r="J275" s="197">
        <f ca="1">INDIRECT("'"&amp;$Q275&amp;"'!F50")</f>
        <v>0</v>
      </c>
      <c r="K275" s="197">
        <f ca="1">INDIRECT("'"&amp;$Q275&amp;"'!F52")</f>
        <v>0</v>
      </c>
      <c r="L275" s="197" t="str">
        <f ca="1">INDIRECT("'"&amp;$Q275&amp;"'!F54")</f>
        <v>Yes</v>
      </c>
      <c r="M275" s="197" t="str">
        <f ca="1">INDIRECT("'"&amp;$Q275&amp;"'!F57")</f>
        <v>Yes</v>
      </c>
      <c r="N275" s="197" t="str">
        <f ca="1">INDIRECT("'"&amp;$Q275&amp;"'!B59")</f>
        <v xml:space="preserve">03-31-2012: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09-30-2012: 
LVN hires released 9/2/2011 and 10/5/2011; hiring process re-initiated. Full-time LVN J. Minard was hired on 06/04/2012 with a start date of 07/14/2012. In the interim, contract clinicians B. Ramos and A. Gacad were hired to assist with DSRIP-related medical record review and data abstraction. A Gacad, LVN/medical coder is the primary data collection analyst for Severe Sepsis Detection and Management intervention. Ms. Gacad began her work as a contract member of ARMC Performance Improvement staff in November of 2011. Ms. Gacad has fulfilled a key role in this intervention; taking on additional duties of concurrent audits and information gathering and reporting. She is a member of the Sepsis Committee and the DSRIP team, and is a participating member of the SNI Sepsis and CLABSI Collaborative listserv. Ms. Gacad’s knowledge of coding has been instrumental in the data collection and reporting process, leading to beneficial feedback shared with SNI on ICD-9 codes for reporting.
ARMC has experienced ongoing challenges with the time lag associated with the San Bernardino County Hiring process, which can often take up to 6 months just for position approvals and posting. As an interim solution, some departments within ARMC have employed the use of volunteer, alternate duty, and contract personnel, when applicable, to fill certain roles with positive results.
</v>
      </c>
      <c r="O275" s="197">
        <f ca="1">INDIRECT("'"&amp;$Q275&amp;"'!F67")</f>
        <v>0</v>
      </c>
      <c r="P275" s="197">
        <f ca="1">INDIRECT("'"&amp;$Q275&amp;"'!F69")</f>
        <v>1</v>
      </c>
      <c r="Q275" t="s">
        <v>275</v>
      </c>
      <c r="R275">
        <v>30</v>
      </c>
    </row>
    <row r="276" spans="1:18" x14ac:dyDescent="0.25">
      <c r="A276" s="197" t="str">
        <f>'Total Payment Amount'!$D$2</f>
        <v>Arrowhead Regional Medical Center</v>
      </c>
      <c r="B276" s="197" t="str">
        <f>'Total Payment Amount'!$D$3</f>
        <v>DY 7</v>
      </c>
      <c r="C276" s="198" t="str">
        <f>'Total Payment Amount'!$D$4</f>
        <v>9/30/2012 - 3/22/13</v>
      </c>
      <c r="D276" s="200" t="str">
        <f t="shared" ca="1" si="18"/>
        <v>Category 4: Severe Sepsis Detection and Management (required)</v>
      </c>
      <c r="E276" s="197">
        <f t="shared" ca="1" si="19"/>
        <v>2178000</v>
      </c>
      <c r="F276" s="197">
        <f t="shared" ca="1" si="20"/>
        <v>2041875</v>
      </c>
      <c r="G276" s="200" t="str">
        <f ca="1">INDIRECT("'"&amp;$Q276&amp;"'!B72")</f>
        <v>Optional Milestone:</v>
      </c>
      <c r="H276" s="200" t="str">
        <f ca="1">INDIRECT("'"&amp;$Q276&amp;"'!D72")</f>
        <v>3) Hire Staff Analyst to perform report writing data collection and analysis (shared amongst all 4 interventions)</v>
      </c>
      <c r="J276" s="197">
        <f ca="1">INDIRECT("'"&amp;$Q276&amp;"'!F75")</f>
        <v>0</v>
      </c>
      <c r="K276" s="197">
        <f ca="1">INDIRECT("'"&amp;$Q276&amp;"'!F77")</f>
        <v>0</v>
      </c>
      <c r="L276" s="197" t="str">
        <f ca="1">INDIRECT("'"&amp;$Q276&amp;"'!F79")</f>
        <v>Yes</v>
      </c>
      <c r="M276" s="197" t="str">
        <f ca="1">INDIRECT("'"&amp;$Q276&amp;"'!F82")</f>
        <v>Yes</v>
      </c>
      <c r="N276" s="197" t="str">
        <f ca="1">INDIRECT("'"&amp;$Q276&amp;"'!B84")</f>
        <v xml:space="preserve">03-31-2012: 
Staff Analyst II, A. Beaven hired on 12/29/2011. Ms. Beaven is currently assisting with data collection and analysis, and is receiving ongoing training in MediTech report writing.
09-30-2012: 
Staff Analyst II A. Beaven was hired on 12/29/2011 and began work with the Sepsis Committee in February, 2012. She currently assists with data collection and analysis of DSRIP Category 3 and 4 data and is the Co-Chair of the Patient Care System Core Team, a cross-disciplinary taskforce responsible for streamlining documentation interface, data collection and reporting associated with ARMC’s HCIS.  Ms. Beaven is a participating member of the Sepsis Committee and the SNI Sepsis and CLABSI Collaborative and works as part of the ARMC DSRIP team responsible for data gathering, analysis, validation and reporting for the Severe Sepsis and Septic Shock Detection and Management intervention. Ms. Beaven also participates in internal audits and feedback reporting for several DSRIP-Category 4-related initiatives, including Sepsis.
</v>
      </c>
      <c r="O276" s="197">
        <f ca="1">INDIRECT("'"&amp;$Q276&amp;"'!F92")</f>
        <v>0</v>
      </c>
      <c r="P276" s="197">
        <f ca="1">INDIRECT("'"&amp;$Q276&amp;"'!F94")</f>
        <v>1</v>
      </c>
      <c r="Q276" t="s">
        <v>275</v>
      </c>
      <c r="R276">
        <v>30</v>
      </c>
    </row>
    <row r="277" spans="1:18" x14ac:dyDescent="0.25">
      <c r="A277" s="197" t="str">
        <f>'Total Payment Amount'!$D$2</f>
        <v>Arrowhead Regional Medical Center</v>
      </c>
      <c r="B277" s="197" t="str">
        <f>'Total Payment Amount'!$D$3</f>
        <v>DY 7</v>
      </c>
      <c r="C277" s="198" t="str">
        <f>'Total Payment Amount'!$D$4</f>
        <v>9/30/2012 - 3/22/13</v>
      </c>
      <c r="D277" s="200" t="str">
        <f t="shared" ca="1" si="18"/>
        <v>Category 4: Severe Sepsis Detection and Management (required)</v>
      </c>
      <c r="E277" s="197">
        <f t="shared" ca="1" si="19"/>
        <v>2178000</v>
      </c>
      <c r="F277" s="197">
        <f t="shared" ca="1" si="20"/>
        <v>2041875</v>
      </c>
      <c r="G277" s="200" t="str">
        <f ca="1">INDIRECT("'"&amp;$Q277&amp;"'!B97")</f>
        <v>Optional Milestone:</v>
      </c>
      <c r="H277" s="200" t="str">
        <f ca="1">INDIRECT("'"&amp;$Q277&amp;"'!d97")</f>
        <v>4) Join the Surviving Sepsis Campaign to learn and share best practices related to improving severe sepsis and septic shock detection and management</v>
      </c>
      <c r="J277" s="197">
        <f ca="1">INDIRECT("'"&amp;$Q277&amp;"'!F100")</f>
        <v>0</v>
      </c>
      <c r="K277" s="197">
        <f ca="1">INDIRECT("'"&amp;$Q277&amp;"'!F102")</f>
        <v>0</v>
      </c>
      <c r="L277" s="197" t="str">
        <f ca="1">INDIRECT("'"&amp;$Q277&amp;"'!F104")</f>
        <v>Yes</v>
      </c>
      <c r="M277" s="197" t="str">
        <f ca="1">INDIRECT("'"&amp;$Q277&amp;"'!F107")</f>
        <v>Yes</v>
      </c>
      <c r="N277" s="197" t="str">
        <f ca="1">INDIRECT("'"&amp;$Q277&amp;"'!B109")</f>
        <v xml:space="preserve">03-31-2012: 
Under a grant from the Gordon and Betty Moore Foundation, the Surviving Sepsis Campaign hosts a Surviving Sepsis Campaign listserve, an industry-free online forum where hospitals can discuss successes, seek assistance with challenges as bundles are implemented, ask clinical questions, share protocols and order sets and other topics of importance regarding sepsis, severe sepsis and septic shock.  ARMC joined this listserve in July of 2011.  Additionally, ARMC joined and participates in the SNI Sepsis and CLABSI Collaborative for the purpose of sharing information, best practices and challenges; participation includes data collection and submission, webinars and conference calls, a listserve with other participating DSRIP hospitals, and semi-annual learning sessions.
09-30-2012: 
Per phone conversation with Lori Harmon at the Surviving Sepsis Campaign (SSC), July 2011, the portion of the international campaign involving hospital data collection was completed in 2010. The listserv community and current information are still active on the website, and ARMC has joined and utilized this listserv to gain information and to discuss challenges, ideas and best practice information with other institutions internationally who are focused on improving detection and management of patients with sepsis, severe sepsis and septic shock.  
New 2012 Surviving Sepsis Guidelines were shared in June of 2012 and ARMC received an email that the SSC organization is currently revising the sepsis database tool to potentially begin collecting information once again. ARMC remains interested in receiving more information regarding this opportunity and potential participation in the future. 
ARMC also currently participates in the Sepsis Collaborative with the Safety Net Institute. ARMC has consistently attended and participated in Collaborative events offered by SNI, including webinars, Learning Sessions, listserv, data submissions and requests for feedback and/or information on an ongoing basis.  Through the Collaborative communications and listserv and the CAPH DSRIP web portal, ARMC has connected with other hospitals on the topic of Sepsis and shared questions, ideas and concerns regarding data collection, implementation challenges and successes and tools. 
</v>
      </c>
      <c r="O277" s="197">
        <f ca="1">INDIRECT("'"&amp;$Q277&amp;"'!F117")</f>
        <v>0</v>
      </c>
      <c r="P277" s="197">
        <f ca="1">INDIRECT("'"&amp;$Q277&amp;"'!F119")</f>
        <v>1</v>
      </c>
      <c r="Q277" t="s">
        <v>275</v>
      </c>
      <c r="R277">
        <v>30</v>
      </c>
    </row>
    <row r="278" spans="1:18" x14ac:dyDescent="0.25">
      <c r="A278" s="197" t="str">
        <f>'Total Payment Amount'!$D$2</f>
        <v>Arrowhead Regional Medical Center</v>
      </c>
      <c r="B278" s="197" t="str">
        <f>'Total Payment Amount'!$D$3</f>
        <v>DY 7</v>
      </c>
      <c r="C278" s="198" t="str">
        <f>'Total Payment Amount'!$D$4</f>
        <v>9/30/2012 - 3/22/13</v>
      </c>
      <c r="D278" s="200" t="str">
        <f t="shared" ca="1" si="18"/>
        <v>Category 4: Severe Sepsis Detection and Management (required)</v>
      </c>
      <c r="E278" s="197">
        <f t="shared" ca="1" si="19"/>
        <v>2178000</v>
      </c>
      <c r="F278" s="197">
        <f t="shared" ca="1" si="20"/>
        <v>2041875</v>
      </c>
      <c r="G278" s="200" t="str">
        <f ca="1">INDIRECT("'"&amp;$Q278&amp;"'!B122")</f>
        <v>Optional Milestone:</v>
      </c>
      <c r="H278" s="200" t="str">
        <f ca="1">INDIRECT("'"&amp;$Q278&amp;"'!d122")</f>
        <v>5) Train clinical staff on Sepsis Bundle Element and Protocols, Checklists and Screening Tools (maintain on-going training education)</v>
      </c>
      <c r="J278" s="197">
        <f ca="1">INDIRECT("'"&amp;$Q278&amp;"'!F125")</f>
        <v>1</v>
      </c>
      <c r="K278" s="197">
        <f ca="1">INDIRECT("'"&amp;$Q278&amp;"'!F127")</f>
        <v>1</v>
      </c>
      <c r="L278" s="197" t="str">
        <f ca="1">INDIRECT("'"&amp;$Q278&amp;"'!F129")</f>
        <v>Yes</v>
      </c>
      <c r="M278" s="197" t="str">
        <f ca="1">INDIRECT("'"&amp;$Q278&amp;"'!F132")</f>
        <v>Yes</v>
      </c>
      <c r="N278" s="197" t="str">
        <f ca="1">INDIRECT("'"&amp;$Q278&amp;"'!B134")</f>
        <v xml:space="preserve">03-31-2012: 
Formal education and training on the sepsis resuscitation bundle elements and orders and forms began 12/16/2011. A sepsis presentation and competency evaluation has been posted to ARMC's intranet and is also covered during orientation and annual skills updates.  Physician training is ongoing. Units are now being supplied with orders and screening forms, and initial sepsis screen is being built into MediTech. Roll-out for new forms is planned for March, 2012.
09-30-2012: 
Sepsis Education Module developed and posted to ARMC intranet 12/16/2012; Education conducted in-house started 12/16/2011 and is ongoing.  
Resident education was conducted by Dr. Huang , Internal Medicine, Sepsis Committee Chairman, January 2012; Dr. Lee, ED Physician, February, 2012; and Dr. Lanum, Family Medicine, February, 2012. 
Ongoing Nursing education is provided at Nursing Orientation and Nursing Skills days. Training on sepsis screening methodology conducted beginning 12/16/2011 by Education department for Nursing, and is ongoing. 
Nursing Leadership received additional sepsis education, including sepsis, severe sepsis and septic shock signs and symptoms, ARMC screening and resuscitation bundle tools and protocols on 03/28/2012 by ICU Nursing Educator, E. Sparling-Broccolo. 
ARMC recognizes there is room for improvement in terms of  system-wide sepsis education. Getting sepsis education materials to physician, nursing and ancillary staff efficiently and effectively presented an ongoing challenge for ARMC. Initially, uncertainty over definitions and requirements, time of presentation criteria, and how, where, when, and how often screening should occur delayed formal roll-out of education.
 Streamlining the data collection process and initiating processes required focus of resources. Getting tools approved and printed rapidly created a lag between education on tools and actual availability of tools, ostensibly decreasing the overall effectiveness of the initial education.  As ARMC ordering, documentation, and reporting technology becomes more robust, definitions become more concrete, and devoted resources, processes and equipment are established with the appropriate training and development, there is anticipation that a more comprehensive education effort can be fleshed out and applied for DY8 with positive results.  
 Movement away from a traditional formal build-up-roll-out process to the IHI small tests of change model is also a methodology that could shorten implementation times and provide immediate feedback that is valuable for rapid and successful implementations.
3/22/13 - In November and December of 2012, ARMC’s Nurse Educators Erin Broccolo, Melissa Shui and Debbie Ho provided sepsis training for all clinical and nursing staff.   In addition to this initial training, all clinical and nursing staff receive sepsis training upon hire and annually during skills day. 
The attending physicians and residents took part in several lunch and learns.  Dr. Lee from the Emergency Department provided one-on-one training for the residents as they rotated through the ED.
</v>
      </c>
      <c r="O278" s="197">
        <f ca="1">INDIRECT("'"&amp;$Q278&amp;"'!F142")</f>
        <v>0</v>
      </c>
      <c r="P278" s="197">
        <f ca="1">INDIRECT("'"&amp;$Q278&amp;"'!F144")</f>
        <v>1</v>
      </c>
      <c r="Q278" t="s">
        <v>275</v>
      </c>
      <c r="R278">
        <v>30</v>
      </c>
    </row>
    <row r="279" spans="1:18" x14ac:dyDescent="0.25">
      <c r="A279" s="197" t="str">
        <f>'Total Payment Amount'!$D$2</f>
        <v>Arrowhead Regional Medical Center</v>
      </c>
      <c r="B279" s="197" t="str">
        <f>'Total Payment Amount'!$D$3</f>
        <v>DY 7</v>
      </c>
      <c r="C279" s="198" t="str">
        <f>'Total Payment Amount'!$D$4</f>
        <v>9/30/2012 - 3/22/13</v>
      </c>
      <c r="D279" s="200" t="str">
        <f t="shared" ca="1" si="18"/>
        <v>Category 4: Severe Sepsis Detection and Management (required)</v>
      </c>
      <c r="E279" s="197">
        <f t="shared" ca="1" si="19"/>
        <v>2178000</v>
      </c>
      <c r="F279" s="197">
        <f t="shared" ca="1" si="20"/>
        <v>2041875</v>
      </c>
      <c r="G279" s="200" t="str">
        <f ca="1">INDIRECT("'"&amp;$Q279&amp;"'!B147")</f>
        <v>Optional Milestone:</v>
      </c>
      <c r="H279" s="200" t="str">
        <f ca="1">INDIRECT("'"&amp;$Q279&amp;"'!d147")</f>
        <v>6) Develop Intensive Care Unit policies and procedures to support compliance with the Sepsis Resuscitation Bundle</v>
      </c>
      <c r="J279" s="197">
        <f ca="1">INDIRECT("'"&amp;$Q279&amp;"'!F150")</f>
        <v>0</v>
      </c>
      <c r="K279" s="197">
        <f ca="1">INDIRECT("'"&amp;$Q279&amp;"'!F152")</f>
        <v>0</v>
      </c>
      <c r="L279" s="197" t="str">
        <f ca="1">INDIRECT("'"&amp;$Q279&amp;"'!F154")</f>
        <v>Yes</v>
      </c>
      <c r="M279" s="197" t="str">
        <f ca="1">INDIRECT("'"&amp;$Q279&amp;"'!F157")</f>
        <v>Yes</v>
      </c>
      <c r="N279" s="197" t="str">
        <f ca="1">INDIRECT("'"&amp;$Q279&amp;"'!B159")</f>
        <v xml:space="preserve">03-31-2012: 
A general sepsis nursing policy was approved by ARMC's Quality Medical Committee and Medical Executive Committees in December, 2011.  Future need for unit-specific (such as ICU) policies will be evaluated by Nursing and Education and will be addressed as needed.
09-30-2012: 
ARMC’s Sepsis Nursing policy was initially developed in July 2011 and revised, with final approval occurring in December 2011. There are currently no ICU-specific policies at this time; however, there are unit-specific algorithms for the ongoing screening and code sepsis protocol for ICU, Telemetry and Med-Surg, Maternal-child, Orthopedics, and the Emergency Department.  Policy review, revision, and development will occur as necessary by Nursing and Education.
</v>
      </c>
      <c r="O279" s="197" t="str">
        <f ca="1">INDIRECT("'"&amp;$Q279&amp;"'!F167")</f>
        <v>Yes</v>
      </c>
      <c r="P279" s="197">
        <f ca="1">INDIRECT("'"&amp;$Q279&amp;"'!F169")</f>
        <v>1</v>
      </c>
      <c r="Q279" t="s">
        <v>275</v>
      </c>
      <c r="R279">
        <v>30</v>
      </c>
    </row>
    <row r="280" spans="1:18" x14ac:dyDescent="0.25">
      <c r="A280" s="197" t="str">
        <f>'Total Payment Amount'!$D$2</f>
        <v>Arrowhead Regional Medical Center</v>
      </c>
      <c r="B280" s="197" t="str">
        <f>'Total Payment Amount'!$D$3</f>
        <v>DY 7</v>
      </c>
      <c r="C280" s="198" t="str">
        <f>'Total Payment Amount'!$D$4</f>
        <v>9/30/2012 - 3/22/13</v>
      </c>
      <c r="D280" s="200" t="str">
        <f t="shared" ca="1" si="18"/>
        <v>Category 4: Severe Sepsis Detection and Management (required)</v>
      </c>
      <c r="E280" s="197">
        <f t="shared" ca="1" si="19"/>
        <v>2178000</v>
      </c>
      <c r="F280" s="197">
        <f t="shared" ca="1" si="20"/>
        <v>2041875</v>
      </c>
      <c r="G280" s="200" t="str">
        <f ca="1">INDIRECT("'"&amp;$Q280&amp;"'!B172")</f>
        <v>Optional Milestone:</v>
      </c>
      <c r="H280" s="200" t="str">
        <f ca="1">INDIRECT("'"&amp;$Q280&amp;"'!d172")</f>
        <v>7) Implement the Sepsis Resuscitation Bundle</v>
      </c>
      <c r="J280" s="197">
        <f ca="1">INDIRECT("'"&amp;$Q280&amp;"'!F175")</f>
        <v>0</v>
      </c>
      <c r="K280" s="197">
        <f ca="1">INDIRECT("'"&amp;$Q280&amp;"'!F177")</f>
        <v>0</v>
      </c>
      <c r="L280" s="197" t="str">
        <f ca="1">INDIRECT("'"&amp;$Q280&amp;"'!F179")</f>
        <v>Yes</v>
      </c>
      <c r="M280" s="197" t="str">
        <f ca="1">INDIRECT("'"&amp;$Q280&amp;"'!F182")</f>
        <v>Yes</v>
      </c>
      <c r="N280" s="197" t="str">
        <f ca="1">INDIRECT("'"&amp;$Q280&amp;"'!B184")</f>
        <v xml:space="preserve">03-31-2012: 
Formal implementation for sepsis occurred following initial baseline data collection, 12/16/11. Education and training is ongoing.
09-30-2012: 
In July 2011, ARMC re-vitalized its Sepsis Committee, recruiting a new Chairman, a renewed focus and a cross-disciplinary team for membership.  Attendees include: 
 • Infectious Disease/Internal Medicine Physician (Chairman),
 • Family Medicine Physician, Assistant Nurse Manager and Nurse Educator
 • Emergency Department Physician, 
 • Surgery Physician, 
 • Nursing Education, 
 • ICU and Burn Nurse Managers, 
 •  Pharmacist, 
 • Respiratory Therapy,
 •  Quality Staff Analyst II,
 •  Performance Improvement Nurses, and 
 • Laboratory.
This Medical Staff Committee meets in its entirety at minimum, once per month to discuss data and performance fallouts and issues, tools and education status updates, ideas gleaned from the listservs/Collaborative/other resources and any issues or information regarding new developments or best practice.  Reports are presented monthly to the Nurse Executive Committee and quarterly to the Medical Staff Quality Management Committee.
Education was initiated in December 2011; roll out of forms January 2012. Screening for inpatient units began on 04/18/2012. ED rounding by QAPI staff was in planning stages in June 2012 for implementation in July 2012.  As of 06/30/2012, screening for all adult ED patients roll-out is pending triage form revision to include sepsis screening tool and the requisite education.
</v>
      </c>
      <c r="O280" s="197">
        <f ca="1">INDIRECT("'"&amp;$Q280&amp;"'!F192")</f>
        <v>0</v>
      </c>
      <c r="P280" s="197">
        <f ca="1">INDIRECT("'"&amp;$Q280&amp;"'!F194")</f>
        <v>1</v>
      </c>
      <c r="Q280" t="s">
        <v>275</v>
      </c>
      <c r="R280">
        <v>30</v>
      </c>
    </row>
    <row r="281" spans="1:18" x14ac:dyDescent="0.25">
      <c r="A281" s="197" t="str">
        <f>'Total Payment Amount'!$D$2</f>
        <v>Arrowhead Regional Medical Center</v>
      </c>
      <c r="B281" s="197" t="str">
        <f>'Total Payment Amount'!$D$3</f>
        <v>DY 7</v>
      </c>
      <c r="C281" s="198" t="str">
        <f>'Total Payment Amount'!$D$4</f>
        <v>9/30/2012 - 3/22/13</v>
      </c>
      <c r="D281" s="200" t="str">
        <f t="shared" ca="1" si="18"/>
        <v>Category 4: Severe Sepsis Detection and Management (required)</v>
      </c>
      <c r="E281" s="197">
        <f t="shared" ca="1" si="19"/>
        <v>2178000</v>
      </c>
      <c r="F281" s="197">
        <f t="shared" ca="1" si="20"/>
        <v>2041875</v>
      </c>
      <c r="G281" s="200" t="str">
        <f ca="1">INDIRECT("'"&amp;$Q281&amp;"'!B197")</f>
        <v>Optional Milestone:</v>
      </c>
      <c r="H281" s="200" t="str">
        <f ca="1">INDIRECT("'"&amp;$Q281&amp;"'!d197")</f>
        <v>8) Report at least 6 months of data collection on Sepsis Resuscitation Bundle to SNI for purposes of establishing the baseline and setting benchmarks</v>
      </c>
      <c r="J281" s="197">
        <f ca="1">INDIRECT("'"&amp;$Q281&amp;"'!F200")</f>
        <v>0</v>
      </c>
      <c r="K281" s="197">
        <f ca="1">INDIRECT("'"&amp;$Q281&amp;"'!F202")</f>
        <v>0</v>
      </c>
      <c r="L281" s="197" t="str">
        <f ca="1">INDIRECT("'"&amp;$Q281&amp;"'!F204")</f>
        <v>Yes</v>
      </c>
      <c r="M281" s="197" t="str">
        <f ca="1">INDIRECT("'"&amp;$Q281&amp;"'!F207")</f>
        <v>Yes</v>
      </c>
      <c r="N281" s="197" t="str">
        <f ca="1">INDIRECT("'"&amp;$Q281&amp;"'!B209")</f>
        <v xml:space="preserve">03-31-2012: 
Data for 6/1/2011-11/30/2011 was submitted to SNI on 12/16/2011. Final receipt confirmation was provided on 12/29/2011. Numerator: 38 Denominator: 155 Rate: 24.5% compliance with all four measures for ARMC, data period: June 1, 2011-November 30, 2011.
09-30-2012: 
Completed and submitted to DHCS and CAPH 03/2012. </v>
      </c>
      <c r="O281" s="197">
        <f ca="1">INDIRECT("'"&amp;$Q281&amp;"'!F217")</f>
        <v>0</v>
      </c>
      <c r="P281" s="197">
        <f ca="1">INDIRECT("'"&amp;$Q281&amp;"'!F219")</f>
        <v>1</v>
      </c>
      <c r="Q281" t="s">
        <v>275</v>
      </c>
      <c r="R281">
        <v>30</v>
      </c>
    </row>
    <row r="282" spans="1:18" x14ac:dyDescent="0.25">
      <c r="A282" s="197" t="str">
        <f>'Total Payment Amount'!$D$2</f>
        <v>Arrowhead Regional Medical Center</v>
      </c>
      <c r="B282" s="197" t="str">
        <f>'Total Payment Amount'!$D$3</f>
        <v>DY 7</v>
      </c>
      <c r="C282" s="198" t="str">
        <f>'Total Payment Amount'!$D$4</f>
        <v>9/30/2012 - 3/22/13</v>
      </c>
      <c r="D282" s="200" t="str">
        <f t="shared" ca="1" si="18"/>
        <v>Category 4: Severe Sepsis Detection and Management (required)</v>
      </c>
      <c r="E282" s="197">
        <f t="shared" ca="1" si="19"/>
        <v>2178000</v>
      </c>
      <c r="F282" s="197">
        <f t="shared" ca="1" si="20"/>
        <v>2041875</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Arrowhead Regional Medical Center</v>
      </c>
      <c r="B283" s="197" t="str">
        <f>'Total Payment Amount'!$D$3</f>
        <v>DY 7</v>
      </c>
      <c r="C283" s="198" t="str">
        <f>'Total Payment Amount'!$D$4</f>
        <v>9/30/2012 - 3/22/13</v>
      </c>
      <c r="D283" s="200" t="str">
        <f t="shared" ca="1" si="18"/>
        <v>Category 4: Severe Sepsis Detection and Management (required)</v>
      </c>
      <c r="E283" s="197">
        <f t="shared" ca="1" si="19"/>
        <v>2178000</v>
      </c>
      <c r="F283" s="197">
        <f t="shared" ca="1" si="20"/>
        <v>2041875</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Arrowhead Regional Medical Center</v>
      </c>
      <c r="B284" s="197" t="str">
        <f>'Total Payment Amount'!$D$3</f>
        <v>DY 7</v>
      </c>
      <c r="C284" s="198" t="str">
        <f>'Total Payment Amount'!$D$4</f>
        <v>9/30/2012 - 3/22/13</v>
      </c>
      <c r="D284" s="200" t="str">
        <f t="shared" ca="1" si="18"/>
        <v>Category 4: Severe Sepsis Detection and Management (required)</v>
      </c>
      <c r="E284" s="197">
        <f t="shared" ca="1" si="19"/>
        <v>2178000</v>
      </c>
      <c r="F284" s="197">
        <f t="shared" ca="1" si="20"/>
        <v>2041875</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Arrowhead Regional Medical Center</v>
      </c>
      <c r="B285" s="197" t="str">
        <f>'Total Payment Amount'!$D$3</f>
        <v>DY 7</v>
      </c>
      <c r="C285" s="198" t="str">
        <f>'Total Payment Amount'!$D$4</f>
        <v>9/30/2012 - 3/22/13</v>
      </c>
      <c r="D285" s="200" t="str">
        <f t="shared" ca="1" si="18"/>
        <v>Category 4: Central Line Associated Blood Stream Infection (CLABSI) (required)</v>
      </c>
      <c r="E285" s="197">
        <f t="shared" ca="1" si="19"/>
        <v>2178000</v>
      </c>
      <c r="F285" s="197">
        <f t="shared" ca="1" si="20"/>
        <v>1996500</v>
      </c>
      <c r="H285" s="200" t="str">
        <f ca="1">INDIRECT("'"&amp;$Q285&amp;"'!B21")</f>
        <v>Compliance with Central Line Insertion Practices (CLIP) (%)</v>
      </c>
      <c r="J285" s="197">
        <f ca="1">INDIRECT("'"&amp;$Q285&amp;"'!F23")</f>
        <v>109</v>
      </c>
      <c r="K285" s="197">
        <f ca="1">INDIRECT("'"&amp;$Q285&amp;"'!F25")</f>
        <v>124</v>
      </c>
      <c r="L285" s="197">
        <f ca="1">INDIRECT("'"&amp;$Q285&amp;"'!F27")</f>
        <v>0.87903225806451613</v>
      </c>
      <c r="N285" s="197" t="str">
        <f ca="1">INDIRECT("'"&amp;$Q285&amp;"'!B32")</f>
        <v xml:space="preserve">03-31-2012: 
Submission for ARMC DY7 Mid Year reporting period 7/1/2011-12/31/2011; continue data collection for DY7 Year end reporting.
09-30-2012: 
Data for 07/01/2011-06/30/2012 will be reported to the State by 09/30/2012.
</v>
      </c>
      <c r="O285" s="197">
        <f ca="1">INDIRECT("'"&amp;$Q285&amp;"'!F40")</f>
        <v>0</v>
      </c>
      <c r="P285" s="197">
        <f ca="1">INDIRECT("'"&amp;$Q285&amp;"'!F44")</f>
        <v>1</v>
      </c>
      <c r="Q285" t="s">
        <v>276</v>
      </c>
      <c r="R285">
        <v>31</v>
      </c>
    </row>
    <row r="286" spans="1:18" x14ac:dyDescent="0.25">
      <c r="A286" s="197" t="str">
        <f>'Total Payment Amount'!$D$2</f>
        <v>Arrowhead Regional Medical Center</v>
      </c>
      <c r="B286" s="197" t="str">
        <f>'Total Payment Amount'!$D$3</f>
        <v>DY 7</v>
      </c>
      <c r="C286" s="198" t="str">
        <f>'Total Payment Amount'!$D$4</f>
        <v>9/30/2012 - 3/22/13</v>
      </c>
      <c r="D286" s="200" t="str">
        <f t="shared" ca="1" si="18"/>
        <v>Category 4: Central Line Associated Blood Stream Infection (CLABSI) (required)</v>
      </c>
      <c r="E286" s="197">
        <f t="shared" ca="1" si="19"/>
        <v>2178000</v>
      </c>
      <c r="F286" s="197">
        <f t="shared" ca="1" si="20"/>
        <v>1996500</v>
      </c>
      <c r="G286" s="200" t="str">
        <f ca="1">INDIRECT("'"&amp;$Q286&amp;"'!B47")</f>
        <v>Optional Milestone:</v>
      </c>
      <c r="H286" s="200" t="str">
        <f ca="1">INDIRECT("'"&amp;$Q286&amp;"'!D47")</f>
        <v>21) Train clinical staff to document line day during rounds as part of daily goal sheets</v>
      </c>
      <c r="J286" s="197">
        <f ca="1">INDIRECT("'"&amp;$Q286&amp;"'!F50")</f>
        <v>1</v>
      </c>
      <c r="K286" s="197">
        <f ca="1">INDIRECT("'"&amp;$Q286&amp;"'!F52")</f>
        <v>1</v>
      </c>
      <c r="L286" s="197" t="str">
        <f ca="1">INDIRECT("'"&amp;$Q286&amp;"'!F54")</f>
        <v>No</v>
      </c>
      <c r="M286" s="197" t="str">
        <f ca="1">INDIRECT("'"&amp;$Q286&amp;"'!F57")</f>
        <v>No</v>
      </c>
      <c r="N286" s="197" t="str">
        <f ca="1">INDIRECT("'"&amp;$Q286&amp;"'!B59")</f>
        <v xml:space="preserve">03-31-2012: 
Although central line bundle (including CLIP compliance, removal of trauma line within 24 hours, Central Line Procedure Note and Dressing Change guidelines) documentation continues on daily goal sheets within the ICUs, ARMC improved the efficiency of the line-day documentation process by moving to electronic spreadsheets for units hospital-wide.
09-30-2012:  
Although device assessment and care is documented in the HCIS by Nursing each shift, as well as on ICU daily goal sheets, ongoing documentation of patient device days and efficient extraction of this data has traditionally been a challenge for ARMC.  
At ARMC, Infection Control/Epidemiology is responsible for the tracking, analysis, and reporting of all Healthcare Acquired Infection (HAI) data.  With increased focus on HAI reporting it became clear that the data collection methodology required improvement.  
In July and August of 2011, Infection Control Nurses educated unit champions (often charge nurses or unit clerks) on how to consistently and properly document central line days on excel spreadsheets for each patient. These spreadsheets, in turn, were monitored by Infection Control staff on an ongoing basis. This resulted in a more efficient and accurate capture of device days in each area. 
In October 2011, ARMC voluntarily took part in a 3rd-party validation of Central Line data collection to ensure data collection, analysis and reporting methodologies were returning accurate and reliable information. The conclusion of the validating body, CDPH, was that ARMC was adequately assessing and reporting its central line associated bloodstream infections.
3/22/13 -  In November and December of 2012, ARMC’s Nurse Educators Erin Broccolo, Melissa Shui and Debbie Ho provided CLABSI  training for all clinical and nursing staff.   In addition to this initial training, all clinical and nursing staff receive CLABSI  training upon hire and annually during skills day. 
The attending physicians and residents took part in several lunch and learns.  Dr. Lee from the Emergency Department provided one-on-one training for the residents as they rotated through the ED.
</v>
      </c>
      <c r="O286" s="197" t="str">
        <f ca="1">INDIRECT("'"&amp;$Q286&amp;"'!F67")</f>
        <v>Yes</v>
      </c>
      <c r="P286" s="197">
        <f ca="1">INDIRECT("'"&amp;$Q286&amp;"'!F69")</f>
        <v>1</v>
      </c>
      <c r="Q286" t="s">
        <v>276</v>
      </c>
      <c r="R286">
        <v>31</v>
      </c>
    </row>
    <row r="287" spans="1:18" x14ac:dyDescent="0.25">
      <c r="A287" s="197" t="str">
        <f>'Total Payment Amount'!$D$2</f>
        <v>Arrowhead Regional Medical Center</v>
      </c>
      <c r="B287" s="197" t="str">
        <f>'Total Payment Amount'!$D$3</f>
        <v>DY 7</v>
      </c>
      <c r="C287" s="198" t="str">
        <f>'Total Payment Amount'!$D$4</f>
        <v>9/30/2012 - 3/22/13</v>
      </c>
      <c r="D287" s="200" t="str">
        <f t="shared" ca="1" si="18"/>
        <v>Category 4: Central Line Associated Blood Stream Infection (CLABSI) (required)</v>
      </c>
      <c r="E287" s="197">
        <f t="shared" ca="1" si="19"/>
        <v>2178000</v>
      </c>
      <c r="F287" s="197">
        <f t="shared" ca="1" si="20"/>
        <v>1996500</v>
      </c>
      <c r="G287" s="200" t="str">
        <f ca="1">INDIRECT("'"&amp;$Q287&amp;"'!B72")</f>
        <v>Optional Milestone:</v>
      </c>
      <c r="H287" s="200" t="str">
        <f ca="1">INDIRECT("'"&amp;$Q287&amp;"'!D72")</f>
        <v>22) Hire Staff Analyst to perform report writing, data collection and analysis (shared amongst all 4 interventions)</v>
      </c>
      <c r="J287" s="197">
        <f ca="1">INDIRECT("'"&amp;$Q287&amp;"'!F75")</f>
        <v>0</v>
      </c>
      <c r="K287" s="197">
        <f ca="1">INDIRECT("'"&amp;$Q287&amp;"'!F77")</f>
        <v>0</v>
      </c>
      <c r="L287" s="197" t="str">
        <f ca="1">INDIRECT("'"&amp;$Q287&amp;"'!F79")</f>
        <v>Yes</v>
      </c>
      <c r="M287" s="197" t="str">
        <f ca="1">INDIRECT("'"&amp;$Q287&amp;"'!F82")</f>
        <v>Yes</v>
      </c>
      <c r="N287" s="197" t="str">
        <f ca="1">INDIRECT("'"&amp;$Q287&amp;"'!B84")</f>
        <v xml:space="preserve">03-31-2012: 
Staff Analyst II, A. Beaven hired on 12/29/2011. Ms. Beaven is currently assisting with data collection and analysis, and is receiving ongoing training in MediTech report writing.
09-30-2012: 
Staff Analyst A. Beaven hired 12/29/2011, began work with the CLABSI prevention Task Force in February, 2012. Ms. Beaven currently assists with data collection and analysis of DSRIP Category 3 and 4 data and is the Co-Chair of the Patient Care System Core Team, a taskforce responsible for streamlining documentation, data collection and reporting at ARMC.  Ms. Beaven is a participating member of the CLABSI Prevention Task Force and CLABSI Lean Mapping Team, as well as the SNI Sepsis and CLABSI Collaborative. Ms. Beaven works as part of the ARMC DSRIP team responsible for Line Necessity audits and reporting, as well as internal summarizing of CLIP performance from NHSN data. Her work with the CLABSI Lean Mapping Team has included gathering input and completing revisions to ARMC’s CLIP form and interviewing practitioners regarding recommended contents and use of the Central Line Carts and potential issues with central line insertion.
</v>
      </c>
      <c r="O287" s="197">
        <f ca="1">INDIRECT("'"&amp;$Q287&amp;"'!F92")</f>
        <v>0</v>
      </c>
      <c r="P287" s="197">
        <f ca="1">INDIRECT("'"&amp;$Q287&amp;"'!F94")</f>
        <v>1</v>
      </c>
      <c r="Q287" t="s">
        <v>276</v>
      </c>
      <c r="R287">
        <v>31</v>
      </c>
    </row>
    <row r="288" spans="1:18" x14ac:dyDescent="0.25">
      <c r="A288" s="197" t="str">
        <f>'Total Payment Amount'!$D$2</f>
        <v>Arrowhead Regional Medical Center</v>
      </c>
      <c r="B288" s="197" t="str">
        <f>'Total Payment Amount'!$D$3</f>
        <v>DY 7</v>
      </c>
      <c r="C288" s="198" t="str">
        <f>'Total Payment Amount'!$D$4</f>
        <v>9/30/2012 - 3/22/13</v>
      </c>
      <c r="D288" s="200" t="str">
        <f t="shared" ca="1" si="18"/>
        <v>Category 4: Central Line Associated Blood Stream Infection (CLABSI) (required)</v>
      </c>
      <c r="E288" s="197">
        <f t="shared" ca="1" si="19"/>
        <v>2178000</v>
      </c>
      <c r="F288" s="197">
        <f t="shared" ca="1" si="20"/>
        <v>1996500</v>
      </c>
      <c r="G288" s="200" t="str">
        <f ca="1">INDIRECT("'"&amp;$Q288&amp;"'!B97")</f>
        <v>Optional Milestone:</v>
      </c>
      <c r="H288" s="200" t="str">
        <f ca="1">INDIRECT("'"&amp;$Q288&amp;"'!d97")</f>
        <v>23) Hire 2 LVNs to assist with medical record review and data abstraction (shared amongst all 4 interventions)</v>
      </c>
      <c r="J288" s="197">
        <f ca="1">INDIRECT("'"&amp;$Q288&amp;"'!F100")</f>
        <v>0</v>
      </c>
      <c r="K288" s="197">
        <f ca="1">INDIRECT("'"&amp;$Q288&amp;"'!F102")</f>
        <v>0</v>
      </c>
      <c r="L288" s="197" t="str">
        <f ca="1">INDIRECT("'"&amp;$Q288&amp;"'!F104")</f>
        <v>Yes</v>
      </c>
      <c r="M288" s="197" t="str">
        <f ca="1">INDIRECT("'"&amp;$Q288&amp;"'!F107")</f>
        <v>Yes</v>
      </c>
      <c r="N288" s="197" t="str">
        <f ca="1">INDIRECT("'"&amp;$Q288&amp;"'!B109")</f>
        <v xml:space="preserve">03-31-2012: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09-30-2012: 
LVN hires released 9/2/2011 and 10/5/2011; hiring process re-initiated. Full-time LVN J. Minard was hired on 06/04/2012 with a start date of 07/14/2012. In the interim, contract clinicians B. Ramos and A. Gacad were hired to assist with DSRIP-related medical record review and data abstraction. A Gacad, LVN/medical coder is the primary data collection analyst for Severe Sepsis Detection and Management intervention, but also collects additional data for category 3 and 4 initiatives, such as Line Necessity audits.  Ms. Gacad began her work as a contract member of ARMC Performance Improvement staff in November 2011. Although primary data collection and reporting duties for CLABSI prevention fall on Infection Control/Epidemiology, Ms. Gacad works closely with this team and other PI/Quality staff to ensure reporting is completed for Collaborative and DSRIP deadlines. 
ARMC has experienced ongoing challenges with the time lag associated with the San Bernardino County Hiring process, which can take up to 6 months for position approvals and posting. As an interim solution, some departments within ARMC have employed the use of volunteer, alternate duty, and contract personnel, when applicable, to temporarily fill roles with positive results.
</v>
      </c>
      <c r="O288" s="197">
        <f ca="1">INDIRECT("'"&amp;$Q288&amp;"'!F117")</f>
        <v>0</v>
      </c>
      <c r="P288" s="197">
        <f ca="1">INDIRECT("'"&amp;$Q288&amp;"'!F119")</f>
        <v>1</v>
      </c>
      <c r="Q288" t="s">
        <v>276</v>
      </c>
      <c r="R288">
        <v>31</v>
      </c>
    </row>
    <row r="289" spans="1:18" x14ac:dyDescent="0.25">
      <c r="A289" s="197" t="str">
        <f>'Total Payment Amount'!$D$2</f>
        <v>Arrowhead Regional Medical Center</v>
      </c>
      <c r="B289" s="197" t="str">
        <f>'Total Payment Amount'!$D$3</f>
        <v>DY 7</v>
      </c>
      <c r="C289" s="198" t="str">
        <f>'Total Payment Amount'!$D$4</f>
        <v>9/30/2012 - 3/22/13</v>
      </c>
      <c r="D289" s="200" t="str">
        <f t="shared" ca="1" si="18"/>
        <v>Category 4: Central Line Associated Blood Stream Infection (CLABSI) (required)</v>
      </c>
      <c r="E289" s="197">
        <f t="shared" ca="1" si="19"/>
        <v>2178000</v>
      </c>
      <c r="F289" s="197">
        <f t="shared" ca="1" si="20"/>
        <v>1996500</v>
      </c>
      <c r="G289" s="200" t="str">
        <f ca="1">INDIRECT("'"&amp;$Q289&amp;"'!B122")</f>
        <v>Optional Milestone:</v>
      </c>
      <c r="H289" s="200" t="str">
        <f ca="1">INDIRECT("'"&amp;$Q289&amp;"'!d122")</f>
        <v>24) Train clinical staff on the Central Line Bundle (maintain on-going training education)</v>
      </c>
      <c r="J289" s="197">
        <f ca="1">INDIRECT("'"&amp;$Q289&amp;"'!F125")</f>
        <v>1</v>
      </c>
      <c r="K289" s="197">
        <f ca="1">INDIRECT("'"&amp;$Q289&amp;"'!F127")</f>
        <v>1</v>
      </c>
      <c r="L289" s="197" t="str">
        <f ca="1">INDIRECT("'"&amp;$Q289&amp;"'!F129")</f>
        <v>Yes</v>
      </c>
      <c r="M289" s="197" t="str">
        <f ca="1">INDIRECT("'"&amp;$Q289&amp;"'!F132")</f>
        <v>Yes</v>
      </c>
      <c r="N289" s="197" t="str">
        <f ca="1">INDIRECT("'"&amp;$Q289&amp;"'!B134")</f>
        <v xml:space="preserve">03-31-2012: 
Ongoing training occurs during orientations, unit-specific skills training and informal in servicing updates. Hand hygiene audits ongoing; online competencies for hand hygiene 09/01/2011 and 12/27/2011.
09-30-2012:  
ARMC incorporates 4 of the 5 components of the Institute for Healthcare Improvement's (IHI) Central Line Bundle into its Central Line Insertion Practices (CLIP) form, including: 
• Hand hygiene, 
• Maximal barrier precautions upon insertion, 
• Chlorhexidine skin antisepsis, and
• Optimal catheter site selection, with avoidance of using the femoral vein for central venous access in adult
   patients
ARMC's CLIP form is a checklist used in the preparation of and during each central line insertion to remind providers of important infection prevention practices. IHI's fifth prevention component, daily line necessity review, is part of ongoing care and management for central lines. 
Training of clinical staff on the central line bundle elements occurs during nursing orientation and through presentation boards presented at annual skills days at ARMC.
Physician training on central line insertion and the central line bundle occurs during service rotations and as an educational requirement for competency.  
Despite ongoing training, ARMC continues to experience CLABSI rates significantly higher than the national average.  ARMC continues to evaluate and focus on revising current practice to eliminate the system failures propagating infection.  Strategies include:
 • Formation of a CLABSI Task force, including membership from 
  o Surgery Department (Chairman),
  o  Infection Control team, 
  o Performance Improvement and 
  o Quality Nurses and Staff Analyst,
  o  ICU and Burn Nurse Managers,
  o NICU Nurse Manager, 
  o Med-Surg Nurse Managers/Assistant Nurse Managers,
  o  PICC Line Nurse, 
  o Chief Nursing Officer, and 
  o Nursing Education.
 • CLABSI Lean Mapping team focused on:
  o Construction/implementation of central line carts 
  o Development/trialing of a more comprehensive CLIP form including pre, during and post insertion activities 
  o Investigation into use/effectiveness and trialing of alcohol infused caps (CUROS) as an additional infection
      prevention measure in the care and maintenance of central lines 
  o Requiring observers to be present during line insertions for the completion of CLIP forms and to provide
      assistance to inserter as needed within the confines of scope of practice 
 • Increasing hand hygiene audits and reporting.
 Preparations, approvals and requisitions for these interventions have been made. Expected implementation will occur throughout the first six months of DY8. ARMC recognizes the benefits of rapid tests of change and the IHI Plan-Do-Study-Act model; and plans to adopt this model to facilitate rapid change.
3/22/13 - In November and December of 2012, ARMC’s Nurse Educators Erin Broccolo, Melissa Shui and Debbie Ho provided CLABSI  training for all clinical and nursing staff.   In addition to this initial training, all clinical and nursing staff receive CLABSI  training upon hire and annually during skills day. 
The attending physicians and residents took part in several lunch and learns.  Dr. Lee from the Emergency Department provided one-on-one training for the residents as they rotated through the ED.
</v>
      </c>
      <c r="O289" s="197">
        <f ca="1">INDIRECT("'"&amp;$Q289&amp;"'!F142")</f>
        <v>0</v>
      </c>
      <c r="P289" s="197">
        <f ca="1">INDIRECT("'"&amp;$Q289&amp;"'!F144")</f>
        <v>1</v>
      </c>
      <c r="Q289" t="s">
        <v>276</v>
      </c>
      <c r="R289">
        <v>31</v>
      </c>
    </row>
    <row r="290" spans="1:18" x14ac:dyDescent="0.25">
      <c r="A290" s="197" t="str">
        <f>'Total Payment Amount'!$D$2</f>
        <v>Arrowhead Regional Medical Center</v>
      </c>
      <c r="B290" s="197" t="str">
        <f>'Total Payment Amount'!$D$3</f>
        <v>DY 7</v>
      </c>
      <c r="C290" s="198" t="str">
        <f>'Total Payment Amount'!$D$4</f>
        <v>9/30/2012 - 3/22/13</v>
      </c>
      <c r="D290" s="200" t="str">
        <f t="shared" ca="1" si="18"/>
        <v>Category 4: Central Line Associated Blood Stream Infection (CLABSI) (required)</v>
      </c>
      <c r="E290" s="197">
        <f t="shared" ca="1" si="19"/>
        <v>2178000</v>
      </c>
      <c r="F290" s="197">
        <f t="shared" ca="1" si="20"/>
        <v>1996500</v>
      </c>
      <c r="G290" s="200" t="str">
        <f ca="1">INDIRECT("'"&amp;$Q290&amp;"'!B147")</f>
        <v>Optional Milestone:</v>
      </c>
      <c r="H290" s="200" t="str">
        <f ca="1">INDIRECT("'"&amp;$Q290&amp;"'!d147")</f>
        <v>25) Obtain a baseline on: (1) compliance with optimal catheter site selection, with avoidance of using the femoral vein for central venous access in adult patients and (2) evidence of daily review of line necessity with prompt removal unnecessary lines</v>
      </c>
      <c r="J290" s="197">
        <f ca="1">INDIRECT("'"&amp;$Q290&amp;"'!F150")</f>
        <v>0</v>
      </c>
      <c r="K290" s="197">
        <f ca="1">INDIRECT("'"&amp;$Q290&amp;"'!F152")</f>
        <v>0</v>
      </c>
      <c r="L290" s="197" t="str">
        <f ca="1">INDIRECT("'"&amp;$Q290&amp;"'!F154")</f>
        <v>Yes</v>
      </c>
      <c r="M290" s="197" t="str">
        <f ca="1">INDIRECT("'"&amp;$Q290&amp;"'!F157")</f>
        <v>Yes</v>
      </c>
      <c r="N290" s="197" t="str">
        <f ca="1">INDIRECT("'"&amp;$Q290&amp;"'!B159")</f>
        <v xml:space="preserve">03-31-2012: 
Baseline obtained on compliance for optimal catheter site selection with CLIP data (98%); line necessity review validation process occurs once per month. For the last Wednesday of each month, 100% of all charts for patients with central lines are audited for Physician documentation of central line necessity. Rate for DY7 mid year reporting period (7/1/2011-12/31/2011): 17/201, or 8%. ARMC is currently developing it's reporting and distribution process for this data and a plan to increase documentation compliance (including pre-printed progress notes, education and service/attending level reporting).
09-30-2012: 
Compliance with optimal catheter site selection and daily review of line necessity with prompt removal of lines are each components of the central line bundle. To obtain a baseline on performance, ARMC collected data on each of these criteria in DY 7. Results were as follows: 
1) Catheter site selection with avoidance of femoral line: 
    18 femoral lines placed out of 520 total central lines in DY 7 
     • 3.5% of lines placed were femoral lines, or 
     • Compliance rate = 96.5%
     ARMC’s CLIP form requires a reason be documented when inserting a femoral line. The primary justification
     provided by Physicians, is trauma or necessity for emergent line.
2) Daily review of Line Necessity: 
     Physician Progress notes were reviewed for:  1) documentation of central line and 2) rationale for
     continuance. To be considered compliant, physician documentation had to include both items. 
     • 53/376 charts audited contained complete documentation
     • Compliance rate was 14%  
Improvement is clearly needed in the area of central-line related documentation.  Identified areas of focus for improvement on this milestone in DY8 include:  
 • Specification on revised CLIP form of the subclavian site as the preferred insertion site  (with the exception of
   PICC lines) 
 • Specified reasons with checkboxes for femoral insertions 
 • Revision and standardization of physician progress notes to include area specific to central line necessity and
  documentation 
ARMC is moving towards more consistent and immediate feedback and follow-up on any documentation found to be incomplete during the monthly line-necessity auditing process.
</v>
      </c>
      <c r="O290" s="197">
        <f ca="1">INDIRECT("'"&amp;$Q290&amp;"'!F167")</f>
        <v>0</v>
      </c>
      <c r="P290" s="197">
        <f ca="1">INDIRECT("'"&amp;$Q290&amp;"'!F169")</f>
        <v>1</v>
      </c>
      <c r="Q290" t="s">
        <v>276</v>
      </c>
      <c r="R290">
        <v>31</v>
      </c>
    </row>
    <row r="291" spans="1:18" x14ac:dyDescent="0.25">
      <c r="A291" s="197" t="str">
        <f>'Total Payment Amount'!$D$2</f>
        <v>Arrowhead Regional Medical Center</v>
      </c>
      <c r="B291" s="197" t="str">
        <f>'Total Payment Amount'!$D$3</f>
        <v>DY 7</v>
      </c>
      <c r="C291" s="198" t="str">
        <f>'Total Payment Amount'!$D$4</f>
        <v>9/30/2012 - 3/22/13</v>
      </c>
      <c r="D291" s="200" t="str">
        <f t="shared" ca="1" si="18"/>
        <v>Category 4: Central Line Associated Blood Stream Infection (CLABSI) (required)</v>
      </c>
      <c r="E291" s="197">
        <f t="shared" ca="1" si="19"/>
        <v>2178000</v>
      </c>
      <c r="F291" s="197">
        <f t="shared" ca="1" si="20"/>
        <v>1996500</v>
      </c>
      <c r="G291" s="200" t="str">
        <f ca="1">INDIRECT("'"&amp;$Q291&amp;"'!B172")</f>
        <v>Optional Milestone:</v>
      </c>
      <c r="H291" s="200" t="str">
        <f ca="1">INDIRECT("'"&amp;$Q291&amp;"'!d172")</f>
        <v>26) Implement the Central Line Insertion Practices (CLIP)</v>
      </c>
      <c r="J291" s="197">
        <f ca="1">INDIRECT("'"&amp;$Q291&amp;"'!F175")</f>
        <v>0</v>
      </c>
      <c r="K291" s="197">
        <f ca="1">INDIRECT("'"&amp;$Q291&amp;"'!F177")</f>
        <v>0</v>
      </c>
      <c r="L291" s="197" t="str">
        <f ca="1">INDIRECT("'"&amp;$Q291&amp;"'!F179")</f>
        <v>Yes</v>
      </c>
      <c r="M291" s="197" t="str">
        <f ca="1">INDIRECT("'"&amp;$Q291&amp;"'!F182")</f>
        <v>Yes</v>
      </c>
      <c r="N291" s="197" t="str">
        <f ca="1">INDIRECT("'"&amp;$Q291&amp;"'!B184")</f>
        <v xml:space="preserve">03-31-2012: 
CLIP compliance on the ICUs was in practice at ARMC prior to 7/1/2011 and was implemented house-wide in August 2011.
09-30-2012: 
Prior to the beginning of DY7, ARMC was consistently utilizing the Central Line Insertion Practices (CLIP) as defined by the CDC in its NICU, SICU, MICU and Burn units. With increased national emphasis and awareness on reducing HAIs, ARMC standardized CLIP Form use house-wide in August 2011.  At ARMC the CLIP Form is a standard part of the patient medical record.  
In an effort to increase reliability of Central Line Insertion practices and reduce central line infections, in December 2011, the Infection Control Committee presented a letter to the Quallity Management Committee (QMC) recommending that ARMC adopt a policy mandating an observer be present at bedside during insertion and complete the CLIP form.   QMC, the Medical Executive Committee (MEC), and the Nursing Executive Committee (NEC) agreed and approved the recommendation. 
</v>
      </c>
      <c r="O291" s="197">
        <f ca="1">INDIRECT("'"&amp;$Q291&amp;"'!F192")</f>
        <v>0</v>
      </c>
      <c r="P291" s="197">
        <f ca="1">INDIRECT("'"&amp;$Q291&amp;"'!F194")</f>
        <v>1</v>
      </c>
      <c r="Q291" t="s">
        <v>276</v>
      </c>
      <c r="R291">
        <v>31</v>
      </c>
    </row>
    <row r="292" spans="1:18" x14ac:dyDescent="0.25">
      <c r="A292" s="197" t="str">
        <f>'Total Payment Amount'!$D$2</f>
        <v>Arrowhead Regional Medical Center</v>
      </c>
      <c r="B292" s="197" t="str">
        <f>'Total Payment Amount'!$D$3</f>
        <v>DY 7</v>
      </c>
      <c r="C292" s="198" t="str">
        <f>'Total Payment Amount'!$D$4</f>
        <v>9/30/2012 - 3/22/13</v>
      </c>
      <c r="D292" s="200" t="str">
        <f t="shared" ca="1" si="18"/>
        <v>Category 4: Central Line Associated Blood Stream Infection (CLABSI) (required)</v>
      </c>
      <c r="E292" s="197">
        <f t="shared" ca="1" si="19"/>
        <v>2178000</v>
      </c>
      <c r="F292" s="197">
        <f t="shared" ca="1" si="20"/>
        <v>1996500</v>
      </c>
      <c r="G292" s="200" t="str">
        <f ca="1">INDIRECT("'"&amp;$Q292&amp;"'!B197")</f>
        <v>Optional Milestone:</v>
      </c>
      <c r="H292" s="200" t="str">
        <f ca="1">INDIRECT("'"&amp;$Q292&amp;"'!d197")</f>
        <v>27) Report at least 6 months of data collection on CLIP to SNI for purposes of establishing the baseline and setting benchmarks</v>
      </c>
      <c r="J292" s="197">
        <f ca="1">INDIRECT("'"&amp;$Q292&amp;"'!F200")</f>
        <v>0</v>
      </c>
      <c r="K292" s="197">
        <f ca="1">INDIRECT("'"&amp;$Q292&amp;"'!F202")</f>
        <v>0</v>
      </c>
      <c r="L292" s="197" t="str">
        <f ca="1">INDIRECT("'"&amp;$Q292&amp;"'!F204")</f>
        <v>Yes</v>
      </c>
      <c r="M292" s="197" t="str">
        <f ca="1">INDIRECT("'"&amp;$Q292&amp;"'!F207")</f>
        <v>Yes</v>
      </c>
      <c r="N292" s="197" t="str">
        <f ca="1">INDIRECT("'"&amp;$Q292&amp;"'!B209")</f>
        <v xml:space="preserve">03-31-2012: 
Data for 6/1/2011-11/30/2011 was submitted to SNI on 12/16/2011. NHSN rights were also conferred to SNI. Final receipt confirmation was provided on 12/29/2011.
09-30-2012: 
NHSN data viewing rights were conferred to SNI upon request and electronic data was submitted to SNI 12/16/2011.
</v>
      </c>
      <c r="O292" s="197">
        <f ca="1">INDIRECT("'"&amp;$Q292&amp;"'!F217")</f>
        <v>0</v>
      </c>
      <c r="P292" s="197">
        <f ca="1">INDIRECT("'"&amp;$Q292&amp;"'!F219")</f>
        <v>1</v>
      </c>
      <c r="Q292" t="s">
        <v>276</v>
      </c>
      <c r="R292">
        <v>31</v>
      </c>
    </row>
    <row r="293" spans="1:18" x14ac:dyDescent="0.25">
      <c r="A293" s="197" t="str">
        <f>'Total Payment Amount'!$D$2</f>
        <v>Arrowhead Regional Medical Center</v>
      </c>
      <c r="B293" s="197" t="str">
        <f>'Total Payment Amount'!$D$3</f>
        <v>DY 7</v>
      </c>
      <c r="C293" s="198" t="str">
        <f>'Total Payment Amount'!$D$4</f>
        <v>9/30/2012 - 3/22/13</v>
      </c>
      <c r="D293" s="200" t="str">
        <f t="shared" ca="1" si="18"/>
        <v>Category 4: Central Line Associated Blood Stream Infection (CLABSI) (required)</v>
      </c>
      <c r="E293" s="197">
        <f t="shared" ca="1" si="19"/>
        <v>2178000</v>
      </c>
      <c r="F293" s="197">
        <f t="shared" ca="1" si="20"/>
        <v>1996500</v>
      </c>
      <c r="G293" s="200" t="str">
        <f ca="1">INDIRECT("'"&amp;$Q293&amp;"'!B222")</f>
        <v>Optional Milestone:</v>
      </c>
      <c r="H293" s="200" t="str">
        <f ca="1">INDIRECT("'"&amp;$Q293&amp;"'!d222")</f>
        <v>28) Report at least 6 months of data collection on CLABSI to SNI for purposes of establishing the baseline and setting benchmarks</v>
      </c>
      <c r="J293" s="197">
        <f ca="1">INDIRECT("'"&amp;$Q293&amp;"'!F225")</f>
        <v>0</v>
      </c>
      <c r="K293" s="197">
        <f ca="1">INDIRECT("'"&amp;$Q293&amp;"'!F227")</f>
        <v>0</v>
      </c>
      <c r="L293" s="197" t="str">
        <f ca="1">INDIRECT("'"&amp;$Q293&amp;"'!F229")</f>
        <v>Yes</v>
      </c>
      <c r="M293" s="197" t="str">
        <f ca="1">INDIRECT("'"&amp;$Q293&amp;"'!F232")</f>
        <v>Yes</v>
      </c>
      <c r="N293" s="197" t="str">
        <f ca="1">INDIRECT("'"&amp;$Q293&amp;"'!B234")</f>
        <v xml:space="preserve">03-31-2012: 
Data for 6/1/2011-11/30/2011 was submitted to SNI on 12/16/2011. NHSN rights were also conferred to SNI. Final receipt confirmation was provided on 12/29/2011.
09-30-2012: 
NHSN data viewing rights were conferred to SNI upon request and electronic data was submitted to SNI 12/16/2011.
</v>
      </c>
      <c r="O293" s="197">
        <f ca="1">INDIRECT("'"&amp;$Q293&amp;"'!F242")</f>
        <v>0</v>
      </c>
      <c r="P293" s="197">
        <f ca="1">INDIRECT("'"&amp;$Q293&amp;"'!F244")</f>
        <v>1</v>
      </c>
      <c r="Q293" t="s">
        <v>276</v>
      </c>
      <c r="R293">
        <v>31</v>
      </c>
    </row>
    <row r="294" spans="1:18" x14ac:dyDescent="0.25">
      <c r="A294" s="197" t="str">
        <f>'Total Payment Amount'!$D$2</f>
        <v>Arrowhead Regional Medical Center</v>
      </c>
      <c r="B294" s="197" t="str">
        <f>'Total Payment Amount'!$D$3</f>
        <v>DY 7</v>
      </c>
      <c r="C294" s="198" t="str">
        <f>'Total Payment Amount'!$D$4</f>
        <v>9/30/2012 - 3/22/13</v>
      </c>
      <c r="D294" s="200" t="str">
        <f t="shared" ca="1" si="18"/>
        <v>Category 4: Central Line Associated Blood Stream Infection (CLABSI) (required)</v>
      </c>
      <c r="E294" s="197">
        <f t="shared" ca="1" si="19"/>
        <v>2178000</v>
      </c>
      <c r="F294" s="197">
        <f t="shared" ca="1" si="20"/>
        <v>1996500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Arrowhead Regional Medical Center</v>
      </c>
      <c r="B295" s="197" t="str">
        <f>'Total Payment Amount'!$D$3</f>
        <v>DY 7</v>
      </c>
      <c r="C295" s="198" t="str">
        <f>'Total Payment Amount'!$D$4</f>
        <v>9/30/2012 - 3/22/13</v>
      </c>
      <c r="D295" s="200" t="str">
        <f t="shared" ca="1" si="18"/>
        <v>Category 4: Surgical Site Infection Prevention</v>
      </c>
      <c r="E295" s="197">
        <f t="shared" ca="1" si="19"/>
        <v>0</v>
      </c>
      <c r="F295" s="197">
        <f t="shared" ca="1" si="20"/>
        <v>0</v>
      </c>
      <c r="H295" s="200" t="str">
        <f ca="1">INDIRECT("'"&amp;$Q295&amp;"'!B21")</f>
        <v>Rate of surgical site infection for Class 1 and 2 wounds (%)</v>
      </c>
      <c r="J295" s="197">
        <f ca="1">INDIRECT("'"&amp;$Q295&amp;"'!F23")</f>
        <v>0</v>
      </c>
      <c r="K295" s="197">
        <f ca="1">INDIRECT("'"&amp;$Q295&amp;"'!F25")</f>
        <v>0</v>
      </c>
      <c r="L295" s="197" t="str">
        <f ca="1">INDIRECT("'"&amp;$Q295&amp;"'!F27")</f>
        <v>N/A</v>
      </c>
      <c r="N295" s="197">
        <f ca="1">INDIRECT("'"&amp;$Q295&amp;"'!B32")</f>
        <v>0</v>
      </c>
      <c r="O295" s="197">
        <f ca="1">INDIRECT("'"&amp;$Q295&amp;"'!F40")</f>
        <v>0</v>
      </c>
      <c r="P295" s="197" t="str">
        <f ca="1">INDIRECT("'"&amp;$Q295&amp;"'!F44")</f>
        <v/>
      </c>
      <c r="Q295" t="s">
        <v>277</v>
      </c>
      <c r="R295">
        <v>32</v>
      </c>
    </row>
    <row r="296" spans="1:18" x14ac:dyDescent="0.25">
      <c r="A296" s="197" t="str">
        <f>'Total Payment Amount'!$D$2</f>
        <v>Arrowhead Regional Medical Center</v>
      </c>
      <c r="B296" s="197" t="str">
        <f>'Total Payment Amount'!$D$3</f>
        <v>DY 7</v>
      </c>
      <c r="C296" s="198" t="str">
        <f>'Total Payment Amount'!$D$4</f>
        <v>9/30/2012 - 3/22/13</v>
      </c>
      <c r="D296" s="200" t="str">
        <f t="shared" ca="1" si="18"/>
        <v>Category 4: Surgical Site Infection Prevention</v>
      </c>
      <c r="E296" s="197">
        <f t="shared" ca="1" si="19"/>
        <v>0</v>
      </c>
      <c r="F296" s="197">
        <f t="shared" ca="1" si="20"/>
        <v>0</v>
      </c>
      <c r="G296" s="200" t="str">
        <f ca="1">INDIRECT("'"&amp;$Q296&amp;"'!B47")</f>
        <v>Optional Milestone:</v>
      </c>
      <c r="H296" s="200">
        <f ca="1">INDIRECT("'"&amp;$Q296&amp;"'!D47")</f>
        <v>0</v>
      </c>
      <c r="J296" s="197">
        <f ca="1">INDIRECT("'"&amp;$Q296&amp;"'!F50")</f>
        <v>0</v>
      </c>
      <c r="K296" s="197">
        <f ca="1">INDIRECT("'"&amp;$Q296&amp;"'!F52")</f>
        <v>0</v>
      </c>
      <c r="L296" s="197" t="str">
        <f ca="1">INDIRECT("'"&amp;$Q296&amp;"'!F54")</f>
        <v>N/A</v>
      </c>
      <c r="M296" s="197">
        <f ca="1">INDIRECT("'"&amp;$Q296&amp;"'!F57")</f>
        <v>0</v>
      </c>
      <c r="N296" s="197">
        <f ca="1">INDIRECT("'"&amp;$Q296&amp;"'!B59")</f>
        <v>0</v>
      </c>
      <c r="O296" s="197">
        <f ca="1">INDIRECT("'"&amp;$Q296&amp;"'!F67")</f>
        <v>0</v>
      </c>
      <c r="P296" s="197" t="str">
        <f ca="1">INDIRECT("'"&amp;$Q296&amp;"'!F69")</f>
        <v/>
      </c>
      <c r="Q296" t="s">
        <v>277</v>
      </c>
      <c r="R296">
        <v>32</v>
      </c>
    </row>
    <row r="297" spans="1:18" x14ac:dyDescent="0.25">
      <c r="A297" s="197" t="str">
        <f>'Total Payment Amount'!$D$2</f>
        <v>Arrowhead Regional Medical Center</v>
      </c>
      <c r="B297" s="197" t="str">
        <f>'Total Payment Amount'!$D$3</f>
        <v>DY 7</v>
      </c>
      <c r="C297" s="198" t="str">
        <f>'Total Payment Amount'!$D$4</f>
        <v>9/30/2012 - 3/22/13</v>
      </c>
      <c r="D297" s="200" t="str">
        <f t="shared" ca="1" si="18"/>
        <v>Category 4: Surgical Site Infection Prevention</v>
      </c>
      <c r="E297" s="197">
        <f t="shared" ca="1" si="19"/>
        <v>0</v>
      </c>
      <c r="F297" s="197">
        <f t="shared" ca="1" si="20"/>
        <v>0</v>
      </c>
      <c r="G297" s="200" t="str">
        <f ca="1">INDIRECT("'"&amp;$Q297&amp;"'!B72")</f>
        <v>Optional Milestone:</v>
      </c>
      <c r="H297" s="200">
        <f ca="1">INDIRECT("'"&amp;$Q297&amp;"'!D72")</f>
        <v>0</v>
      </c>
      <c r="J297" s="197">
        <f ca="1">INDIRECT("'"&amp;$Q297&amp;"'!F75")</f>
        <v>0</v>
      </c>
      <c r="K297" s="197">
        <f ca="1">INDIRECT("'"&amp;$Q297&amp;"'!F77")</f>
        <v>0</v>
      </c>
      <c r="L297" s="197" t="str">
        <f ca="1">INDIRECT("'"&amp;$Q297&amp;"'!F79")</f>
        <v>N/A</v>
      </c>
      <c r="M297" s="197">
        <f ca="1">INDIRECT("'"&amp;$Q297&amp;"'!F82")</f>
        <v>0</v>
      </c>
      <c r="N297" s="197">
        <f ca="1">INDIRECT("'"&amp;$Q297&amp;"'!B84")</f>
        <v>0</v>
      </c>
      <c r="O297" s="197">
        <f ca="1">INDIRECT("'"&amp;$Q297&amp;"'!F92")</f>
        <v>0</v>
      </c>
      <c r="P297" s="197" t="str">
        <f ca="1">INDIRECT("'"&amp;$Q297&amp;"'!F94")</f>
        <v/>
      </c>
      <c r="Q297" t="s">
        <v>277</v>
      </c>
      <c r="R297">
        <v>32</v>
      </c>
    </row>
    <row r="298" spans="1:18" x14ac:dyDescent="0.25">
      <c r="A298" s="197" t="str">
        <f>'Total Payment Amount'!$D$2</f>
        <v>Arrowhead Regional Medical Center</v>
      </c>
      <c r="B298" s="197" t="str">
        <f>'Total Payment Amount'!$D$3</f>
        <v>DY 7</v>
      </c>
      <c r="C298" s="198" t="str">
        <f>'Total Payment Amount'!$D$4</f>
        <v>9/30/2012 - 3/22/13</v>
      </c>
      <c r="D298" s="200" t="str">
        <f t="shared" ca="1" si="18"/>
        <v>Category 4: Surgical Site Infection Prevention</v>
      </c>
      <c r="E298" s="197">
        <f t="shared" ca="1" si="19"/>
        <v>0</v>
      </c>
      <c r="F298" s="197">
        <f t="shared" ca="1" si="20"/>
        <v>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Arrowhead Regional Medical Center</v>
      </c>
      <c r="B299" s="197" t="str">
        <f>'Total Payment Amount'!$D$3</f>
        <v>DY 7</v>
      </c>
      <c r="C299" s="198" t="str">
        <f>'Total Payment Amount'!$D$4</f>
        <v>9/30/2012 - 3/22/13</v>
      </c>
      <c r="D299" s="200" t="str">
        <f t="shared" ca="1" si="18"/>
        <v>Category 4: Surgical Site Infection Prevention</v>
      </c>
      <c r="E299" s="197">
        <f t="shared" ca="1" si="19"/>
        <v>0</v>
      </c>
      <c r="F299" s="197">
        <f t="shared" ca="1" si="20"/>
        <v>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Arrowhead Regional Medical Center</v>
      </c>
      <c r="B300" s="197" t="str">
        <f>'Total Payment Amount'!$D$3</f>
        <v>DY 7</v>
      </c>
      <c r="C300" s="198" t="str">
        <f>'Total Payment Amount'!$D$4</f>
        <v>9/30/2012 - 3/22/13</v>
      </c>
      <c r="D300" s="200" t="str">
        <f t="shared" ca="1" si="18"/>
        <v>Category 4: Surgical Site Infection Prevention</v>
      </c>
      <c r="E300" s="197">
        <f t="shared" ca="1" si="19"/>
        <v>0</v>
      </c>
      <c r="F300" s="197">
        <f t="shared" ca="1" si="20"/>
        <v>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Arrowhead Regional Medical Center</v>
      </c>
      <c r="B301" s="197" t="str">
        <f>'Total Payment Amount'!$D$3</f>
        <v>DY 7</v>
      </c>
      <c r="C301" s="198" t="str">
        <f>'Total Payment Amount'!$D$4</f>
        <v>9/30/2012 - 3/22/13</v>
      </c>
      <c r="D301" s="200" t="str">
        <f t="shared" ca="1" si="18"/>
        <v>Category 4: Surgical Site Infection Prevention</v>
      </c>
      <c r="E301" s="197">
        <f t="shared" ca="1" si="19"/>
        <v>0</v>
      </c>
      <c r="F301" s="197">
        <f t="shared" ca="1" si="20"/>
        <v>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Arrowhead Regional Medical Center</v>
      </c>
      <c r="B302" s="197" t="str">
        <f>'Total Payment Amount'!$D$3</f>
        <v>DY 7</v>
      </c>
      <c r="C302" s="198" t="str">
        <f>'Total Payment Amount'!$D$4</f>
        <v>9/30/2012 - 3/22/13</v>
      </c>
      <c r="D302" s="200" t="str">
        <f t="shared" ca="1" si="18"/>
        <v>Category 4: Hospital-Acquired Pressure Ulcer Prevention</v>
      </c>
      <c r="E302" s="197">
        <f t="shared" ca="1" si="19"/>
        <v>2178000</v>
      </c>
      <c r="F302" s="197">
        <f t="shared" ca="1" si="20"/>
        <v>2041875</v>
      </c>
      <c r="H302" s="200" t="str">
        <f ca="1">INDIRECT("'"&amp;$Q302&amp;"'!B21")</f>
        <v>Prevalence of Stage II, III, IV or unstagable pressure ulcers (%)</v>
      </c>
      <c r="J302" s="197">
        <f ca="1">INDIRECT("'"&amp;$Q302&amp;"'!F23")</f>
        <v>131</v>
      </c>
      <c r="K302" s="197">
        <f ca="1">INDIRECT("'"&amp;$Q302&amp;"'!F25")</f>
        <v>2604</v>
      </c>
      <c r="L302" s="197">
        <f ca="1">INDIRECT("'"&amp;$Q302&amp;"'!F27")</f>
        <v>5.0307219662058374E-2</v>
      </c>
      <c r="N302" s="197" t="str">
        <f ca="1">INDIRECT("'"&amp;$Q302&amp;"'!B32")</f>
        <v xml:space="preserve">03-31-2012: 
ARMC data collected for DY7 mid-year reporting period (07/01/2011-03-31-2012):  ARMC data collected for DY7 mid-year reporting period (07/01/2011-12/31/2011) per CALNOC/SNI specifications.  Numbers include prevalence of Stage II, III, IV or unstageable pressure ulcers (per patient) documented, regardless of whether present on admission or hospital acquired.  Hospital acquired prevalence rate for the same time period is 8/225, or 4%
09-30-2012:  
DATA COLLECTION METHODOLOGY
Using the CALNOC methodology outlined by CAPH/SNI in the manual, Category 4 -- Urgent Improvement in Quality and Safety Technical Specifications and Data Collection Methods, monthly assessments are conducted to capture number of patients with hospital acquired and present-on-admission pressure ulcers. 
ARMC Wound Resource Nurses conduct the assessments on the last Wednesday of each month. During these monthly studies, WRN assess the patients, review documentation, and calculate patient risk to identify any additional pressure ulcer prevention measures needed. These nurses also serve as teaching resources for unit colleagues. The CWOCN and Wound Care Nurse are consulted as needed for patients requiring a higher level of evaluation.  
DATA REPORTING
Results of monthly WRN Prevalence and Incidence assessments are submitted to F. Dyckman and S. Culp for review and calculation. Pressure ulcer rates are tracked and reported internally on a monthly basis to the following Committees:
• Wound and Skin, 
• Patient Safety (recently switched to quarterly) 
• Nurse Executive, and 
• Quality Management (quarterly).
For the 03/31/2012 submission, in accordance with CALNOC methodology, 1 assessment was provided for reporting out of  the 6 month period.  Originally, October was selected as the reporting rate with a HAPU rate of 8/225 patients or 3.6%. After clarifying HAPU reporting methodology with SNI, ARMC discovered that an aggregate should have been submitted instead:
•  Data was reviewed once again. At this time, a monthly point HAPU incidence aggregate was calculated for a
   mid-year performance rate of 4.4% (55/1247). This included 6 monthly surveys from the time period of
    07/01/2011-12/31/2011.
•  Twelve month aggregate HAPU rate was also calculated for total DY7 performance at 5.0% (131/2604); the
    increase in aggregate for the 2nd half of DY7 was attributed to 7 patients with HAPUs who remained
    hospitalized over several months.
• ARMC will be reporting aggregate rates moving forward for all DSRIP HAPU data submissions per the clarification.  
WOUND AND SKIN COMMITTEE
The Wound and Skin Committee began meeting monthly 11/15/2011 to collaborate on the pressure ulcer prevention bundle and the prevention of hospital acquired pressure ulcers. The Wound and Skin Committee is a subcommittee of the Patient Safety Committee. Physician Champion is Dr. J. Davis and Nurse Champion is F. Dyckman. 
F. Dyckman organizes and chairs the meetings. Cross-disciplinary membership includes representatives from: 
• Dept. of Surgery, 
• Wound and Skin, 
• Education, 
• Nursing/Nurse Management,
• Respiratory, 
• Rehabilitation Services Wound Care Clinic and Physical Therapy, and 
• Performance Improvement.  
Beginning January 2012, sub-groups from the Committee worked to develop unit specific pressure ulcer prevention protocols for the ED (“Walk and Roll”)  and ICU (“The Birds and the Bs”); additionally, specific bundle elements are also being explored in the Surgery/Recovery areas.
UNIT SPECIFIC BUNDLES
Pressure Ulcer Prevention Bundles implemented at ARMC include:
• Walk and Roll and the 4 Bs
- Specific protocols for the Emergency Department
- Nurses either walk or roll the pateint
- Address the 4 B's (Bed, Butt, Boots, Back of head) 
The Birds and the Bs 
- Specific protocols for the ICU
-Birds (Braden plus Intubation, Restraints and Restrictions, and Decomposing Signs)
- Address the 4 B's as described above
OR/PACU measures: application of sacral patches prior to surgery, attention to surgery specific positioning for pressure off loading, and ICU hand off reporting.
</v>
      </c>
      <c r="O302" s="197">
        <f ca="1">INDIRECT("'"&amp;$Q302&amp;"'!F40")</f>
        <v>0</v>
      </c>
      <c r="P302" s="197">
        <f ca="1">INDIRECT("'"&amp;$Q302&amp;"'!F44")</f>
        <v>1</v>
      </c>
      <c r="Q302" t="s">
        <v>278</v>
      </c>
      <c r="R302">
        <v>33</v>
      </c>
    </row>
    <row r="303" spans="1:18" x14ac:dyDescent="0.25">
      <c r="A303" s="197" t="str">
        <f>'Total Payment Amount'!$D$2</f>
        <v>Arrowhead Regional Medical Center</v>
      </c>
      <c r="B303" s="197" t="str">
        <f>'Total Payment Amount'!$D$3</f>
        <v>DY 7</v>
      </c>
      <c r="C303" s="198" t="str">
        <f>'Total Payment Amount'!$D$4</f>
        <v>9/30/2012 - 3/22/13</v>
      </c>
      <c r="D303" s="200" t="str">
        <f t="shared" ca="1" si="18"/>
        <v>Category 4: Hospital-Acquired Pressure Ulcer Prevention</v>
      </c>
      <c r="E303" s="197">
        <f t="shared" ca="1" si="19"/>
        <v>2178000</v>
      </c>
      <c r="F303" s="197">
        <f t="shared" ca="1" si="20"/>
        <v>2041875</v>
      </c>
      <c r="G303" s="200" t="str">
        <f ca="1">INDIRECT("'"&amp;$Q303&amp;"'!B47")</f>
        <v>Optional Milestone:</v>
      </c>
      <c r="H303" s="200" t="str">
        <f ca="1">INDIRECT("'"&amp;$Q303&amp;"'!D47")</f>
        <v>42) Train physicians, residents, nursing staff and allied health professionals on the Pressure Ulcer Prevention Bundle (maintain on-going training education)</v>
      </c>
      <c r="J303" s="197">
        <f ca="1">INDIRECT("'"&amp;$Q303&amp;"'!F50")</f>
        <v>1</v>
      </c>
      <c r="K303" s="197">
        <f ca="1">INDIRECT("'"&amp;$Q303&amp;"'!F52")</f>
        <v>1</v>
      </c>
      <c r="L303" s="197" t="str">
        <f ca="1">INDIRECT("'"&amp;$Q303&amp;"'!F54")</f>
        <v>Yes</v>
      </c>
      <c r="M303" s="197" t="str">
        <f ca="1">INDIRECT("'"&amp;$Q303&amp;"'!F57")</f>
        <v>Yes</v>
      </c>
      <c r="N303" s="197" t="str">
        <f ca="1">INDIRECT("'"&amp;$Q303&amp;"'!B59")</f>
        <v xml:space="preserve">03-31-2012:  
Training for staff is ongoing.  Trainings occur at orientations and annual skills updates for Nursing.  Physician training was held on 12/22/2011 by F. Dyckman, CWOCN and DPTs S. Swen and J. Edwards. Formal education and training on the Pressure Ulcer Prevention Initiative Care Bundle began as an embedded module of Nursing Skills Day, New Nurse Orientation and Unit Specific Skills Day starting in January 2011. Additional training for unit-based Wound Resource Nurses occurs on a monthly basis (at a minimum), led by F. Dyckman. Monthly Wound Resource Nurse educational activities have included: Use and trouble shooting of support surfaces, use and application of prevention skin care treatments, Treatment algorithms and use of enzymatic debridement agents, pressure ulcer causes, prevention and treatment, legal Implications and documentation standards, and National Institute for Nursing Quality Indicator Pressure Ulcer training online.
09-30-2012:  
NURSING AND ANCILLARY TRAINING
ARMC training on the Pressure Ulcer Prevention Bundle was conducted for each skills day, orientation and unit-skills day for Nurses and Ancillary staff. Additional training included:
• Respiratory Therapy staff meeting on 3/8/2012
• Rehab staff meeting on 3/20/2012
• OR education on 4/4/2012
WOUND RESOURCE NURSE TRAINING
ARMC implemented Wound Resource Nurses (WRN) Champions on all adult units prior to 2011 in an effort to effectively and efficiently disseminate information and education on best practices concerning wound care throughout the hospital.  Training on methods, equipment, devices, protocols and tools to preserve skin integrity, prevent pressure ulcers, assess individual patient risk and effectively deliver all aspects of the pressure ulcer prevention bundle was conducted for WRN on a monthly basis.
In addition, advanced training on etiology, recognition, staging and treatment took place on 3/13/2012 and 3/14/2012; and on an on-going basis for new Wound Resource Nurses.  
PHYSICIAN AND RESIDENT TRAINING
Physician and Resident training for Pressure Ulcer Prevention included a resident Lunch and Learn on 3/15/2012.
Efficient dissemination of information and training to collective Medical Staff and Residents is an area that presents an opportunity for positive change and development at ARMC. Education provided to physicians and residents on HAPU prevention included scheduled lunch and learn and reference materials.   In addition, ARMC is exploring a more streamlined methodology for distributing educational materials to Medical Staff moving forward.
3/22/13 - In November and December of 2012, the Wound Resource Coordinator Fran Dyckman and Nurse Educators, Erin Broccolo, Melissa Shui and Debbie Ho on HAPU,  Q2 hour turning for Braden &lt; 18 with a nurse alert flyer. Fran Dyckman also trained the physicians on HAPU at lunch and learn sessions.   
In addition to this initial training, all clinical and nursing staff receive HAPU training upon hire and annually during skills day.
</v>
      </c>
      <c r="O303" s="197">
        <f ca="1">INDIRECT("'"&amp;$Q303&amp;"'!F67")</f>
        <v>0</v>
      </c>
      <c r="P303" s="197">
        <f ca="1">INDIRECT("'"&amp;$Q303&amp;"'!F69")</f>
        <v>1</v>
      </c>
      <c r="Q303" t="s">
        <v>278</v>
      </c>
      <c r="R303">
        <v>33</v>
      </c>
    </row>
    <row r="304" spans="1:18" x14ac:dyDescent="0.25">
      <c r="A304" s="197" t="str">
        <f>'Total Payment Amount'!$D$2</f>
        <v>Arrowhead Regional Medical Center</v>
      </c>
      <c r="B304" s="197" t="str">
        <f>'Total Payment Amount'!$D$3</f>
        <v>DY 7</v>
      </c>
      <c r="C304" s="198" t="str">
        <f>'Total Payment Amount'!$D$4</f>
        <v>9/30/2012 - 3/22/13</v>
      </c>
      <c r="D304" s="200" t="str">
        <f t="shared" ca="1" si="18"/>
        <v>Category 4: Hospital-Acquired Pressure Ulcer Prevention</v>
      </c>
      <c r="E304" s="197">
        <f t="shared" ca="1" si="19"/>
        <v>2178000</v>
      </c>
      <c r="F304" s="197">
        <f t="shared" ca="1" si="20"/>
        <v>2041875</v>
      </c>
      <c r="G304" s="200" t="str">
        <f ca="1">INDIRECT("'"&amp;$Q304&amp;"'!B72")</f>
        <v>Optional Milestone:</v>
      </c>
      <c r="H304" s="200" t="str">
        <f ca="1">INDIRECT("'"&amp;$Q304&amp;"'!D72")</f>
        <v>43) Hire Staff Analyst to perform report writing data collection and analysis (shared amongst all 4 interventions</v>
      </c>
      <c r="J304" s="197">
        <f ca="1">INDIRECT("'"&amp;$Q304&amp;"'!F75")</f>
        <v>0</v>
      </c>
      <c r="K304" s="197">
        <f ca="1">INDIRECT("'"&amp;$Q304&amp;"'!F77")</f>
        <v>0</v>
      </c>
      <c r="L304" s="197" t="str">
        <f ca="1">INDIRECT("'"&amp;$Q304&amp;"'!F79")</f>
        <v>Yes</v>
      </c>
      <c r="M304" s="197" t="str">
        <f ca="1">INDIRECT("'"&amp;$Q304&amp;"'!F82")</f>
        <v>Yes</v>
      </c>
      <c r="N304" s="197" t="str">
        <f ca="1">INDIRECT("'"&amp;$Q304&amp;"'!B84")</f>
        <v xml:space="preserve">03-31-2012: 
Staff Analyst II, A. Beaven hired on 12/29/2011. Ms. Beaven is currently assisting with data collection and analysis, and is receiving ongoing training in MediTech report writing.
09-30-2012: 
Staff Analyst II, A. Beaven hired 12/29/2011; start date of 01/30/2012. Ms. Beaven assists with data collection and analysis of DSRIP Category 3 and 4 data and is the Co-Chair of the Patient Care System Core Team, a taskforce responsible for streamlining documentation, data collection and reporting at ARMC.  Ms. Beaven attends monthly Wound and Skin HAPU Prevention Committee meetings and completes monthly rounding audits and weekly patient turning audits in support of the HAPU prevention intervention.
</v>
      </c>
      <c r="O304" s="197">
        <f ca="1">INDIRECT("'"&amp;$Q304&amp;"'!F92")</f>
        <v>0</v>
      </c>
      <c r="P304" s="197">
        <f ca="1">INDIRECT("'"&amp;$Q304&amp;"'!F94")</f>
        <v>1</v>
      </c>
      <c r="Q304" t="s">
        <v>278</v>
      </c>
      <c r="R304">
        <v>33</v>
      </c>
    </row>
    <row r="305" spans="1:18" x14ac:dyDescent="0.25">
      <c r="A305" s="197" t="str">
        <f>'Total Payment Amount'!$D$2</f>
        <v>Arrowhead Regional Medical Center</v>
      </c>
      <c r="B305" s="197" t="str">
        <f>'Total Payment Amount'!$D$3</f>
        <v>DY 7</v>
      </c>
      <c r="C305" s="198" t="str">
        <f>'Total Payment Amount'!$D$4</f>
        <v>9/30/2012 - 3/22/13</v>
      </c>
      <c r="D305" s="200" t="str">
        <f t="shared" ca="1" si="18"/>
        <v>Category 4: Hospital-Acquired Pressure Ulcer Prevention</v>
      </c>
      <c r="E305" s="197">
        <f t="shared" ca="1" si="19"/>
        <v>2178000</v>
      </c>
      <c r="F305" s="197">
        <f t="shared" ca="1" si="20"/>
        <v>2041875</v>
      </c>
      <c r="G305" s="200" t="str">
        <f ca="1">INDIRECT("'"&amp;$Q305&amp;"'!B97")</f>
        <v>Optional Milestone:</v>
      </c>
      <c r="H305" s="200" t="str">
        <f ca="1">INDIRECT("'"&amp;$Q305&amp;"'!d97")</f>
        <v>44) Hire 2 LVNs to assist with medical record review and data abstraction (shared amongst all 4 interventions)</v>
      </c>
      <c r="J305" s="197">
        <f ca="1">INDIRECT("'"&amp;$Q305&amp;"'!F100")</f>
        <v>0</v>
      </c>
      <c r="K305" s="197">
        <f ca="1">INDIRECT("'"&amp;$Q305&amp;"'!F102")</f>
        <v>0</v>
      </c>
      <c r="L305" s="197" t="str">
        <f ca="1">INDIRECT("'"&amp;$Q305&amp;"'!F104")</f>
        <v>Yes</v>
      </c>
      <c r="M305" s="197" t="str">
        <f ca="1">INDIRECT("'"&amp;$Q305&amp;"'!F107")</f>
        <v>Yes</v>
      </c>
      <c r="N305" s="197" t="str">
        <f ca="1">INDIRECT("'"&amp;$Q305&amp;"'!B109")</f>
        <v xml:space="preserve">03-31-2012: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09-30-2012: 
LVN hires released 9/2/2011 and 10/5/2011; hiring process re-initiated.   In the interim, contract clinicians B. Ramos and A. Gacad were hired to assist with DSRIP-related medical record review and data abstraction.  F. Dyckman and S. Culp and the Wound Resource Nurses currently share the primary responsibility of chart reviews for data collection. In conjunction with Staff Analyst II, A. Beaven, A. Gacad attends the monthly Wound and Skin HAPU Prevention Committee meetings and periodically assists with data compilation and auditing for the HAPU prevention intervention.
</v>
      </c>
      <c r="O305" s="197">
        <f ca="1">INDIRECT("'"&amp;$Q305&amp;"'!F117")</f>
        <v>0</v>
      </c>
      <c r="P305" s="197">
        <f ca="1">INDIRECT("'"&amp;$Q305&amp;"'!F119")</f>
        <v>1</v>
      </c>
      <c r="Q305" t="s">
        <v>278</v>
      </c>
      <c r="R305">
        <v>33</v>
      </c>
    </row>
    <row r="306" spans="1:18" x14ac:dyDescent="0.25">
      <c r="A306" s="197" t="str">
        <f>'Total Payment Amount'!$D$2</f>
        <v>Arrowhead Regional Medical Center</v>
      </c>
      <c r="B306" s="197" t="str">
        <f>'Total Payment Amount'!$D$3</f>
        <v>DY 7</v>
      </c>
      <c r="C306" s="198" t="str">
        <f>'Total Payment Amount'!$D$4</f>
        <v>9/30/2012 - 3/22/13</v>
      </c>
      <c r="D306" s="200" t="str">
        <f t="shared" ca="1" si="18"/>
        <v>Category 4: Hospital-Acquired Pressure Ulcer Prevention</v>
      </c>
      <c r="E306" s="197">
        <f t="shared" ca="1" si="19"/>
        <v>2178000</v>
      </c>
      <c r="F306" s="197">
        <f t="shared" ca="1" si="20"/>
        <v>2041875</v>
      </c>
      <c r="G306" s="200" t="str">
        <f ca="1">INDIRECT("'"&amp;$Q306&amp;"'!B122")</f>
        <v>Optional Milestone:</v>
      </c>
      <c r="H306" s="200" t="str">
        <f ca="1">INDIRECT("'"&amp;$Q306&amp;"'!d122")</f>
        <v>45) Establish pressure ulcer baseline data</v>
      </c>
      <c r="J306" s="197">
        <f ca="1">INDIRECT("'"&amp;$Q306&amp;"'!F125")</f>
        <v>0</v>
      </c>
      <c r="K306" s="197">
        <f ca="1">INDIRECT("'"&amp;$Q306&amp;"'!F127")</f>
        <v>0</v>
      </c>
      <c r="L306" s="197" t="str">
        <f ca="1">INDIRECT("'"&amp;$Q306&amp;"'!F129")</f>
        <v>Yes</v>
      </c>
      <c r="M306" s="197" t="str">
        <f ca="1">INDIRECT("'"&amp;$Q306&amp;"'!F132")</f>
        <v>Yes</v>
      </c>
      <c r="N306" s="197" t="str">
        <f ca="1">INDIRECT("'"&amp;$Q306&amp;"'!B134")</f>
        <v xml:space="preserve">03-31-2012: 
Six months of data (7/1/2011-12/31/2011) was collected as a baseline for DSRIP project.
09-30-2012: 
Completed establishment of baseline data and submitted to SNI 12/16/2011. A HAPU prevalence rate of 3.6% was reported for the first 6 months from the October assessment as baseline, however, per clarification from SNI, the aggregate rate of 5.0% for all 12 months will be utilized as ARMC baseline for HAPU DSRIP reports.
</v>
      </c>
      <c r="O306" s="197">
        <f ca="1">INDIRECT("'"&amp;$Q306&amp;"'!F142")</f>
        <v>0</v>
      </c>
      <c r="P306" s="197">
        <f ca="1">INDIRECT("'"&amp;$Q306&amp;"'!F144")</f>
        <v>1</v>
      </c>
      <c r="Q306" t="s">
        <v>278</v>
      </c>
      <c r="R306">
        <v>33</v>
      </c>
    </row>
    <row r="307" spans="1:18" x14ac:dyDescent="0.25">
      <c r="A307" s="197" t="str">
        <f>'Total Payment Amount'!$D$2</f>
        <v>Arrowhead Regional Medical Center</v>
      </c>
      <c r="B307" s="197" t="str">
        <f>'Total Payment Amount'!$D$3</f>
        <v>DY 7</v>
      </c>
      <c r="C307" s="198" t="str">
        <f>'Total Payment Amount'!$D$4</f>
        <v>9/30/2012 - 3/22/13</v>
      </c>
      <c r="D307" s="200" t="str">
        <f t="shared" ca="1" si="18"/>
        <v>Category 4: Hospital-Acquired Pressure Ulcer Prevention</v>
      </c>
      <c r="E307" s="197">
        <f t="shared" ca="1" si="19"/>
        <v>2178000</v>
      </c>
      <c r="F307" s="197">
        <f t="shared" ca="1" si="20"/>
        <v>2041875</v>
      </c>
      <c r="G307" s="200" t="str">
        <f ca="1">INDIRECT("'"&amp;$Q307&amp;"'!B147")</f>
        <v>Optional Milestone:</v>
      </c>
      <c r="H307" s="200" t="str">
        <f ca="1">INDIRECT("'"&amp;$Q307&amp;"'!d147")</f>
        <v>46) Implement hourly rounding by nursing staff in all adult inpatient units</v>
      </c>
      <c r="J307" s="197">
        <f ca="1">INDIRECT("'"&amp;$Q307&amp;"'!F150")</f>
        <v>0</v>
      </c>
      <c r="K307" s="197">
        <f ca="1">INDIRECT("'"&amp;$Q307&amp;"'!F152")</f>
        <v>0</v>
      </c>
      <c r="L307" s="197" t="str">
        <f ca="1">INDIRECT("'"&amp;$Q307&amp;"'!F154")</f>
        <v>Yes</v>
      </c>
      <c r="M307" s="197" t="str">
        <f ca="1">INDIRECT("'"&amp;$Q307&amp;"'!F157")</f>
        <v>Yes</v>
      </c>
      <c r="N307" s="197" t="str">
        <f ca="1">INDIRECT("'"&amp;$Q307&amp;"'!B159")</f>
        <v xml:space="preserve">03-31-2012: 
Hourly rounding was implemented as a customer service improvement initiative in September of 2011.  This practice addresses Clinician/Patient/Patient Family interaction and impacts wound and skin care/pressure ulcer prevention by addressing the "4 P's" interventions during each hourly interaction: Pain, Pressure, Potty and Positioning of items in the room for easy patient access and safety.
09-30-2012: 
Hourly rounding was implemented hospital-wide in September 2011 as part of a customer service improvement initiative.  This practice addresses Clinician/Patient /Family interaction and impacts wound and skin care/pressure ulcer prevention by addressing the “4 P’s” (Pain, Pressure, Potty and Position) during each hourly interaction. Additional supportive efforts for hourly rounding at ARMC include: 
 • Studer and AIDET Training
 • Nurse Manager Leadership rounds and audits 
 • Hourly rounding audits initiated by QAPI staff with immediate feedback on units and overall performance
   reported monthly to Nurse Executive Committee
</v>
      </c>
      <c r="O307" s="197">
        <f ca="1">INDIRECT("'"&amp;$Q307&amp;"'!F167")</f>
        <v>0</v>
      </c>
      <c r="P307" s="197">
        <f ca="1">INDIRECT("'"&amp;$Q307&amp;"'!F169")</f>
        <v>1</v>
      </c>
      <c r="Q307" t="s">
        <v>278</v>
      </c>
      <c r="R307">
        <v>33</v>
      </c>
    </row>
    <row r="308" spans="1:18" x14ac:dyDescent="0.25">
      <c r="A308" s="197" t="str">
        <f>'Total Payment Amount'!$D$2</f>
        <v>Arrowhead Regional Medical Center</v>
      </c>
      <c r="B308" s="197" t="str">
        <f>'Total Payment Amount'!$D$3</f>
        <v>DY 7</v>
      </c>
      <c r="C308" s="198" t="str">
        <f>'Total Payment Amount'!$D$4</f>
        <v>9/30/2012 - 3/22/13</v>
      </c>
      <c r="D308" s="200" t="str">
        <f t="shared" ca="1" si="18"/>
        <v>Category 4: Hospital-Acquired Pressure Ulcer Prevention</v>
      </c>
      <c r="E308" s="197">
        <f t="shared" ca="1" si="19"/>
        <v>2178000</v>
      </c>
      <c r="F308" s="197">
        <f t="shared" ca="1" si="20"/>
        <v>2041875</v>
      </c>
      <c r="G308" s="200" t="str">
        <f ca="1">INDIRECT("'"&amp;$Q308&amp;"'!B172")</f>
        <v>Optional Milestone:</v>
      </c>
      <c r="H308" s="200" t="str">
        <f ca="1">INDIRECT("'"&amp;$Q308&amp;"'!d172")</f>
        <v>47) Join Cal-Noc to report Pressure Ulcer Incidence and Prevalence</v>
      </c>
      <c r="J308" s="197">
        <f ca="1">INDIRECT("'"&amp;$Q308&amp;"'!F175")</f>
        <v>1</v>
      </c>
      <c r="K308" s="197">
        <f ca="1">INDIRECT("'"&amp;$Q308&amp;"'!F177")</f>
        <v>1</v>
      </c>
      <c r="L308" s="197" t="str">
        <f ca="1">INDIRECT("'"&amp;$Q308&amp;"'!F179")</f>
        <v>Yes</v>
      </c>
      <c r="M308" s="197" t="str">
        <f ca="1">INDIRECT("'"&amp;$Q308&amp;"'!F182")</f>
        <v>Yes</v>
      </c>
      <c r="N308" s="197" t="str">
        <f ca="1">INDIRECT("'"&amp;$Q308&amp;"'!B184")</f>
        <v xml:space="preserve">03-31-2012: 
ARMC signed a contract with CALNOC as a California Hospital Assessment and Reporting Taskforce (CHART) level hospital in 2011. On 12/19/2011, CHART released a statement that their Board of Directors was taking the organization in a different direction and data would no longer be required to be submitted by member hospitals, effective immediately.  Shortly after, CALNOC followed up with an email confirming that CHART level hospitals could elect to become full members of CALNOC, and that no further data would be required or accepted for the CHART project. ARMC was therefore unable to submit it's Q4 2011 data to CALNOC prior to the change. ARMC is currently in the process of pursuing full CALNOC membership to report future Pressure Ulcer related data.
09-30-2012: 
CALNOC CHART member until January 2012; data collected monthly per CALNOC guidelines from September 2011 forward.  On March 12, 2012 ARMC contacted CALNOC to pursue full membership.  CNO, Dr. M. Sayre began taking steps to finalize CALNOC agreement as ARMC Site Coordinator  in the last quarter of DY7.  F. Dyckman, CWOCN and ARMC Skin and Wound Coordinator and B. Terrell, Nurse Manager, 3 Center and Champion for other Nurse Sensitive indicators attended CALNOC Symposium 6/12/2012 – 6/15/2012. As of 06/30/2012, ARMC is awaiting final contract signatures and payment to CALNOC for membership.
3/22/13 - ARMC's application has been completed is now officially a member of CALNOC.
</v>
      </c>
      <c r="O308" s="197">
        <f ca="1">INDIRECT("'"&amp;$Q308&amp;"'!F192")</f>
        <v>0</v>
      </c>
      <c r="P308" s="197">
        <f ca="1">INDIRECT("'"&amp;$Q308&amp;"'!F194")</f>
        <v>1</v>
      </c>
      <c r="Q308" t="s">
        <v>278</v>
      </c>
      <c r="R308">
        <v>33</v>
      </c>
    </row>
    <row r="309" spans="1:18" x14ac:dyDescent="0.25">
      <c r="A309" s="197" t="str">
        <f>'Total Payment Amount'!$D$2</f>
        <v>Arrowhead Regional Medical Center</v>
      </c>
      <c r="B309" s="197" t="str">
        <f>'Total Payment Amount'!$D$3</f>
        <v>DY 7</v>
      </c>
      <c r="C309" s="198" t="str">
        <f>'Total Payment Amount'!$D$4</f>
        <v>9/30/2012 - 3/22/13</v>
      </c>
      <c r="D309" s="200" t="str">
        <f t="shared" ca="1" si="18"/>
        <v>Category 4: Hospital-Acquired Pressure Ulcer Prevention</v>
      </c>
      <c r="E309" s="197">
        <f t="shared" ca="1" si="19"/>
        <v>2178000</v>
      </c>
      <c r="F309" s="197">
        <f t="shared" ca="1" si="20"/>
        <v>2041875</v>
      </c>
      <c r="G309" s="200" t="str">
        <f ca="1">INDIRECT("'"&amp;$Q309&amp;"'!B197")</f>
        <v>Optional Milestone:</v>
      </c>
      <c r="H309" s="200" t="str">
        <f ca="1">INDIRECT("'"&amp;$Q309&amp;"'!d197")</f>
        <v>48) Share data, promising practices, and findings with SNI to foster shared learning and benchmarking across the California public hospitals</v>
      </c>
      <c r="J309" s="197">
        <f ca="1">INDIRECT("'"&amp;$Q309&amp;"'!F200")</f>
        <v>0</v>
      </c>
      <c r="K309" s="197">
        <f ca="1">INDIRECT("'"&amp;$Q309&amp;"'!F202")</f>
        <v>0</v>
      </c>
      <c r="L309" s="197" t="str">
        <f ca="1">INDIRECT("'"&amp;$Q309&amp;"'!F204")</f>
        <v>Yes</v>
      </c>
      <c r="M309" s="197" t="str">
        <f ca="1">INDIRECT("'"&amp;$Q309&amp;"'!F207")</f>
        <v>Yes</v>
      </c>
      <c r="N309" s="197" t="str">
        <f ca="1">INDIRECT("'"&amp;$Q309&amp;"'!B209")</f>
        <v xml:space="preserve">03-31-2012: 
On 12/30/2011, data, promising practices and findings related to ARMC's Pressure Ulcer Prevention Initiative (PUPI) and HAPU prevention were submitted to SNI for the purpose of fostering shared learning and benchmarking across the California public hospitals. The Wound and Skin DSRIP Committee, which is a functional subcommittee of Patient Safety, was revitalized in 2011 and began earnestly evaluating HAPUs as interdisciplinary case studies.  The committee currently has developed a unit specific Pressure Ulcer Care Bundle for the Emergency Department, which is nurse care centered.  This Care Bundle will be formally rolled out in first quarter 2012.  In addition, the committee has a task force evaluating the need for an ICU specific Risk Evaluation Tool, beyond the limits of the currently used Braden Scale, and is in the process of developing an interdisciplinary Pressure Ulcer Prevention Care Bundle for ICU patients.
Educational plans include:  
Validated Competency Training based upon National Pressure Ulcer Advisory Panel recommendations for all Wound Resource Nurses to ensure validity of all Prevalence data collected.
09-30-2012: 
Submitted data to SNI 12/22/2011
</v>
      </c>
      <c r="O309" s="197">
        <f ca="1">INDIRECT("'"&amp;$Q309&amp;"'!F217")</f>
        <v>0</v>
      </c>
      <c r="P309" s="197">
        <f ca="1">INDIRECT("'"&amp;$Q309&amp;"'!F219")</f>
        <v>1</v>
      </c>
      <c r="Q309" t="s">
        <v>278</v>
      </c>
      <c r="R309">
        <v>33</v>
      </c>
    </row>
    <row r="310" spans="1:18" x14ac:dyDescent="0.25">
      <c r="A310" s="197" t="str">
        <f>'Total Payment Amount'!$D$2</f>
        <v>Arrowhead Regional Medical Center</v>
      </c>
      <c r="B310" s="197" t="str">
        <f>'Total Payment Amount'!$D$3</f>
        <v>DY 7</v>
      </c>
      <c r="C310" s="198" t="str">
        <f>'Total Payment Amount'!$D$4</f>
        <v>9/30/2012 - 3/22/13</v>
      </c>
      <c r="D310" s="200" t="str">
        <f t="shared" ca="1" si="18"/>
        <v>Category 4: Hospital-Acquired Pressure Ulcer Prevention</v>
      </c>
      <c r="E310" s="197">
        <f t="shared" ca="1" si="19"/>
        <v>2178000</v>
      </c>
      <c r="F310" s="197">
        <f t="shared" ca="1" si="20"/>
        <v>2041875</v>
      </c>
      <c r="G310" s="200" t="str">
        <f ca="1">INDIRECT("'"&amp;$Q310&amp;"'!B222")</f>
        <v>Optional Milestone:</v>
      </c>
      <c r="H310" s="200">
        <f ca="1">INDIRECT("'"&amp;$Q310&amp;"'!d222")</f>
        <v>0</v>
      </c>
      <c r="J310" s="197">
        <f ca="1">INDIRECT("'"&amp;$Q310&amp;"'!F225")</f>
        <v>0</v>
      </c>
      <c r="K310" s="197">
        <f ca="1">INDIRECT("'"&amp;$Q310&amp;"'!F227")</f>
        <v>0</v>
      </c>
      <c r="L310" s="197" t="str">
        <f ca="1">INDIRECT("'"&amp;$Q310&amp;"'!F229")</f>
        <v>N/A</v>
      </c>
      <c r="M310" s="197">
        <f ca="1">INDIRECT("'"&amp;$Q310&amp;"'!F232")</f>
        <v>0</v>
      </c>
      <c r="N310" s="197">
        <f ca="1">INDIRECT("'"&amp;$Q310&amp;"'!B234")</f>
        <v>0</v>
      </c>
      <c r="O310" s="197">
        <f ca="1">INDIRECT("'"&amp;$Q310&amp;"'!F242")</f>
        <v>0</v>
      </c>
      <c r="P310" s="197" t="str">
        <f ca="1">INDIRECT("'"&amp;$Q310&amp;"'!F244")</f>
        <v/>
      </c>
      <c r="Q310" t="s">
        <v>278</v>
      </c>
      <c r="R310">
        <v>33</v>
      </c>
    </row>
    <row r="311" spans="1:18" x14ac:dyDescent="0.25">
      <c r="A311" s="197" t="str">
        <f>'Total Payment Amount'!$D$2</f>
        <v>Arrowhead Regional Medical Center</v>
      </c>
      <c r="B311" s="197" t="str">
        <f>'Total Payment Amount'!$D$3</f>
        <v>DY 7</v>
      </c>
      <c r="C311" s="198" t="str">
        <f>'Total Payment Amount'!$D$4</f>
        <v>9/30/2012 - 3/22/13</v>
      </c>
      <c r="D311" s="200" t="str">
        <f t="shared" ca="1" si="18"/>
        <v>Category 4: Hospital-Acquired Pressure Ulcer Prevention</v>
      </c>
      <c r="E311" s="197">
        <f t="shared" ca="1" si="19"/>
        <v>2178000</v>
      </c>
      <c r="F311" s="197">
        <f t="shared" ca="1" si="20"/>
        <v>2041875</v>
      </c>
      <c r="G311" s="200" t="str">
        <f ca="1">INDIRECT("'"&amp;$Q311&amp;"'!B247")</f>
        <v>Optional Milestone:</v>
      </c>
      <c r="H311" s="200">
        <f ca="1">INDIRECT("'"&amp;$Q311&amp;"'!d247")</f>
        <v>0</v>
      </c>
      <c r="J311" s="197">
        <f ca="1">INDIRECT("'"&amp;$Q311&amp;"'!F250")</f>
        <v>0</v>
      </c>
      <c r="K311" s="197">
        <f ca="1">INDIRECT("'"&amp;$Q311&amp;"'!F252")</f>
        <v>0</v>
      </c>
      <c r="L311" s="197" t="str">
        <f ca="1">INDIRECT("'"&amp;$Q311&amp;"'!F254")</f>
        <v>N/A</v>
      </c>
      <c r="M311" s="197">
        <f ca="1">INDIRECT("'"&amp;$Q311&amp;"'!F257")</f>
        <v>0</v>
      </c>
      <c r="N311" s="197">
        <f ca="1">INDIRECT("'"&amp;$Q311&amp;"'!B259")</f>
        <v>0</v>
      </c>
      <c r="O311" s="197">
        <f ca="1">INDIRECT("'"&amp;$Q311&amp;"'!F267")</f>
        <v>0</v>
      </c>
      <c r="P311" s="197" t="str">
        <f ca="1">INDIRECT("'"&amp;$Q311&amp;"'!F269")</f>
        <v/>
      </c>
      <c r="Q311" t="s">
        <v>278</v>
      </c>
      <c r="R311">
        <v>33</v>
      </c>
    </row>
    <row r="312" spans="1:18" x14ac:dyDescent="0.25">
      <c r="A312" s="197" t="str">
        <f>'Total Payment Amount'!$D$2</f>
        <v>Arrowhead Regional Medical Center</v>
      </c>
      <c r="B312" s="197" t="str">
        <f>'Total Payment Amount'!$D$3</f>
        <v>DY 7</v>
      </c>
      <c r="C312" s="198" t="str">
        <f>'Total Payment Amount'!$D$4</f>
        <v>9/30/2012 - 3/22/13</v>
      </c>
      <c r="D312" s="200" t="str">
        <f t="shared" ca="1" si="18"/>
        <v>Category 4: Hospital-Acquired Pressure Ulcer Prevention</v>
      </c>
      <c r="E312" s="197">
        <f t="shared" ca="1" si="19"/>
        <v>2178000</v>
      </c>
      <c r="F312" s="197">
        <f t="shared" ca="1" si="20"/>
        <v>2041875</v>
      </c>
      <c r="G312" s="200" t="str">
        <f ca="1">INDIRECT("'"&amp;$Q312&amp;"'!B272")</f>
        <v>Optional Milestone:</v>
      </c>
      <c r="H312" s="200">
        <f ca="1">INDIRECT("'"&amp;$Q312&amp;"'!d272")</f>
        <v>0</v>
      </c>
      <c r="J312" s="197">
        <f ca="1">INDIRECT("'"&amp;$Q312&amp;"'!F275")</f>
        <v>0</v>
      </c>
      <c r="K312" s="197">
        <f ca="1">INDIRECT("'"&amp;$Q312&amp;"'!F277")</f>
        <v>0</v>
      </c>
      <c r="L312" s="197" t="str">
        <f ca="1">INDIRECT("'"&amp;$Q312&amp;"'!F279")</f>
        <v>N/A</v>
      </c>
      <c r="M312" s="197">
        <f ca="1">INDIRECT("'"&amp;$Q312&amp;"'!F282")</f>
        <v>0</v>
      </c>
      <c r="N312" s="197">
        <f ca="1">INDIRECT("'"&amp;$Q312&amp;"'!B284")</f>
        <v>0</v>
      </c>
      <c r="O312" s="197">
        <f ca="1">INDIRECT("'"&amp;$Q312&amp;"'!F292")</f>
        <v>0</v>
      </c>
      <c r="P312" s="197" t="str">
        <f ca="1">INDIRECT("'"&amp;$Q312&amp;"'!F294")</f>
        <v/>
      </c>
      <c r="Q312" t="s">
        <v>278</v>
      </c>
      <c r="R312">
        <v>33</v>
      </c>
    </row>
    <row r="313" spans="1:18" x14ac:dyDescent="0.25">
      <c r="A313" s="197" t="str">
        <f>'Total Payment Amount'!$D$2</f>
        <v>Arrowhead Regional Medical Center</v>
      </c>
      <c r="B313" s="197" t="str">
        <f>'Total Payment Amount'!$D$3</f>
        <v>DY 7</v>
      </c>
      <c r="C313" s="198" t="str">
        <f>'Total Payment Amount'!$D$4</f>
        <v>9/30/2012 - 3/22/13</v>
      </c>
      <c r="D313" s="200" t="str">
        <f t="shared" ca="1" si="18"/>
        <v>Category 4: Hospital-Acquired Pressure Ulcer Prevention</v>
      </c>
      <c r="E313" s="197">
        <f t="shared" ca="1" si="19"/>
        <v>2178000</v>
      </c>
      <c r="F313" s="197">
        <f t="shared" ca="1" si="20"/>
        <v>2041875</v>
      </c>
      <c r="G313" s="200" t="str">
        <f ca="1">INDIRECT("'"&amp;$Q313&amp;"'!B297")</f>
        <v>Optional Milestone:</v>
      </c>
      <c r="H313" s="200">
        <f ca="1">INDIRECT("'"&amp;$Q313&amp;"'!D297")</f>
        <v>0</v>
      </c>
      <c r="J313" s="197">
        <f ca="1">INDIRECT("'"&amp;$Q313&amp;"'!F300")</f>
        <v>0</v>
      </c>
      <c r="K313" s="197">
        <f ca="1">INDIRECT("'"&amp;$Q313&amp;"'!F302")</f>
        <v>0</v>
      </c>
      <c r="L313" s="197" t="str">
        <f ca="1">INDIRECT("'"&amp;$Q313&amp;"'!F304")</f>
        <v>N/A</v>
      </c>
      <c r="M313" s="197">
        <f ca="1">INDIRECT("'"&amp;$Q313&amp;"'!F307")</f>
        <v>0</v>
      </c>
      <c r="N313" s="197">
        <f ca="1">INDIRECT("'"&amp;$Q313&amp;"'!B309")</f>
        <v>0</v>
      </c>
      <c r="O313" s="197">
        <f ca="1">INDIRECT("'"&amp;$Q313&amp;"'!F317")</f>
        <v>0</v>
      </c>
      <c r="P313" s="197" t="str">
        <f ca="1">INDIRECT("'"&amp;$Q313&amp;"'!F319")</f>
        <v/>
      </c>
      <c r="Q313" t="s">
        <v>278</v>
      </c>
      <c r="R313">
        <v>33</v>
      </c>
    </row>
    <row r="314" spans="1:18" x14ac:dyDescent="0.25">
      <c r="A314" s="197" t="str">
        <f>'Total Payment Amount'!$D$2</f>
        <v>Arrowhead Regional Medical Center</v>
      </c>
      <c r="B314" s="197" t="str">
        <f>'Total Payment Amount'!$D$3</f>
        <v>DY 7</v>
      </c>
      <c r="C314" s="198" t="str">
        <f>'Total Payment Amount'!$D$4</f>
        <v>9/30/2012 - 3/22/13</v>
      </c>
      <c r="D314" s="200" t="str">
        <f t="shared" ca="1" si="18"/>
        <v>Category 4: Hospital-Acquired Pressure Ulcer Prevention</v>
      </c>
      <c r="E314" s="197">
        <f t="shared" ca="1" si="19"/>
        <v>2178000</v>
      </c>
      <c r="F314" s="197">
        <f t="shared" ca="1" si="20"/>
        <v>2041875</v>
      </c>
      <c r="G314" s="200" t="str">
        <f ca="1">INDIRECT("'"&amp;$Q314&amp;"'!B322")</f>
        <v>Optional Milestone:</v>
      </c>
      <c r="H314" s="200">
        <f ca="1">INDIRECT("'"&amp;$Q314&amp;"'!D322")</f>
        <v>0</v>
      </c>
      <c r="J314" s="197">
        <f ca="1">INDIRECT("'"&amp;$Q314&amp;"'!F325")</f>
        <v>0</v>
      </c>
      <c r="K314" s="197">
        <f ca="1">INDIRECT("'"&amp;$Q314&amp;"'!F327")</f>
        <v>0</v>
      </c>
      <c r="L314" s="197" t="str">
        <f ca="1">INDIRECT("'"&amp;$Q314&amp;"'!F329")</f>
        <v>N/A</v>
      </c>
      <c r="M314" s="197">
        <f ca="1">INDIRECT("'"&amp;$Q314&amp;"'!F332")</f>
        <v>0</v>
      </c>
      <c r="N314" s="197">
        <f ca="1">INDIRECT("'"&amp;$Q314&amp;"'!B334")</f>
        <v>0</v>
      </c>
      <c r="O314" s="197">
        <f ca="1">INDIRECT("'"&amp;$Q314&amp;"'!F342")</f>
        <v>0</v>
      </c>
      <c r="P314" s="197" t="str">
        <f ca="1">INDIRECT("'"&amp;$Q314&amp;"'!F344")</f>
        <v/>
      </c>
      <c r="Q314" t="s">
        <v>278</v>
      </c>
      <c r="R314">
        <v>33</v>
      </c>
    </row>
    <row r="315" spans="1:18" x14ac:dyDescent="0.25">
      <c r="A315" s="197" t="str">
        <f>'Total Payment Amount'!$D$2</f>
        <v>Arrowhead Regional Medical Center</v>
      </c>
      <c r="B315" s="197" t="str">
        <f>'Total Payment Amount'!$D$3</f>
        <v>DY 7</v>
      </c>
      <c r="C315" s="198" t="str">
        <f>'Total Payment Amount'!$D$4</f>
        <v>9/30/2012 - 3/22/13</v>
      </c>
      <c r="D315" s="200" t="str">
        <f t="shared" ca="1" si="18"/>
        <v>Category 4: Hospital-Acquired Pressure Ulcer Prevention</v>
      </c>
      <c r="E315" s="197">
        <f t="shared" ca="1" si="19"/>
        <v>2178000</v>
      </c>
      <c r="F315" s="197">
        <f t="shared" ca="1" si="20"/>
        <v>2041875</v>
      </c>
      <c r="G315" s="200" t="str">
        <f ca="1">INDIRECT("'"&amp;$Q315&amp;"'!B347")</f>
        <v>Optional Milestone:</v>
      </c>
      <c r="H315" s="200">
        <f ca="1">INDIRECT("'"&amp;$Q315&amp;"'!D347")</f>
        <v>0</v>
      </c>
      <c r="J315" s="197">
        <f ca="1">INDIRECT("'"&amp;$Q315&amp;"'!F350")</f>
        <v>0</v>
      </c>
      <c r="K315" s="197">
        <f ca="1">INDIRECT("'"&amp;$Q315&amp;"'!F352")</f>
        <v>0</v>
      </c>
      <c r="L315" s="197" t="str">
        <f ca="1">INDIRECT("'"&amp;$Q315&amp;"'!F354")</f>
        <v>N/A</v>
      </c>
      <c r="M315" s="197">
        <f ca="1">INDIRECT("'"&amp;$Q315&amp;"'!F357")</f>
        <v>0</v>
      </c>
      <c r="N315" s="197">
        <f ca="1">INDIRECT("'"&amp;$Q315&amp;"'!B359")</f>
        <v>0</v>
      </c>
      <c r="O315" s="197">
        <f ca="1">INDIRECT("'"&amp;$Q315&amp;"'!F367")</f>
        <v>0</v>
      </c>
      <c r="P315" s="197" t="str">
        <f ca="1">INDIRECT("'"&amp;$Q315&amp;"'!F369")</f>
        <v/>
      </c>
      <c r="Q315" t="s">
        <v>278</v>
      </c>
      <c r="R315">
        <v>33</v>
      </c>
    </row>
    <row r="316" spans="1:18" x14ac:dyDescent="0.25">
      <c r="A316" s="197" t="str">
        <f>'Total Payment Amount'!$D$2</f>
        <v>Arrowhead Regional Medical Center</v>
      </c>
      <c r="B316" s="197" t="str">
        <f>'Total Payment Amount'!$D$3</f>
        <v>DY 7</v>
      </c>
      <c r="C316" s="198" t="str">
        <f>'Total Payment Amount'!$D$4</f>
        <v>9/30/2012 - 3/22/13</v>
      </c>
      <c r="D316" s="200" t="str">
        <f t="shared" ca="1" si="18"/>
        <v>Category 4: Stroke Management</v>
      </c>
      <c r="E316" s="197">
        <f t="shared" ca="1" si="19"/>
        <v>2178000</v>
      </c>
      <c r="F316" s="197">
        <f t="shared" ca="1" si="20"/>
        <v>2178000</v>
      </c>
      <c r="H316" s="200" t="str">
        <f ca="1">INDIRECT("'"&amp;$Q316&amp;"'!D22")</f>
        <v>61) Hire Staff Analyst to perform report writing data collection and analysis (shared amongst all 4 interventions)</v>
      </c>
      <c r="J316" s="197">
        <f ca="1">INDIRECT("'"&amp;$Q316&amp;"'!F25")</f>
        <v>0</v>
      </c>
      <c r="K316" s="197">
        <f ca="1">INDIRECT("'"&amp;$Q316&amp;"'!F27")</f>
        <v>0</v>
      </c>
      <c r="L316" s="197" t="str">
        <f ca="1">INDIRECT("'"&amp;$Q316&amp;"'!F29")</f>
        <v>Yes</v>
      </c>
      <c r="M316" s="197" t="str">
        <f ca="1">INDIRECT("'"&amp;$Q316&amp;"'!F32")</f>
        <v>Yes</v>
      </c>
      <c r="N316" s="197" t="str">
        <f ca="1">INDIRECT("'"&amp;$Q316&amp;"'!B34")</f>
        <v xml:space="preserve">03-31-2012:  
Staff Analyst II, A. Beaven hired on 12/29/2011. Ms. Beaven is currently assisting with data collection and analysis, and is receiving ongoing training in MediTech report writing.
09-30-2012:  
Staff Analyst II, A. Beaven hired 12/29/2011; start date of 01/30/2012. Ms. Beaven currently assists with data collection and analysis of DSRIP Category 3 and 4 data and is the Co-Chair of the Patient Care System Core Team, a taskforce responsible for streamlining documentation, data collection and reporting at ARMC.  Ms. Beaven attends Stroke Committee meetings as a member of the PI DSRIP team, and facilitates with compiling stroke data for DSRIP reporting.
</v>
      </c>
      <c r="O316" s="197">
        <f ca="1">INDIRECT("'"&amp;$Q316&amp;"'!F42")</f>
        <v>0</v>
      </c>
      <c r="P316" s="197">
        <f ca="1">INDIRECT("'"&amp;$Q316&amp;"'!F44")</f>
        <v>1</v>
      </c>
      <c r="Q316" t="s">
        <v>279</v>
      </c>
      <c r="R316">
        <v>34</v>
      </c>
    </row>
    <row r="317" spans="1:18" x14ac:dyDescent="0.25">
      <c r="A317" s="197" t="str">
        <f>'Total Payment Amount'!$D$2</f>
        <v>Arrowhead Regional Medical Center</v>
      </c>
      <c r="B317" s="197" t="str">
        <f>'Total Payment Amount'!$D$3</f>
        <v>DY 7</v>
      </c>
      <c r="C317" s="198" t="str">
        <f>'Total Payment Amount'!$D$4</f>
        <v>9/30/2012 - 3/22/13</v>
      </c>
      <c r="D317" s="200" t="str">
        <f t="shared" ca="1" si="18"/>
        <v>Category 4: Stroke Management</v>
      </c>
      <c r="E317" s="197">
        <f t="shared" ca="1" si="19"/>
        <v>2178000</v>
      </c>
      <c r="F317" s="197">
        <f t="shared" ca="1" si="20"/>
        <v>2178000</v>
      </c>
      <c r="G317" s="200" t="str">
        <f ca="1">INDIRECT("'"&amp;$Q317&amp;"'!B47")</f>
        <v>Optional Milestone:</v>
      </c>
      <c r="H317" s="200" t="str">
        <f ca="1">INDIRECT("'"&amp;$Q317&amp;"'!D47")</f>
        <v>62) Hire 2 LVNs to assist with medical record review and data abstraction (shared amongst all 4 interventions)</v>
      </c>
      <c r="J317" s="197">
        <f ca="1">INDIRECT("'"&amp;$Q317&amp;"'!F50")</f>
        <v>0</v>
      </c>
      <c r="K317" s="197">
        <f ca="1">INDIRECT("'"&amp;$Q317&amp;"'!F52")</f>
        <v>0</v>
      </c>
      <c r="L317" s="197" t="str">
        <f ca="1">INDIRECT("'"&amp;$Q317&amp;"'!F54")</f>
        <v>Yes</v>
      </c>
      <c r="M317" s="197" t="str">
        <f ca="1">INDIRECT("'"&amp;$Q317&amp;"'!F57")</f>
        <v>Yes</v>
      </c>
      <c r="N317" s="197" t="str">
        <f ca="1">INDIRECT("'"&amp;$Q317&amp;"'!B59")</f>
        <v xml:space="preserve">03-31-2012: 
Two LVNs were hired on 7/16/11.  Unfortunately, neither individual was able to adequately fulfill the requirements of the position and both individuals were released (9/2/2011 and 10/5/2011, respectively). ARMC is currently in the process of interviewing candidates and has contracted with a 3rd party company long-term to assist with interim medical record review and data abstraction.
09-30-2012: 
LVN hires released 9/2/2011 and 10/5/2011; hiring process was re-initiated. In the interim, contract clinicians B. Ramos and A. Gacad hired to assist with DSRIP-related medical record review and data abstraction.  Ms. Ramos, (a Physician by training/pending board certification in the United States) retrospectively abstracts charts of stroke patients using CMS specifications and prepares reporting for the ARMC Stroke Committee and internal information distribution. 
06/04/2012--Full-time LVN J. Minard hired, with start date of 07/14/2012. Ms. Minard will be responsible for stroke abstraction in DY8, following completion of training. 
</v>
      </c>
      <c r="O317" s="197">
        <f ca="1">INDIRECT("'"&amp;$Q317&amp;"'!F67")</f>
        <v>0</v>
      </c>
      <c r="P317" s="197">
        <f ca="1">INDIRECT("'"&amp;$Q317&amp;"'!F69")</f>
        <v>1</v>
      </c>
      <c r="Q317" t="s">
        <v>279</v>
      </c>
      <c r="R317">
        <v>34</v>
      </c>
    </row>
    <row r="318" spans="1:18" x14ac:dyDescent="0.25">
      <c r="A318" s="197" t="str">
        <f>'Total Payment Amount'!$D$2</f>
        <v>Arrowhead Regional Medical Center</v>
      </c>
      <c r="B318" s="197" t="str">
        <f>'Total Payment Amount'!$D$3</f>
        <v>DY 7</v>
      </c>
      <c r="C318" s="198" t="str">
        <f>'Total Payment Amount'!$D$4</f>
        <v>9/30/2012 - 3/22/13</v>
      </c>
      <c r="D318" s="200" t="str">
        <f t="shared" ca="1" si="18"/>
        <v>Category 4: Stroke Management</v>
      </c>
      <c r="E318" s="197">
        <f t="shared" ca="1" si="19"/>
        <v>2178000</v>
      </c>
      <c r="F318" s="197">
        <f t="shared" ca="1" si="20"/>
        <v>2178000</v>
      </c>
      <c r="G318" s="200" t="str">
        <f ca="1">INDIRECT("'"&amp;$Q318&amp;"'!B72")</f>
        <v>Optional Milestone:</v>
      </c>
      <c r="H318" s="200" t="str">
        <f ca="1">INDIRECT("'"&amp;$Q318&amp;"'!D72")</f>
        <v>63) Report at least 6 months of data collection on the 7 stroke management process measures to SNI for purposes of establishing the baseline and setting benchmarks</v>
      </c>
      <c r="J318" s="197">
        <f ca="1">INDIRECT("'"&amp;$Q318&amp;"'!F75")</f>
        <v>0</v>
      </c>
      <c r="K318" s="197">
        <f ca="1">INDIRECT("'"&amp;$Q318&amp;"'!F77")</f>
        <v>0</v>
      </c>
      <c r="L318" s="197" t="str">
        <f ca="1">INDIRECT("'"&amp;$Q318&amp;"'!F79")</f>
        <v>Yes</v>
      </c>
      <c r="M318" s="197" t="str">
        <f ca="1">INDIRECT("'"&amp;$Q318&amp;"'!F82")</f>
        <v>Yes</v>
      </c>
      <c r="N318" s="197" t="str">
        <f ca="1">INDIRECT("'"&amp;$Q318&amp;"'!B84")</f>
        <v xml:space="preserve">03-31-2012: 
Data for 6/1/2011-11/30/2011 was submitted to SNI on 12/16/2011.  Final receipt confirmation was provided on 12/29/2011.
Stroke Indicators are as follows: STK-2 = 86/86= 100%; STK-3 = 5/5 = 100%; STK-4 Thrombolytic Therapy = 3/3 = 100%; STK-5 Antithrombotic Therapy by End of Day 2 = 90/90 = 100%; STK-6 Discharged on Statin Medication = 86/86 = 100%; STK-8 Stroke Education = 95/119 = 80%; STK-10 Assessed for Rehabilitation prior = 115/125 = 92%
09-30-2012: 
Milestone completed Mid-Year DY7. Data was submitted to SNI 12/16/2011. Reference 03/31/2012 reporting above for performance specifics. 
</v>
      </c>
      <c r="O318" s="197">
        <f ca="1">INDIRECT("'"&amp;$Q318&amp;"'!F92")</f>
        <v>0</v>
      </c>
      <c r="P318" s="197">
        <f ca="1">INDIRECT("'"&amp;$Q318&amp;"'!F94")</f>
        <v>1</v>
      </c>
      <c r="Q318" t="s">
        <v>279</v>
      </c>
      <c r="R318">
        <v>34</v>
      </c>
    </row>
    <row r="319" spans="1:18" x14ac:dyDescent="0.25">
      <c r="A319" s="197" t="str">
        <f>'Total Payment Amount'!$D$2</f>
        <v>Arrowhead Regional Medical Center</v>
      </c>
      <c r="B319" s="197" t="str">
        <f>'Total Payment Amount'!$D$3</f>
        <v>DY 7</v>
      </c>
      <c r="C319" s="198" t="str">
        <f>'Total Payment Amount'!$D$4</f>
        <v>9/30/2012 - 3/22/13</v>
      </c>
      <c r="D319" s="200" t="str">
        <f t="shared" ca="1" si="18"/>
        <v>Category 4: Stroke Management</v>
      </c>
      <c r="E319" s="197">
        <f t="shared" ca="1" si="19"/>
        <v>2178000</v>
      </c>
      <c r="F319" s="197">
        <f t="shared" ca="1" si="20"/>
        <v>2178000</v>
      </c>
      <c r="G319" s="200" t="str">
        <f ca="1">INDIRECT("'"&amp;$Q319&amp;"'!B97")</f>
        <v>Optional Milestone:</v>
      </c>
      <c r="H319" s="200" t="str">
        <f ca="1">INDIRECT("'"&amp;$Q319&amp;"'!d97")</f>
        <v>64) Report the data to the State</v>
      </c>
      <c r="J319" s="197">
        <f ca="1">INDIRECT("'"&amp;$Q319&amp;"'!F100")</f>
        <v>0</v>
      </c>
      <c r="K319" s="197">
        <f ca="1">INDIRECT("'"&amp;$Q319&amp;"'!F102")</f>
        <v>0</v>
      </c>
      <c r="L319" s="197" t="str">
        <f ca="1">INDIRECT("'"&amp;$Q319&amp;"'!F104")</f>
        <v>Yes</v>
      </c>
      <c r="M319" s="197" t="str">
        <f ca="1">INDIRECT("'"&amp;$Q319&amp;"'!F107")</f>
        <v>Yes</v>
      </c>
      <c r="N319" s="197" t="str">
        <f ca="1">INDIRECT("'"&amp;$Q319&amp;"'!B109")</f>
        <v xml:space="preserve">03-31-2012:  
Reflects compliance with collecting and submitting 7 stroke measures to the State for DY7 mid-year reporting period (7/1/2011-12/31/2011). Continue to collect data for DY7 year end reporting period. Stroke Indicator values for this reporting period are as follows: STK-2 = 83/83 = 100%; STK-3 = 7/7 = 100%; STK-4 Thrombolytic Therapy = 4/4 = 100%; STK-5 Antithrombotic Therapy by End of Day 2 = 90/90 = 100%; STK-6 Discharged on Statin Medication = 86/86 = 100%; STK-8 Stroke Education = 95/126 = 100%; STK-10 Assessed for Rehabilitation prior = 119/127 = 94%
09-30-2012:  
Data obtained from ARMC HCIS. 
Stroke indicator values for reporting period 07/01/2011-06/30/2012 are as follows:
STK-2 Antithrombotic Therapy at discharge = 220/228 =  96%
STK-3 A-fib/flutter patients on anticoagulants at discharge: 18/21 =  86%
STK-4 Thrombolytic Therapy = 12/23 =  52%
STK-5 Antithrombotic Therapy by End of Day 2 = 244/249=  98%
STK-6 Discharged on Statin Medication = 232/237 =  98%
STK-8 Stroke Education = 280/337 =   83%
STK-10 Assessed for Rehabilitation prior = 328/343 =  96%
Compliance rates decreased in the third quarter of DY7; resulting in part from an increased number of stroke patients arriving to ARMC beginning January, 2012. ARMC has designated Stroke units with Stroke certified Nursing staff.  Due to the increase of stroke patients admitted to the hospital, patients and resources were distributed throughout the facility based upon census and bed availability. 
In response to the increase in stroke patients, ARMC expanded resources and training to staff by taking the following steps: 
 • Official allocation of Unit 6 South as Stroke Center overflow unit, with appropriate certification of nursing
    resources on this unit
 • Broad dissemination of training and education house-wide, with certification of nurses in ED, ICUs, 4 North and
    6 South 
Stroke intervention-related dates, meetings, events:
 • ARMC Stroke Committee meets, at minimum, monthly. The Committee is chaired by D. Miulli, DO,
   Neurosurgery; Cross-disciplinary team includes Nursing/Nurse Managers, Education, Neurosurgery, 
   Neurology, Rehabilitation Services, Emergency Services, Laboratory, Radiology, Nursing and Operations
   Administrators, and Palliative Care.
 • HFAP Stroke Re-certification survey in May 2012; renewed in July 2012
 • Interim Stroke Coordinator started 6/15/12
 • Stroke Grand Rounds: 08/04/2011, 12/15/2011, 02/23/2012
 • Stroke Summit: 11/04/2011 
</v>
      </c>
      <c r="O319" s="197">
        <f ca="1">INDIRECT("'"&amp;$Q319&amp;"'!F117")</f>
        <v>0</v>
      </c>
      <c r="P319" s="197">
        <f ca="1">INDIRECT("'"&amp;$Q319&amp;"'!F119")</f>
        <v>1</v>
      </c>
      <c r="Q319" t="s">
        <v>279</v>
      </c>
      <c r="R319">
        <v>34</v>
      </c>
    </row>
    <row r="320" spans="1:18" x14ac:dyDescent="0.25">
      <c r="A320" s="197" t="str">
        <f>'Total Payment Amount'!$D$2</f>
        <v>Arrowhead Regional Medical Center</v>
      </c>
      <c r="B320" s="197" t="str">
        <f>'Total Payment Amount'!$D$3</f>
        <v>DY 7</v>
      </c>
      <c r="C320" s="198" t="str">
        <f>'Total Payment Amount'!$D$4</f>
        <v>9/30/2012 - 3/22/13</v>
      </c>
      <c r="D320" s="200" t="str">
        <f t="shared" ca="1" si="18"/>
        <v>Category 4: Stroke Management</v>
      </c>
      <c r="E320" s="197">
        <f t="shared" ca="1" si="19"/>
        <v>2178000</v>
      </c>
      <c r="F320" s="197">
        <f t="shared" ca="1" si="20"/>
        <v>2178000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Arrowhead Regional Medical Center</v>
      </c>
      <c r="B321" s="197" t="str">
        <f>'Total Payment Amount'!$D$3</f>
        <v>DY 7</v>
      </c>
      <c r="C321" s="198" t="str">
        <f>'Total Payment Amount'!$D$4</f>
        <v>9/30/2012 - 3/22/13</v>
      </c>
      <c r="D321" s="200" t="str">
        <f t="shared" ca="1" si="18"/>
        <v>Category 4: Stroke Management</v>
      </c>
      <c r="E321" s="197">
        <f t="shared" ca="1" si="19"/>
        <v>2178000</v>
      </c>
      <c r="F321" s="197">
        <f t="shared" ca="1" si="20"/>
        <v>2178000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Arrowhead Regional Medical Center</v>
      </c>
      <c r="B322" s="197" t="str">
        <f>'Total Payment Amount'!$D$3</f>
        <v>DY 7</v>
      </c>
      <c r="C322" s="198" t="str">
        <f>'Total Payment Amount'!$D$4</f>
        <v>9/30/2012 - 3/22/13</v>
      </c>
      <c r="D322" s="200" t="str">
        <f t="shared" ca="1" si="18"/>
        <v>Category 4: Venous Thromboembolism (VTE) Prevention and Treatment</v>
      </c>
      <c r="E322" s="197">
        <f t="shared" ca="1" si="19"/>
        <v>0</v>
      </c>
      <c r="F322" s="197">
        <f t="shared" ca="1" si="20"/>
        <v>0</v>
      </c>
      <c r="H322" s="200">
        <f ca="1">INDIRECT("'"&amp;$Q322&amp;"'!D22")</f>
        <v>0</v>
      </c>
      <c r="J322" s="197">
        <f ca="1">INDIRECT("'"&amp;$Q322&amp;"'!F25")</f>
        <v>0</v>
      </c>
      <c r="K322" s="197">
        <f ca="1">INDIRECT("'"&amp;$Q322&amp;"'!F27")</f>
        <v>0</v>
      </c>
      <c r="L322" s="197" t="str">
        <f ca="1">INDIRECT("'"&amp;$Q322&amp;"'!F29")</f>
        <v>N/A</v>
      </c>
      <c r="M322" s="197">
        <f ca="1">INDIRECT("'"&amp;$Q322&amp;"'!F32")</f>
        <v>0</v>
      </c>
      <c r="N322" s="197">
        <f ca="1">INDIRECT("'"&amp;$Q322&amp;"'!B34")</f>
        <v>0</v>
      </c>
      <c r="O322" s="197">
        <f ca="1">INDIRECT("'"&amp;$Q322&amp;"'!F42")</f>
        <v>0</v>
      </c>
      <c r="P322" s="197" t="str">
        <f ca="1">INDIRECT("'"&amp;$Q322&amp;"'!F44")</f>
        <v/>
      </c>
      <c r="Q322" t="s">
        <v>280</v>
      </c>
      <c r="R322">
        <v>35</v>
      </c>
    </row>
    <row r="323" spans="1:18" x14ac:dyDescent="0.25">
      <c r="A323" s="197" t="str">
        <f>'Total Payment Amount'!$D$2</f>
        <v>Arrowhead Regional Medical Center</v>
      </c>
      <c r="B323" s="197" t="str">
        <f>'Total Payment Amount'!$D$3</f>
        <v>DY 7</v>
      </c>
      <c r="C323" s="198" t="str">
        <f>'Total Payment Amount'!$D$4</f>
        <v>9/30/2012 - 3/22/13</v>
      </c>
      <c r="D323" s="200" t="str">
        <f t="shared" ca="1" si="18"/>
        <v>Category 4: Venous Thromboembolism (VTE) Prevention and Treatment</v>
      </c>
      <c r="E323" s="197">
        <f t="shared" ca="1" si="19"/>
        <v>0</v>
      </c>
      <c r="F323" s="197">
        <f t="shared" ca="1" si="20"/>
        <v>0</v>
      </c>
      <c r="G323" s="200" t="str">
        <f ca="1">INDIRECT("'"&amp;$Q323&amp;"'!B47")</f>
        <v>Optional Milestone:</v>
      </c>
      <c r="H323" s="200">
        <f ca="1">INDIRECT("'"&amp;$Q323&amp;"'!D47")</f>
        <v>0</v>
      </c>
      <c r="J323" s="197">
        <f ca="1">INDIRECT("'"&amp;$Q323&amp;"'!F50")</f>
        <v>0</v>
      </c>
      <c r="K323" s="197">
        <f ca="1">INDIRECT("'"&amp;$Q323&amp;"'!F52")</f>
        <v>0</v>
      </c>
      <c r="L323" s="197" t="str">
        <f ca="1">INDIRECT("'"&amp;$Q323&amp;"'!F54")</f>
        <v>N/A</v>
      </c>
      <c r="M323" s="197">
        <f ca="1">INDIRECT("'"&amp;$Q323&amp;"'!F57")</f>
        <v>0</v>
      </c>
      <c r="N323" s="197">
        <f ca="1">INDIRECT("'"&amp;$Q323&amp;"'!B59")</f>
        <v>0</v>
      </c>
      <c r="O323" s="197">
        <f ca="1">INDIRECT("'"&amp;$Q323&amp;"'!F67")</f>
        <v>0</v>
      </c>
      <c r="P323" s="197" t="str">
        <f ca="1">INDIRECT("'"&amp;$Q323&amp;"'!F69")</f>
        <v/>
      </c>
      <c r="Q323" t="s">
        <v>280</v>
      </c>
      <c r="R323">
        <v>35</v>
      </c>
    </row>
    <row r="324" spans="1:18" x14ac:dyDescent="0.25">
      <c r="A324" s="197" t="str">
        <f>'Total Payment Amount'!$D$2</f>
        <v>Arrowhead Regional Medical Center</v>
      </c>
      <c r="B324" s="197" t="str">
        <f>'Total Payment Amount'!$D$3</f>
        <v>DY 7</v>
      </c>
      <c r="C324" s="198" t="str">
        <f>'Total Payment Amount'!$D$4</f>
        <v>9/30/2012 - 3/22/13</v>
      </c>
      <c r="D324" s="200" t="str">
        <f t="shared" ca="1" si="18"/>
        <v>Category 4: Venous Thromboembolism (VTE) Prevention and Treatment</v>
      </c>
      <c r="E324" s="197">
        <f t="shared" ca="1" si="19"/>
        <v>0</v>
      </c>
      <c r="F324" s="197">
        <f t="shared" ca="1" si="20"/>
        <v>0</v>
      </c>
      <c r="G324" s="200" t="str">
        <f ca="1">INDIRECT("'"&amp;$Q324&amp;"'!B72")</f>
        <v>Optional Milestone:</v>
      </c>
      <c r="H324" s="200">
        <f ca="1">INDIRECT("'"&amp;$Q324&amp;"'!D72")</f>
        <v>0</v>
      </c>
      <c r="J324" s="197">
        <f ca="1">INDIRECT("'"&amp;$Q324&amp;"'!F75")</f>
        <v>0</v>
      </c>
      <c r="K324" s="197">
        <f ca="1">INDIRECT("'"&amp;$Q324&amp;"'!F77")</f>
        <v>0</v>
      </c>
      <c r="L324" s="197" t="str">
        <f ca="1">INDIRECT("'"&amp;$Q324&amp;"'!F79")</f>
        <v>N/A</v>
      </c>
      <c r="M324" s="197">
        <f ca="1">INDIRECT("'"&amp;$Q324&amp;"'!F82")</f>
        <v>0</v>
      </c>
      <c r="N324" s="197">
        <f ca="1">INDIRECT("'"&amp;$Q324&amp;"'!B84")</f>
        <v>0</v>
      </c>
      <c r="O324" s="197">
        <f ca="1">INDIRECT("'"&amp;$Q324&amp;"'!F92")</f>
        <v>0</v>
      </c>
      <c r="P324" s="197" t="str">
        <f ca="1">INDIRECT("'"&amp;$Q324&amp;"'!F94")</f>
        <v/>
      </c>
      <c r="Q324" t="s">
        <v>280</v>
      </c>
      <c r="R324">
        <v>35</v>
      </c>
    </row>
    <row r="325" spans="1:18" x14ac:dyDescent="0.25">
      <c r="A325" s="197" t="str">
        <f>'Total Payment Amount'!$D$2</f>
        <v>Arrowhead Regional Medical Center</v>
      </c>
      <c r="B325" s="197" t="str">
        <f>'Total Payment Amount'!$D$3</f>
        <v>DY 7</v>
      </c>
      <c r="C325" s="198" t="str">
        <f>'Total Payment Amount'!$D$4</f>
        <v>9/30/2012 - 3/22/13</v>
      </c>
      <c r="D325" s="200" t="str">
        <f t="shared" ca="1" si="18"/>
        <v>Category 4: Venous Thromboembolism (VTE) Prevention and Treatment</v>
      </c>
      <c r="E325" s="197">
        <f t="shared" ca="1" si="19"/>
        <v>0</v>
      </c>
      <c r="F325" s="197">
        <f t="shared" ca="1" si="20"/>
        <v>0</v>
      </c>
      <c r="G325" s="200" t="str">
        <f ca="1">INDIRECT("'"&amp;$Q325&amp;"'!B97")</f>
        <v>Optional Milestone:</v>
      </c>
      <c r="H325" s="200">
        <f ca="1">INDIRECT("'"&amp;$Q325&amp;"'!d97")</f>
        <v>0</v>
      </c>
      <c r="J325" s="197">
        <f ca="1">INDIRECT("'"&amp;$Q325&amp;"'!F100")</f>
        <v>0</v>
      </c>
      <c r="K325" s="197">
        <f ca="1">INDIRECT("'"&amp;$Q325&amp;"'!F102")</f>
        <v>0</v>
      </c>
      <c r="L325" s="197" t="str">
        <f ca="1">INDIRECT("'"&amp;$Q325&amp;"'!F104")</f>
        <v>N/A</v>
      </c>
      <c r="M325" s="197">
        <f ca="1">INDIRECT("'"&amp;$Q325&amp;"'!F107")</f>
        <v>0</v>
      </c>
      <c r="N325" s="197">
        <f ca="1">INDIRECT("'"&amp;$Q325&amp;"'!B109")</f>
        <v>0</v>
      </c>
      <c r="O325" s="197">
        <f ca="1">INDIRECT("'"&amp;$Q325&amp;"'!F117")</f>
        <v>0</v>
      </c>
      <c r="P325" s="197" t="str">
        <f ca="1">INDIRECT("'"&amp;$Q325&amp;"'!F119")</f>
        <v/>
      </c>
      <c r="Q325" t="s">
        <v>280</v>
      </c>
      <c r="R325">
        <v>35</v>
      </c>
    </row>
    <row r="326" spans="1:18" x14ac:dyDescent="0.25">
      <c r="A326" s="197" t="str">
        <f>'Total Payment Amount'!$D$2</f>
        <v>Arrowhead Regional Medical Center</v>
      </c>
      <c r="B326" s="197" t="str">
        <f>'Total Payment Amount'!$D$3</f>
        <v>DY 7</v>
      </c>
      <c r="C326" s="198" t="str">
        <f>'Total Payment Amount'!$D$4</f>
        <v>9/30/2012 - 3/22/13</v>
      </c>
      <c r="D326" s="200" t="str">
        <f t="shared" ca="1" si="18"/>
        <v>Category 4: Venous Thromboembolism (VTE) Prevention and Treatment</v>
      </c>
      <c r="E326" s="197">
        <f t="shared" ca="1" si="19"/>
        <v>0</v>
      </c>
      <c r="F326" s="197">
        <f t="shared" ca="1" si="20"/>
        <v>0</v>
      </c>
      <c r="G326" s="200" t="str">
        <f ca="1">INDIRECT("'"&amp;$Q326&amp;"'!B122")</f>
        <v>Optional Milestone:</v>
      </c>
      <c r="H326" s="200">
        <f ca="1">INDIRECT("'"&amp;$Q326&amp;"'!d122")</f>
        <v>0</v>
      </c>
      <c r="J326" s="197">
        <f ca="1">INDIRECT("'"&amp;$Q326&amp;"'!F125")</f>
        <v>0</v>
      </c>
      <c r="K326" s="197">
        <f ca="1">INDIRECT("'"&amp;$Q326&amp;"'!F127")</f>
        <v>0</v>
      </c>
      <c r="L326" s="197" t="str">
        <f ca="1">INDIRECT("'"&amp;$Q326&amp;"'!F129")</f>
        <v>N/A</v>
      </c>
      <c r="M326" s="197">
        <f ca="1">INDIRECT("'"&amp;$Q326&amp;"'!F132")</f>
        <v>0</v>
      </c>
      <c r="N326" s="197">
        <f ca="1">INDIRECT("'"&amp;$Q326&amp;"'!B134")</f>
        <v>0</v>
      </c>
      <c r="O326" s="197">
        <f ca="1">INDIRECT("'"&amp;$Q326&amp;"'!F142")</f>
        <v>0</v>
      </c>
      <c r="P326" s="197" t="str">
        <f ca="1">INDIRECT("'"&amp;$Q326&amp;"'!F144")</f>
        <v/>
      </c>
      <c r="Q326" t="s">
        <v>280</v>
      </c>
      <c r="R326">
        <v>35</v>
      </c>
    </row>
    <row r="327" spans="1:18" x14ac:dyDescent="0.25">
      <c r="A327" s="197" t="str">
        <f>'Total Payment Amount'!$D$2</f>
        <v>Arrowhead Regional Medical Center</v>
      </c>
      <c r="B327" s="197" t="str">
        <f>'Total Payment Amount'!$D$3</f>
        <v>DY 7</v>
      </c>
      <c r="C327" s="198" t="str">
        <f>'Total Payment Amount'!$D$4</f>
        <v>9/30/2012 - 3/22/13</v>
      </c>
      <c r="D327" s="200" t="str">
        <f t="shared" ca="1" si="18"/>
        <v>Category 4: Venous Thromboembolism (VTE) Prevention and Treatment</v>
      </c>
      <c r="E327" s="197">
        <f t="shared" ca="1" si="19"/>
        <v>0</v>
      </c>
      <c r="F327" s="197">
        <f t="shared" ca="1" si="20"/>
        <v>0</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Arrowhead Regional Medical Center</v>
      </c>
      <c r="B328" s="197" t="str">
        <f>'Total Payment Amount'!$D$3</f>
        <v>DY 7</v>
      </c>
      <c r="C328" s="198" t="str">
        <f>'Total Payment Amount'!$D$4</f>
        <v>9/30/2012 - 3/22/13</v>
      </c>
      <c r="D328" s="200" t="str">
        <f t="shared" ca="1" si="18"/>
        <v>Category 4: Venous Thromboembolism (VTE) Prevention and Treatment</v>
      </c>
      <c r="E328" s="197">
        <f t="shared" ca="1" si="19"/>
        <v>0</v>
      </c>
      <c r="F328" s="197">
        <f t="shared" ca="1" si="20"/>
        <v>0</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Arrowhead Regional Medical Center</v>
      </c>
      <c r="B329" s="197" t="str">
        <f>'Total Payment Amount'!$D$3</f>
        <v>DY 7</v>
      </c>
      <c r="C329" s="198" t="str">
        <f>'Total Payment Amount'!$D$4</f>
        <v>9/30/2012 - 3/22/13</v>
      </c>
      <c r="D329" s="200" t="str">
        <f t="shared" ca="1" si="18"/>
        <v>Category 4: Falls with Injury Prevention</v>
      </c>
      <c r="E329" s="197">
        <f t="shared" ca="1" si="19"/>
        <v>0</v>
      </c>
      <c r="F329" s="197">
        <f t="shared" ca="1" si="20"/>
        <v>0</v>
      </c>
      <c r="H329" s="200" t="str">
        <f ca="1">INDIRECT("'"&amp;$Q329&amp;"'!B21")</f>
        <v>Prevalence of patient falls with injuries (Rate per 1,000 patient days)</v>
      </c>
      <c r="J329" s="197">
        <f ca="1">INDIRECT("'"&amp;$Q329&amp;"'!F23")</f>
        <v>0</v>
      </c>
      <c r="K329" s="197">
        <f ca="1">INDIRECT("'"&amp;$Q329&amp;"'!F25")</f>
        <v>0</v>
      </c>
      <c r="L329" s="197" t="str">
        <f ca="1">INDIRECT("'"&amp;$Q329&amp;"'!F27")</f>
        <v>N/A</v>
      </c>
      <c r="N329" s="197">
        <f ca="1">INDIRECT("'"&amp;$Q329&amp;"'!B32")</f>
        <v>0</v>
      </c>
      <c r="O329" s="197">
        <f ca="1">INDIRECT("'"&amp;$Q329&amp;"'!F40")</f>
        <v>0</v>
      </c>
      <c r="P329" s="197" t="str">
        <f ca="1">INDIRECT("'"&amp;$Q329&amp;"'!F44")</f>
        <v/>
      </c>
      <c r="Q329" t="s">
        <v>281</v>
      </c>
      <c r="R329">
        <v>36</v>
      </c>
    </row>
    <row r="330" spans="1:18" x14ac:dyDescent="0.25">
      <c r="A330" s="197" t="str">
        <f>'Total Payment Amount'!$D$2</f>
        <v>Arrowhead Regional Medical Center</v>
      </c>
      <c r="B330" s="197" t="str">
        <f>'Total Payment Amount'!$D$3</f>
        <v>DY 7</v>
      </c>
      <c r="C330" s="198" t="str">
        <f>'Total Payment Amount'!$D$4</f>
        <v>9/30/2012 - 3/22/13</v>
      </c>
      <c r="D330" s="200" t="str">
        <f t="shared" ca="1" si="18"/>
        <v>Category 4: Falls with Injury Prevention</v>
      </c>
      <c r="E330" s="197">
        <f t="shared" ca="1" si="19"/>
        <v>0</v>
      </c>
      <c r="F330" s="197">
        <f t="shared" ca="1" si="20"/>
        <v>0</v>
      </c>
      <c r="G330" s="200" t="str">
        <f ca="1">INDIRECT("'"&amp;$Q330&amp;"'!B47")</f>
        <v>Optional Milestone:</v>
      </c>
      <c r="H330" s="200">
        <f ca="1">INDIRECT("'"&amp;$Q330&amp;"'!D47")</f>
        <v>0</v>
      </c>
      <c r="J330" s="197">
        <f ca="1">INDIRECT("'"&amp;$Q330&amp;"'!F50")</f>
        <v>0</v>
      </c>
      <c r="K330" s="197">
        <f ca="1">INDIRECT("'"&amp;$Q330&amp;"'!F52")</f>
        <v>0</v>
      </c>
      <c r="L330" s="197" t="str">
        <f ca="1">INDIRECT("'"&amp;$Q330&amp;"'!F54")</f>
        <v>N/A</v>
      </c>
      <c r="M330" s="197">
        <f ca="1">INDIRECT("'"&amp;$Q330&amp;"'!F57")</f>
        <v>0</v>
      </c>
      <c r="N330" s="197">
        <f ca="1">INDIRECT("'"&amp;$Q330&amp;"'!B59")</f>
        <v>0</v>
      </c>
      <c r="O330" s="197">
        <f ca="1">INDIRECT("'"&amp;$Q330&amp;"'!F67")</f>
        <v>0</v>
      </c>
      <c r="P330" s="197" t="str">
        <f ca="1">INDIRECT("'"&amp;$Q330&amp;"'!F69")</f>
        <v/>
      </c>
      <c r="Q330" t="s">
        <v>281</v>
      </c>
      <c r="R330">
        <v>36</v>
      </c>
    </row>
    <row r="331" spans="1:18" x14ac:dyDescent="0.25">
      <c r="A331" s="197" t="str">
        <f>'Total Payment Amount'!$D$2</f>
        <v>Arrowhead Regional Medical Center</v>
      </c>
      <c r="B331" s="197" t="str">
        <f>'Total Payment Amount'!$D$3</f>
        <v>DY 7</v>
      </c>
      <c r="C331" s="198" t="str">
        <f>'Total Payment Amount'!$D$4</f>
        <v>9/30/2012 - 3/22/13</v>
      </c>
      <c r="D331" s="200" t="str">
        <f t="shared" ca="1" si="18"/>
        <v>Category 4: Falls with Injury Prevention</v>
      </c>
      <c r="E331" s="197">
        <f t="shared" ca="1" si="19"/>
        <v>0</v>
      </c>
      <c r="F331" s="197">
        <f t="shared" ca="1" si="20"/>
        <v>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Arrowhead Regional Medical Center</v>
      </c>
      <c r="B332" s="197" t="str">
        <f>'Total Payment Amount'!$D$3</f>
        <v>DY 7</v>
      </c>
      <c r="C332" s="198" t="str">
        <f>'Total Payment Amount'!$D$4</f>
        <v>9/30/2012 - 3/22/13</v>
      </c>
      <c r="D332" s="200" t="str">
        <f t="shared" ca="1" si="18"/>
        <v>Category 4: Falls with Injury Prevention</v>
      </c>
      <c r="E332" s="197">
        <f t="shared" ca="1" si="19"/>
        <v>0</v>
      </c>
      <c r="F332" s="197">
        <f t="shared" ca="1" si="20"/>
        <v>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Arrowhead Regional Medical Center</v>
      </c>
      <c r="B333" s="197" t="str">
        <f>'Total Payment Amount'!$D$3</f>
        <v>DY 7</v>
      </c>
      <c r="C333" s="198" t="str">
        <f>'Total Payment Amount'!$D$4</f>
        <v>9/30/2012 - 3/22/13</v>
      </c>
      <c r="D333" s="200" t="str">
        <f t="shared" ca="1" si="18"/>
        <v>Category 4: Falls with Injury Prevention</v>
      </c>
      <c r="E333" s="197">
        <f t="shared" ca="1" si="19"/>
        <v>0</v>
      </c>
      <c r="F333" s="197">
        <f t="shared" ca="1" si="20"/>
        <v>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Arrowhead Regional Medical Center</v>
      </c>
      <c r="B334" s="197" t="str">
        <f>'Total Payment Amount'!$D$3</f>
        <v>DY 7</v>
      </c>
      <c r="C334" s="198" t="str">
        <f>'Total Payment Amount'!$D$4</f>
        <v>9/30/2012 - 3/22/13</v>
      </c>
      <c r="D334" s="200" t="str">
        <f ca="1">INDIRECT("'"&amp;$Q334&amp;"'!$A$5")</f>
        <v>Category 4: Falls with Injury Prevention</v>
      </c>
      <c r="E334" s="197">
        <f ca="1">INDIRECT("'"&amp;$Q334&amp;"'!$F$17")</f>
        <v>0</v>
      </c>
      <c r="F334" s="197">
        <f ca="1">INDIRECT("'"&amp;$Q334&amp;"'!$F$19")</f>
        <v>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Arrowhead Regional Medical Center</v>
      </c>
      <c r="B335" s="197" t="str">
        <f>'Total Payment Amount'!$D$3</f>
        <v>DY 7</v>
      </c>
      <c r="C335" s="198" t="str">
        <f>'Total Payment Amount'!$D$4</f>
        <v>9/30/2012 - 3/22/13</v>
      </c>
      <c r="D335" s="200" t="str">
        <f ca="1">INDIRECT("'"&amp;$Q335&amp;"'!$A$5")</f>
        <v>Category 4: Falls with Injury Prevention</v>
      </c>
      <c r="E335" s="197">
        <f ca="1">INDIRECT("'"&amp;$Q335&amp;"'!$F$17")</f>
        <v>0</v>
      </c>
      <c r="F335" s="197">
        <f ca="1">INDIRECT("'"&amp;$Q335&amp;"'!$F$19")</f>
        <v>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view="pageBreakPreview" zoomScale="80" zoomScaleNormal="90" zoomScaleSheetLayoutView="80" zoomScalePageLayoutView="90" workbookViewId="0">
      <selection activeCell="C2" sqref="C2"/>
    </sheetView>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76" t="s">
        <v>312</v>
      </c>
      <c r="B26" s="279"/>
      <c r="C26" s="279"/>
      <c r="D26" s="279"/>
      <c r="E26" s="279"/>
      <c r="F26" s="279"/>
      <c r="G26" s="280"/>
    </row>
    <row r="27" spans="1:7" ht="93.75" customHeight="1" x14ac:dyDescent="0.25">
      <c r="A27" s="276" t="s">
        <v>235</v>
      </c>
      <c r="B27" s="279"/>
      <c r="C27" s="279"/>
      <c r="D27" s="279"/>
      <c r="E27" s="279"/>
      <c r="F27" s="279"/>
      <c r="G27" s="280"/>
    </row>
    <row r="28" spans="1:7" ht="108" customHeight="1" x14ac:dyDescent="0.25">
      <c r="A28" s="276" t="s">
        <v>236</v>
      </c>
      <c r="B28" s="279"/>
      <c r="C28" s="279"/>
      <c r="D28" s="279"/>
      <c r="E28" s="279"/>
      <c r="F28" s="279"/>
      <c r="G28" s="280"/>
    </row>
    <row r="29" spans="1:7" ht="30" customHeight="1" x14ac:dyDescent="0.25">
      <c r="A29" s="276" t="s">
        <v>290</v>
      </c>
      <c r="B29" s="279"/>
      <c r="C29" s="279"/>
      <c r="D29" s="279"/>
      <c r="E29" s="279"/>
      <c r="F29" s="279"/>
      <c r="G29" s="280"/>
    </row>
    <row r="30" spans="1:7" ht="15" customHeight="1" x14ac:dyDescent="0.25">
      <c r="A30" s="202"/>
      <c r="B30" s="203"/>
      <c r="C30" s="279" t="s">
        <v>291</v>
      </c>
      <c r="D30" s="277"/>
      <c r="E30" s="277"/>
      <c r="F30" s="277"/>
      <c r="G30" s="278"/>
    </row>
    <row r="31" spans="1:7" ht="15" customHeight="1" x14ac:dyDescent="0.25">
      <c r="A31" s="202"/>
      <c r="B31" s="203"/>
      <c r="C31" s="279" t="s">
        <v>292</v>
      </c>
      <c r="D31" s="277"/>
      <c r="E31" s="277"/>
      <c r="F31" s="277"/>
      <c r="G31" s="278"/>
    </row>
    <row r="32" spans="1:7" ht="30" customHeight="1" x14ac:dyDescent="0.25">
      <c r="A32" s="202"/>
      <c r="B32" s="203"/>
      <c r="C32" s="279" t="s">
        <v>293</v>
      </c>
      <c r="D32" s="277"/>
      <c r="E32" s="277"/>
      <c r="F32" s="277"/>
      <c r="G32" s="278"/>
    </row>
    <row r="33" spans="1:7" ht="15" customHeight="1" x14ac:dyDescent="0.25">
      <c r="A33" s="202"/>
      <c r="B33" s="203"/>
      <c r="C33" s="279" t="s">
        <v>294</v>
      </c>
      <c r="D33" s="277"/>
      <c r="E33" s="277"/>
      <c r="F33" s="277"/>
      <c r="G33" s="278"/>
    </row>
    <row r="34" spans="1:7" ht="15" customHeight="1" x14ac:dyDescent="0.25">
      <c r="A34" s="202"/>
      <c r="B34" s="203"/>
      <c r="C34" s="279" t="s">
        <v>295</v>
      </c>
      <c r="D34" s="277"/>
      <c r="E34" s="277"/>
      <c r="F34" s="277"/>
      <c r="G34" s="278"/>
    </row>
    <row r="35" spans="1:7" ht="15" customHeight="1" x14ac:dyDescent="0.25">
      <c r="A35" s="202"/>
      <c r="B35" s="203"/>
      <c r="C35" s="279" t="s">
        <v>307</v>
      </c>
      <c r="D35" s="277"/>
      <c r="E35" s="277"/>
      <c r="F35" s="277"/>
      <c r="G35" s="278"/>
    </row>
    <row r="36" spans="1:7" ht="30" customHeight="1" x14ac:dyDescent="0.25">
      <c r="A36" s="202"/>
      <c r="B36" s="203"/>
      <c r="C36" s="279" t="s">
        <v>296</v>
      </c>
      <c r="D36" s="277"/>
      <c r="E36" s="277"/>
      <c r="F36" s="277"/>
      <c r="G36" s="278"/>
    </row>
    <row r="37" spans="1:7" ht="15" customHeight="1" x14ac:dyDescent="0.25">
      <c r="A37" s="202"/>
      <c r="B37" s="203"/>
      <c r="C37" s="279" t="s">
        <v>297</v>
      </c>
      <c r="D37" s="277"/>
      <c r="E37" s="277"/>
      <c r="F37" s="277"/>
      <c r="G37" s="278"/>
    </row>
    <row r="38" spans="1:7" ht="15" customHeight="1" x14ac:dyDescent="0.25">
      <c r="A38" s="202"/>
      <c r="B38" s="203"/>
      <c r="C38" s="279" t="s">
        <v>298</v>
      </c>
      <c r="D38" s="277"/>
      <c r="E38" s="277"/>
      <c r="F38" s="277"/>
      <c r="G38" s="278"/>
    </row>
    <row r="39" spans="1:7" ht="30" customHeight="1" x14ac:dyDescent="0.25">
      <c r="A39" s="202"/>
      <c r="B39" s="203"/>
      <c r="C39" s="279" t="s">
        <v>299</v>
      </c>
      <c r="D39" s="277"/>
      <c r="E39" s="277"/>
      <c r="F39" s="277"/>
      <c r="G39" s="278"/>
    </row>
    <row r="40" spans="1:7" ht="31.5" customHeight="1" x14ac:dyDescent="0.25">
      <c r="A40" s="202"/>
      <c r="B40" s="203"/>
      <c r="C40" s="279" t="s">
        <v>300</v>
      </c>
      <c r="D40" s="277"/>
      <c r="E40" s="277"/>
      <c r="F40" s="277"/>
      <c r="G40" s="278"/>
    </row>
    <row r="41" spans="1:7" ht="88.5" customHeight="1" x14ac:dyDescent="0.25">
      <c r="A41" s="281" t="s">
        <v>301</v>
      </c>
      <c r="B41" s="277"/>
      <c r="C41" s="277"/>
      <c r="D41" s="277"/>
      <c r="E41" s="277"/>
      <c r="F41" s="277"/>
      <c r="G41" s="278"/>
    </row>
    <row r="42" spans="1:7" ht="13.5" customHeight="1" x14ac:dyDescent="0.25">
      <c r="A42" s="276"/>
      <c r="B42" s="279"/>
      <c r="C42" s="279"/>
      <c r="D42" s="279"/>
      <c r="E42" s="279"/>
      <c r="F42" s="279"/>
      <c r="G42" s="280"/>
    </row>
    <row r="43" spans="1:7" ht="73.5" customHeight="1" x14ac:dyDescent="0.25">
      <c r="A43" s="276" t="s">
        <v>237</v>
      </c>
      <c r="B43" s="279"/>
      <c r="C43" s="279"/>
      <c r="D43" s="279"/>
      <c r="E43" s="279"/>
      <c r="F43" s="279"/>
      <c r="G43" s="280"/>
    </row>
    <row r="44" spans="1:7" ht="56.25" customHeight="1" x14ac:dyDescent="0.25">
      <c r="A44" s="276" t="s">
        <v>310</v>
      </c>
      <c r="B44" s="277"/>
      <c r="C44" s="277"/>
      <c r="D44" s="277"/>
      <c r="E44" s="277"/>
      <c r="F44" s="277"/>
      <c r="G44" s="278"/>
    </row>
    <row r="45" spans="1:7" ht="84.75" customHeight="1" x14ac:dyDescent="0.25">
      <c r="A45" s="273" t="s">
        <v>239</v>
      </c>
      <c r="B45" s="274"/>
      <c r="C45" s="274"/>
      <c r="D45" s="274"/>
      <c r="E45" s="274"/>
      <c r="F45" s="274"/>
      <c r="G45" s="275"/>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A28:G28"/>
    <mergeCell ref="C39:G39"/>
    <mergeCell ref="C40:G40"/>
    <mergeCell ref="A41:G41"/>
    <mergeCell ref="C33:G33"/>
    <mergeCell ref="C34:G34"/>
    <mergeCell ref="C35:G35"/>
    <mergeCell ref="C36:G36"/>
    <mergeCell ref="C37:G37"/>
    <mergeCell ref="C38:G38"/>
    <mergeCell ref="A45:G45"/>
    <mergeCell ref="A44:G44"/>
    <mergeCell ref="A26:G26"/>
    <mergeCell ref="A42:G42"/>
    <mergeCell ref="A27:G27"/>
    <mergeCell ref="A43:G43"/>
    <mergeCell ref="A29:G29"/>
    <mergeCell ref="C30:G30"/>
    <mergeCell ref="C31:G31"/>
    <mergeCell ref="C32:G32"/>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view="pageBreakPreview" zoomScale="85" zoomScaleNormal="90" zoomScaleSheetLayoutView="85" zoomScalePageLayoutView="90" workbookViewId="0">
      <selection activeCell="C5" sqref="C5"/>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194</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t="s">
        <v>451</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f>'Category 1 Summary'!F67</f>
        <v>0</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f>'Category 1 Summary'!F122</f>
        <v>0</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f>'Category 1 Summary'!F177</f>
        <v>0</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t="str">
        <f>'Category 1 Summary'!F232</f>
        <v xml:space="preserve"> </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t="str">
        <f>'Category 1 Summary'!F287</f>
        <v xml:space="preserve"> </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t="str">
        <f>'Category 1 Summary'!F342</f>
        <v xml:space="preserve"> </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t="str">
        <f>'Category 1 Summary'!F397</f>
        <v xml:space="preserve"> </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t="str">
        <f>'Category 1 Summary'!F507</f>
        <v xml:space="preserve"> </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f>'Category 1 Summary'!F562</f>
        <v>0</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t="str">
        <f>'Category 1 Summary'!F617</f>
        <v xml:space="preserve"> </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f>'Category 2 Summary'!F67</f>
        <v>0</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f>'Category 2 Summary'!F122</f>
        <v>764047.90000000037</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f>'Category 2 Summary'!F177</f>
        <v>2546826.33</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t="str">
        <f>'Category 2 Summary'!F232</f>
        <v xml:space="preserve"> </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t="str">
        <f>'Category 2 Summary'!F342</f>
        <v xml:space="preserve"> </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t="str">
        <f>'Category 2 Summary'!F397</f>
        <v xml:space="preserve"> </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t="str">
        <f>'Category 2 Summary'!F452</f>
        <v xml:space="preserve"> </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t="str">
        <f>'Category 2 Summary'!F507</f>
        <v xml:space="preserve"> </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t="str">
        <f>'Category 2 Summary'!F617</f>
        <v xml:space="preserve"> </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t="str">
        <f>'Category 2 Summary'!F672</f>
        <v xml:space="preserve"> </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t="str">
        <f>'Category 2 Summary'!F727</f>
        <v xml:space="preserve"> </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t="str">
        <f>'Category 2 Summary'!F782</f>
        <v xml:space="preserve"> </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3310874.2300000004</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136125</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181500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t="str">
        <f>'Category 4 Summary'!F170</f>
        <v xml:space="preserve"> </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f>'Category 4 Summary'!F241</f>
        <v>136125</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f>'Category 4 Summary'!F280</f>
        <v>0</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t="str">
        <f>'Category 4 Summary'!F323</f>
        <v xml:space="preserve"> </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t="str">
        <f>'Category 4 Summary'!F366</f>
        <v xml:space="preserve"> </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453750</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3764624.2300000004</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448"/>
  <sheetViews>
    <sheetView showGridLines="0" view="pageBreakPreview" zoomScale="85" zoomScaleNormal="90" zoomScaleSheetLayoutView="85" zoomScalePageLayoutView="90" workbookViewId="0">
      <selection activeCell="D4" sqref="D4"/>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tr">
        <f>IF('Total Payment Amount'!D2=0,"",'Total Payment Amount'!D2)</f>
        <v>Arrowhead Regional Medical Center</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t="str">
        <f>IF('Total Payment Amount'!D4=0,"",'Total Payment Amount'!D4)</f>
        <v>9/30/2012 - 3/22/13</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6.75" customHeight="1" x14ac:dyDescent="0.25"/>
    <row r="13" spans="1:7" s="71" customFormat="1" ht="15" x14ac:dyDescent="0.25">
      <c r="A13" s="65" t="s">
        <v>137</v>
      </c>
      <c r="B13" s="66"/>
      <c r="C13" s="66"/>
      <c r="D13" s="67"/>
      <c r="E13" s="68"/>
      <c r="F13" s="69"/>
      <c r="G13" s="70"/>
    </row>
    <row r="14" spans="1:7" s="73" customFormat="1" ht="32.450000000000003" customHeight="1" x14ac:dyDescent="0.25">
      <c r="A14" s="291" t="s">
        <v>433</v>
      </c>
      <c r="B14" s="292"/>
      <c r="C14" s="292"/>
      <c r="D14" s="292"/>
      <c r="E14" s="292"/>
      <c r="F14" s="292"/>
      <c r="G14" s="293"/>
    </row>
    <row r="15" spans="1:7" s="73" customFormat="1" ht="32.450000000000003" customHeight="1" x14ac:dyDescent="0.25">
      <c r="A15" s="294"/>
      <c r="B15" s="295"/>
      <c r="C15" s="295"/>
      <c r="D15" s="295"/>
      <c r="E15" s="295"/>
      <c r="F15" s="295"/>
      <c r="G15" s="296"/>
    </row>
    <row r="16" spans="1:7" s="73" customFormat="1" ht="32.450000000000003" customHeight="1" x14ac:dyDescent="0.25">
      <c r="A16" s="294"/>
      <c r="B16" s="295"/>
      <c r="C16" s="295"/>
      <c r="D16" s="295"/>
      <c r="E16" s="295"/>
      <c r="F16" s="295"/>
      <c r="G16" s="296"/>
    </row>
    <row r="17" spans="1:7" s="73" customFormat="1" ht="32.450000000000003" customHeight="1" x14ac:dyDescent="0.25">
      <c r="A17" s="294"/>
      <c r="B17" s="295"/>
      <c r="C17" s="295"/>
      <c r="D17" s="295"/>
      <c r="E17" s="295"/>
      <c r="F17" s="295"/>
      <c r="G17" s="296"/>
    </row>
    <row r="18" spans="1:7" s="73" customFormat="1" ht="32.450000000000003" customHeight="1" x14ac:dyDescent="0.25">
      <c r="A18" s="294"/>
      <c r="B18" s="295"/>
      <c r="C18" s="295"/>
      <c r="D18" s="295"/>
      <c r="E18" s="295"/>
      <c r="F18" s="295"/>
      <c r="G18" s="296"/>
    </row>
    <row r="19" spans="1:7" s="73" customFormat="1" ht="32.450000000000003" customHeight="1" x14ac:dyDescent="0.25">
      <c r="A19" s="294"/>
      <c r="B19" s="295"/>
      <c r="C19" s="295"/>
      <c r="D19" s="295"/>
      <c r="E19" s="295"/>
      <c r="F19" s="295"/>
      <c r="G19" s="296"/>
    </row>
    <row r="20" spans="1:7" s="73" customFormat="1" ht="32.450000000000003" customHeight="1" x14ac:dyDescent="0.25">
      <c r="A20" s="294"/>
      <c r="B20" s="295"/>
      <c r="C20" s="295"/>
      <c r="D20" s="295"/>
      <c r="E20" s="295"/>
      <c r="F20" s="295"/>
      <c r="G20" s="296"/>
    </row>
    <row r="21" spans="1:7" s="73" customFormat="1" ht="32.450000000000003" customHeight="1" x14ac:dyDescent="0.25">
      <c r="A21" s="294"/>
      <c r="B21" s="295"/>
      <c r="C21" s="295"/>
      <c r="D21" s="295"/>
      <c r="E21" s="295"/>
      <c r="F21" s="295"/>
      <c r="G21" s="296"/>
    </row>
    <row r="22" spans="1:7" s="73" customFormat="1" ht="32.450000000000003" customHeight="1" x14ac:dyDescent="0.25">
      <c r="A22" s="294"/>
      <c r="B22" s="295"/>
      <c r="C22" s="295"/>
      <c r="D22" s="295"/>
      <c r="E22" s="295"/>
      <c r="F22" s="295"/>
      <c r="G22" s="296"/>
    </row>
    <row r="23" spans="1:7" s="73" customFormat="1" ht="32.450000000000003" customHeight="1" x14ac:dyDescent="0.25">
      <c r="A23" s="294"/>
      <c r="B23" s="295"/>
      <c r="C23" s="295"/>
      <c r="D23" s="295"/>
      <c r="E23" s="295"/>
      <c r="F23" s="295"/>
      <c r="G23" s="296"/>
    </row>
    <row r="24" spans="1:7" s="73" customFormat="1" ht="32.450000000000003" customHeight="1" x14ac:dyDescent="0.25">
      <c r="A24" s="294"/>
      <c r="B24" s="295"/>
      <c r="C24" s="295"/>
      <c r="D24" s="295"/>
      <c r="E24" s="295"/>
      <c r="F24" s="295"/>
      <c r="G24" s="296"/>
    </row>
    <row r="25" spans="1:7" s="73" customFormat="1" ht="32.450000000000003" customHeight="1" x14ac:dyDescent="0.25">
      <c r="A25" s="294"/>
      <c r="B25" s="295"/>
      <c r="C25" s="295"/>
      <c r="D25" s="295"/>
      <c r="E25" s="295"/>
      <c r="F25" s="295"/>
      <c r="G25" s="296"/>
    </row>
    <row r="26" spans="1:7" s="73" customFormat="1" ht="32.450000000000003" customHeight="1" x14ac:dyDescent="0.25">
      <c r="A26" s="294"/>
      <c r="B26" s="295"/>
      <c r="C26" s="295"/>
      <c r="D26" s="295"/>
      <c r="E26" s="295"/>
      <c r="F26" s="295"/>
      <c r="G26" s="296"/>
    </row>
    <row r="27" spans="1:7" s="73" customFormat="1" ht="32.450000000000003" customHeight="1" x14ac:dyDescent="0.25">
      <c r="A27" s="294"/>
      <c r="B27" s="295"/>
      <c r="C27" s="295"/>
      <c r="D27" s="295"/>
      <c r="E27" s="295"/>
      <c r="F27" s="295"/>
      <c r="G27" s="296"/>
    </row>
    <row r="28" spans="1:7" s="73" customFormat="1" ht="32.450000000000003" customHeight="1" x14ac:dyDescent="0.25">
      <c r="A28" s="294"/>
      <c r="B28" s="295"/>
      <c r="C28" s="295"/>
      <c r="D28" s="295"/>
      <c r="E28" s="295"/>
      <c r="F28" s="295"/>
      <c r="G28" s="296"/>
    </row>
    <row r="29" spans="1:7" s="73" customFormat="1" ht="32.450000000000003" customHeight="1" x14ac:dyDescent="0.25">
      <c r="A29" s="294"/>
      <c r="B29" s="295"/>
      <c r="C29" s="295"/>
      <c r="D29" s="295"/>
      <c r="E29" s="295"/>
      <c r="F29" s="295"/>
      <c r="G29" s="296"/>
    </row>
    <row r="30" spans="1:7" s="73" customFormat="1" ht="32.450000000000003" customHeight="1" x14ac:dyDescent="0.25">
      <c r="A30" s="294"/>
      <c r="B30" s="295"/>
      <c r="C30" s="295"/>
      <c r="D30" s="295"/>
      <c r="E30" s="295"/>
      <c r="F30" s="295"/>
      <c r="G30" s="296"/>
    </row>
    <row r="31" spans="1:7" s="73" customFormat="1" ht="32.450000000000003" customHeight="1" x14ac:dyDescent="0.25">
      <c r="A31" s="294"/>
      <c r="B31" s="295"/>
      <c r="C31" s="295"/>
      <c r="D31" s="295"/>
      <c r="E31" s="295"/>
      <c r="F31" s="295"/>
      <c r="G31" s="296"/>
    </row>
    <row r="32" spans="1:7" s="73" customFormat="1" ht="32.450000000000003" customHeight="1" x14ac:dyDescent="0.25">
      <c r="A32" s="294"/>
      <c r="B32" s="295"/>
      <c r="C32" s="295"/>
      <c r="D32" s="295"/>
      <c r="E32" s="295"/>
      <c r="F32" s="295"/>
      <c r="G32" s="296"/>
    </row>
    <row r="33" spans="1:7" s="73" customFormat="1" ht="32.450000000000003" customHeight="1" x14ac:dyDescent="0.25">
      <c r="A33" s="294"/>
      <c r="B33" s="295"/>
      <c r="C33" s="295"/>
      <c r="D33" s="295"/>
      <c r="E33" s="295"/>
      <c r="F33" s="295"/>
      <c r="G33" s="296"/>
    </row>
    <row r="34" spans="1:7" s="73" customFormat="1" ht="32.450000000000003" customHeight="1" x14ac:dyDescent="0.25">
      <c r="A34" s="294"/>
      <c r="B34" s="295"/>
      <c r="C34" s="295"/>
      <c r="D34" s="295"/>
      <c r="E34" s="295"/>
      <c r="F34" s="295"/>
      <c r="G34" s="296"/>
    </row>
    <row r="35" spans="1:7" s="73" customFormat="1" ht="32.450000000000003" customHeight="1" x14ac:dyDescent="0.25">
      <c r="A35" s="294"/>
      <c r="B35" s="295"/>
      <c r="C35" s="295"/>
      <c r="D35" s="295"/>
      <c r="E35" s="295"/>
      <c r="F35" s="295"/>
      <c r="G35" s="296"/>
    </row>
    <row r="36" spans="1:7" s="73" customFormat="1" ht="32.450000000000003" customHeight="1" x14ac:dyDescent="0.25">
      <c r="A36" s="294"/>
      <c r="B36" s="295"/>
      <c r="C36" s="295"/>
      <c r="D36" s="295"/>
      <c r="E36" s="295"/>
      <c r="F36" s="295"/>
      <c r="G36" s="296"/>
    </row>
    <row r="37" spans="1:7" s="73" customFormat="1" ht="32.450000000000003" customHeight="1" x14ac:dyDescent="0.25">
      <c r="A37" s="294"/>
      <c r="B37" s="295"/>
      <c r="C37" s="295"/>
      <c r="D37" s="295"/>
      <c r="E37" s="295"/>
      <c r="F37" s="295"/>
      <c r="G37" s="296"/>
    </row>
    <row r="38" spans="1:7" s="73" customFormat="1" ht="32.450000000000003" customHeight="1" x14ac:dyDescent="0.25">
      <c r="A38" s="294"/>
      <c r="B38" s="295"/>
      <c r="C38" s="295"/>
      <c r="D38" s="295"/>
      <c r="E38" s="295"/>
      <c r="F38" s="295"/>
      <c r="G38" s="296"/>
    </row>
    <row r="39" spans="1:7" s="73" customFormat="1" ht="32.450000000000003" customHeight="1" x14ac:dyDescent="0.25">
      <c r="A39" s="294"/>
      <c r="B39" s="295"/>
      <c r="C39" s="295"/>
      <c r="D39" s="295"/>
      <c r="E39" s="295"/>
      <c r="F39" s="295"/>
      <c r="G39" s="296"/>
    </row>
    <row r="40" spans="1:7" s="73" customFormat="1" ht="32.450000000000003" customHeight="1" x14ac:dyDescent="0.25">
      <c r="A40" s="294"/>
      <c r="B40" s="295"/>
      <c r="C40" s="295"/>
      <c r="D40" s="295"/>
      <c r="E40" s="295"/>
      <c r="F40" s="295"/>
      <c r="G40" s="296"/>
    </row>
    <row r="41" spans="1:7" s="73" customFormat="1" ht="32.450000000000003" customHeight="1" x14ac:dyDescent="0.25">
      <c r="A41" s="294"/>
      <c r="B41" s="295"/>
      <c r="C41" s="295"/>
      <c r="D41" s="295"/>
      <c r="E41" s="295"/>
      <c r="F41" s="295"/>
      <c r="G41" s="296"/>
    </row>
    <row r="42" spans="1:7" s="73" customFormat="1" ht="32.450000000000003" customHeight="1" x14ac:dyDescent="0.25">
      <c r="A42" s="294"/>
      <c r="B42" s="295"/>
      <c r="C42" s="295"/>
      <c r="D42" s="295"/>
      <c r="E42" s="295"/>
      <c r="F42" s="295"/>
      <c r="G42" s="296"/>
    </row>
    <row r="43" spans="1:7" s="73" customFormat="1" ht="32.450000000000003" customHeight="1" x14ac:dyDescent="0.25">
      <c r="A43" s="294"/>
      <c r="B43" s="295"/>
      <c r="C43" s="295"/>
      <c r="D43" s="295"/>
      <c r="E43" s="295"/>
      <c r="F43" s="295"/>
      <c r="G43" s="296"/>
    </row>
    <row r="44" spans="1:7" s="73" customFormat="1" ht="32.450000000000003" customHeight="1" x14ac:dyDescent="0.25">
      <c r="A44" s="294"/>
      <c r="B44" s="295"/>
      <c r="C44" s="295"/>
      <c r="D44" s="295"/>
      <c r="E44" s="295"/>
      <c r="F44" s="295"/>
      <c r="G44" s="296"/>
    </row>
    <row r="45" spans="1:7" s="73" customFormat="1" ht="32.450000000000003" customHeight="1" x14ac:dyDescent="0.25">
      <c r="A45" s="294"/>
      <c r="B45" s="295"/>
      <c r="C45" s="295"/>
      <c r="D45" s="295"/>
      <c r="E45" s="295"/>
      <c r="F45" s="295"/>
      <c r="G45" s="296"/>
    </row>
    <row r="46" spans="1:7" s="73" customFormat="1" ht="32.450000000000003" customHeight="1" x14ac:dyDescent="0.25">
      <c r="A46" s="294"/>
      <c r="B46" s="295"/>
      <c r="C46" s="295"/>
      <c r="D46" s="295"/>
      <c r="E46" s="295"/>
      <c r="F46" s="295"/>
      <c r="G46" s="296"/>
    </row>
    <row r="47" spans="1:7" s="73" customFormat="1" ht="32.450000000000003" customHeight="1" x14ac:dyDescent="0.25">
      <c r="A47" s="294"/>
      <c r="B47" s="295"/>
      <c r="C47" s="295"/>
      <c r="D47" s="295"/>
      <c r="E47" s="295"/>
      <c r="F47" s="295"/>
      <c r="G47" s="296"/>
    </row>
    <row r="48" spans="1:7" s="73" customFormat="1" ht="32.450000000000003" customHeight="1" x14ac:dyDescent="0.25">
      <c r="A48" s="294"/>
      <c r="B48" s="295"/>
      <c r="C48" s="295"/>
      <c r="D48" s="295"/>
      <c r="E48" s="295"/>
      <c r="F48" s="295"/>
      <c r="G48" s="296"/>
    </row>
    <row r="49" spans="1:7" s="73" customFormat="1" ht="32.450000000000003" customHeight="1" x14ac:dyDescent="0.25">
      <c r="A49" s="294"/>
      <c r="B49" s="295"/>
      <c r="C49" s="295"/>
      <c r="D49" s="295"/>
      <c r="E49" s="295"/>
      <c r="F49" s="295"/>
      <c r="G49" s="296"/>
    </row>
    <row r="50" spans="1:7" s="73" customFormat="1" ht="32.450000000000003" customHeight="1" x14ac:dyDescent="0.25">
      <c r="A50" s="294"/>
      <c r="B50" s="295"/>
      <c r="C50" s="295"/>
      <c r="D50" s="295"/>
      <c r="E50" s="295"/>
      <c r="F50" s="295"/>
      <c r="G50" s="296"/>
    </row>
    <row r="51" spans="1:7" s="73" customFormat="1" ht="32.450000000000003" customHeight="1" x14ac:dyDescent="0.25">
      <c r="A51" s="294"/>
      <c r="B51" s="295"/>
      <c r="C51" s="295"/>
      <c r="D51" s="295"/>
      <c r="E51" s="295"/>
      <c r="F51" s="295"/>
      <c r="G51" s="296"/>
    </row>
    <row r="52" spans="1:7" s="73" customFormat="1" ht="32.450000000000003" customHeight="1" x14ac:dyDescent="0.25">
      <c r="A52" s="294"/>
      <c r="B52" s="295"/>
      <c r="C52" s="295"/>
      <c r="D52" s="295"/>
      <c r="E52" s="295"/>
      <c r="F52" s="295"/>
      <c r="G52" s="296"/>
    </row>
    <row r="53" spans="1:7" s="73" customFormat="1" ht="32.450000000000003" customHeight="1" x14ac:dyDescent="0.25">
      <c r="A53" s="294"/>
      <c r="B53" s="295"/>
      <c r="C53" s="295"/>
      <c r="D53" s="295"/>
      <c r="E53" s="295"/>
      <c r="F53" s="295"/>
      <c r="G53" s="296"/>
    </row>
    <row r="54" spans="1:7" s="73" customFormat="1" ht="32.450000000000003" customHeight="1" x14ac:dyDescent="0.25">
      <c r="A54" s="294"/>
      <c r="B54" s="295"/>
      <c r="C54" s="295"/>
      <c r="D54" s="295"/>
      <c r="E54" s="295"/>
      <c r="F54" s="295"/>
      <c r="G54" s="296"/>
    </row>
    <row r="55" spans="1:7" s="73" customFormat="1" ht="32.450000000000003" customHeight="1" x14ac:dyDescent="0.25">
      <c r="A55" s="294"/>
      <c r="B55" s="295"/>
      <c r="C55" s="295"/>
      <c r="D55" s="295"/>
      <c r="E55" s="295"/>
      <c r="F55" s="295"/>
      <c r="G55" s="296"/>
    </row>
    <row r="56" spans="1:7" s="73" customFormat="1" ht="32.450000000000003" customHeight="1" x14ac:dyDescent="0.25">
      <c r="A56" s="294"/>
      <c r="B56" s="295"/>
      <c r="C56" s="295"/>
      <c r="D56" s="295"/>
      <c r="E56" s="295"/>
      <c r="F56" s="295"/>
      <c r="G56" s="296"/>
    </row>
    <row r="57" spans="1:7" s="71" customFormat="1" ht="32.450000000000003" customHeight="1" x14ac:dyDescent="0.25">
      <c r="A57" s="291" t="s">
        <v>434</v>
      </c>
      <c r="B57" s="292"/>
      <c r="C57" s="292"/>
      <c r="D57" s="292"/>
      <c r="E57" s="292"/>
      <c r="F57" s="292"/>
      <c r="G57" s="293"/>
    </row>
    <row r="58" spans="1:7" s="73" customFormat="1" ht="32.450000000000003" customHeight="1" x14ac:dyDescent="0.25">
      <c r="A58" s="294"/>
      <c r="B58" s="295"/>
      <c r="C58" s="295"/>
      <c r="D58" s="295"/>
      <c r="E58" s="295"/>
      <c r="F58" s="295"/>
      <c r="G58" s="296"/>
    </row>
    <row r="59" spans="1:7" s="73" customFormat="1" ht="32.450000000000003" customHeight="1" x14ac:dyDescent="0.25">
      <c r="A59" s="294"/>
      <c r="B59" s="295"/>
      <c r="C59" s="295"/>
      <c r="D59" s="295"/>
      <c r="E59" s="295"/>
      <c r="F59" s="295"/>
      <c r="G59" s="296"/>
    </row>
    <row r="60" spans="1:7" s="73" customFormat="1" ht="32.450000000000003" customHeight="1" x14ac:dyDescent="0.25">
      <c r="A60" s="294"/>
      <c r="B60" s="295"/>
      <c r="C60" s="295"/>
      <c r="D60" s="295"/>
      <c r="E60" s="295"/>
      <c r="F60" s="295"/>
      <c r="G60" s="296"/>
    </row>
    <row r="61" spans="1:7" s="73" customFormat="1" ht="32.450000000000003" customHeight="1" x14ac:dyDescent="0.25">
      <c r="A61" s="294"/>
      <c r="B61" s="295"/>
      <c r="C61" s="295"/>
      <c r="D61" s="295"/>
      <c r="E61" s="295"/>
      <c r="F61" s="295"/>
      <c r="G61" s="296"/>
    </row>
    <row r="62" spans="1:7" s="73" customFormat="1" ht="32.450000000000003" customHeight="1" x14ac:dyDescent="0.25">
      <c r="A62" s="294"/>
      <c r="B62" s="295"/>
      <c r="C62" s="295"/>
      <c r="D62" s="295"/>
      <c r="E62" s="295"/>
      <c r="F62" s="295"/>
      <c r="G62" s="296"/>
    </row>
    <row r="63" spans="1:7" s="73" customFormat="1" ht="32.450000000000003" customHeight="1" x14ac:dyDescent="0.25">
      <c r="A63" s="294"/>
      <c r="B63" s="295"/>
      <c r="C63" s="295"/>
      <c r="D63" s="295"/>
      <c r="E63" s="295"/>
      <c r="F63" s="295"/>
      <c r="G63" s="296"/>
    </row>
    <row r="64" spans="1:7" s="73" customFormat="1" ht="32.450000000000003" customHeight="1" x14ac:dyDescent="0.25">
      <c r="A64" s="294"/>
      <c r="B64" s="295"/>
      <c r="C64" s="295"/>
      <c r="D64" s="295"/>
      <c r="E64" s="295"/>
      <c r="F64" s="295"/>
      <c r="G64" s="296"/>
    </row>
    <row r="65" spans="1:7" s="73" customFormat="1" ht="32.450000000000003" customHeight="1" x14ac:dyDescent="0.25">
      <c r="A65" s="294"/>
      <c r="B65" s="295"/>
      <c r="C65" s="295"/>
      <c r="D65" s="295"/>
      <c r="E65" s="295"/>
      <c r="F65" s="295"/>
      <c r="G65" s="296"/>
    </row>
    <row r="66" spans="1:7" s="73" customFormat="1" ht="32.450000000000003" customHeight="1" x14ac:dyDescent="0.25">
      <c r="A66" s="294"/>
      <c r="B66" s="295"/>
      <c r="C66" s="295"/>
      <c r="D66" s="295"/>
      <c r="E66" s="295"/>
      <c r="F66" s="295"/>
      <c r="G66" s="296"/>
    </row>
    <row r="67" spans="1:7" s="73" customFormat="1" ht="32.450000000000003" customHeight="1" x14ac:dyDescent="0.25">
      <c r="A67" s="294"/>
      <c r="B67" s="295"/>
      <c r="C67" s="295"/>
      <c r="D67" s="295"/>
      <c r="E67" s="295"/>
      <c r="F67" s="295"/>
      <c r="G67" s="296"/>
    </row>
    <row r="68" spans="1:7" s="73" customFormat="1" ht="32.450000000000003" customHeight="1" x14ac:dyDescent="0.25">
      <c r="A68" s="294"/>
      <c r="B68" s="295"/>
      <c r="C68" s="295"/>
      <c r="D68" s="295"/>
      <c r="E68" s="295"/>
      <c r="F68" s="295"/>
      <c r="G68" s="296"/>
    </row>
    <row r="69" spans="1:7" s="73" customFormat="1" ht="32.450000000000003" customHeight="1" x14ac:dyDescent="0.25">
      <c r="A69" s="294"/>
      <c r="B69" s="295"/>
      <c r="C69" s="295"/>
      <c r="D69" s="295"/>
      <c r="E69" s="295"/>
      <c r="F69" s="295"/>
      <c r="G69" s="296"/>
    </row>
    <row r="70" spans="1:7" s="73" customFormat="1" ht="32.450000000000003" customHeight="1" x14ac:dyDescent="0.25">
      <c r="A70" s="294"/>
      <c r="B70" s="295"/>
      <c r="C70" s="295"/>
      <c r="D70" s="295"/>
      <c r="E70" s="295"/>
      <c r="F70" s="295"/>
      <c r="G70" s="296"/>
    </row>
    <row r="71" spans="1:7" s="73" customFormat="1" ht="32.450000000000003" customHeight="1" x14ac:dyDescent="0.25">
      <c r="A71" s="294"/>
      <c r="B71" s="295"/>
      <c r="C71" s="295"/>
      <c r="D71" s="295"/>
      <c r="E71" s="295"/>
      <c r="F71" s="295"/>
      <c r="G71" s="296"/>
    </row>
    <row r="72" spans="1:7" ht="32.450000000000003" customHeight="1" x14ac:dyDescent="0.25">
      <c r="A72" s="294"/>
      <c r="B72" s="295"/>
      <c r="C72" s="295"/>
      <c r="D72" s="295"/>
      <c r="E72" s="295"/>
      <c r="F72" s="295"/>
      <c r="G72" s="296"/>
    </row>
    <row r="73" spans="1:7" ht="32.450000000000003" customHeight="1" x14ac:dyDescent="0.25">
      <c r="A73" s="294"/>
      <c r="B73" s="295"/>
      <c r="C73" s="295"/>
      <c r="D73" s="295"/>
      <c r="E73" s="295"/>
      <c r="F73" s="295"/>
      <c r="G73" s="296"/>
    </row>
    <row r="74" spans="1:7" ht="32.450000000000003" customHeight="1" x14ac:dyDescent="0.25">
      <c r="A74" s="294"/>
      <c r="B74" s="295"/>
      <c r="C74" s="295"/>
      <c r="D74" s="295"/>
      <c r="E74" s="295"/>
      <c r="F74" s="295"/>
      <c r="G74" s="296"/>
    </row>
    <row r="75" spans="1:7" ht="32.450000000000003" customHeight="1" x14ac:dyDescent="0.25">
      <c r="A75" s="294"/>
      <c r="B75" s="295"/>
      <c r="C75" s="295"/>
      <c r="D75" s="295"/>
      <c r="E75" s="295"/>
      <c r="F75" s="295"/>
      <c r="G75" s="296"/>
    </row>
    <row r="76" spans="1:7" ht="32.450000000000003" customHeight="1" x14ac:dyDescent="0.25">
      <c r="A76" s="294"/>
      <c r="B76" s="295"/>
      <c r="C76" s="295"/>
      <c r="D76" s="295"/>
      <c r="E76" s="295"/>
      <c r="F76" s="295"/>
      <c r="G76" s="296"/>
    </row>
    <row r="77" spans="1:7" ht="32.450000000000003" customHeight="1" x14ac:dyDescent="0.25">
      <c r="A77" s="294"/>
      <c r="B77" s="295"/>
      <c r="C77" s="295"/>
      <c r="D77" s="295"/>
      <c r="E77" s="295"/>
      <c r="F77" s="295"/>
      <c r="G77" s="296"/>
    </row>
    <row r="78" spans="1:7" ht="32.450000000000003" customHeight="1" x14ac:dyDescent="0.25">
      <c r="A78" s="294"/>
      <c r="B78" s="295"/>
      <c r="C78" s="295"/>
      <c r="D78" s="295"/>
      <c r="E78" s="295"/>
      <c r="F78" s="295"/>
      <c r="G78" s="296"/>
    </row>
    <row r="79" spans="1:7" ht="32.450000000000003" customHeight="1" x14ac:dyDescent="0.25">
      <c r="A79" s="294"/>
      <c r="B79" s="295"/>
      <c r="C79" s="295"/>
      <c r="D79" s="295"/>
      <c r="E79" s="295"/>
      <c r="F79" s="295"/>
      <c r="G79" s="296"/>
    </row>
    <row r="80" spans="1:7" ht="32.450000000000003" customHeight="1" x14ac:dyDescent="0.25">
      <c r="A80" s="294"/>
      <c r="B80" s="295"/>
      <c r="C80" s="295"/>
      <c r="D80" s="295"/>
      <c r="E80" s="295"/>
      <c r="F80" s="295"/>
      <c r="G80" s="296"/>
    </row>
    <row r="81" spans="1:7" ht="32.450000000000003" customHeight="1" x14ac:dyDescent="0.25">
      <c r="A81" s="294"/>
      <c r="B81" s="295"/>
      <c r="C81" s="295"/>
      <c r="D81" s="295"/>
      <c r="E81" s="295"/>
      <c r="F81" s="295"/>
      <c r="G81" s="296"/>
    </row>
    <row r="82" spans="1:7" ht="32.450000000000003" customHeight="1" x14ac:dyDescent="0.25">
      <c r="A82" s="294"/>
      <c r="B82" s="295"/>
      <c r="C82" s="295"/>
      <c r="D82" s="295"/>
      <c r="E82" s="295"/>
      <c r="F82" s="295"/>
      <c r="G82" s="296"/>
    </row>
    <row r="83" spans="1:7" ht="32.450000000000003" customHeight="1" x14ac:dyDescent="0.25">
      <c r="A83" s="294"/>
      <c r="B83" s="295"/>
      <c r="C83" s="295"/>
      <c r="D83" s="295"/>
      <c r="E83" s="295"/>
      <c r="F83" s="295"/>
      <c r="G83" s="296"/>
    </row>
    <row r="84" spans="1:7" ht="32.450000000000003" customHeight="1" x14ac:dyDescent="0.25">
      <c r="A84" s="294"/>
      <c r="B84" s="295"/>
      <c r="C84" s="295"/>
      <c r="D84" s="295"/>
      <c r="E84" s="295"/>
      <c r="F84" s="295"/>
      <c r="G84" s="296"/>
    </row>
    <row r="85" spans="1:7" ht="32.450000000000003" customHeight="1" x14ac:dyDescent="0.25">
      <c r="A85" s="294"/>
      <c r="B85" s="295"/>
      <c r="C85" s="295"/>
      <c r="D85" s="295"/>
      <c r="E85" s="295"/>
      <c r="F85" s="295"/>
      <c r="G85" s="296"/>
    </row>
    <row r="86" spans="1:7" ht="32.450000000000003" customHeight="1" x14ac:dyDescent="0.25">
      <c r="A86" s="294"/>
      <c r="B86" s="295"/>
      <c r="C86" s="295"/>
      <c r="D86" s="295"/>
      <c r="E86" s="295"/>
      <c r="F86" s="295"/>
      <c r="G86" s="296"/>
    </row>
    <row r="87" spans="1:7" ht="32.450000000000003" customHeight="1" x14ac:dyDescent="0.25">
      <c r="A87" s="294"/>
      <c r="B87" s="295"/>
      <c r="C87" s="295"/>
      <c r="D87" s="295"/>
      <c r="E87" s="295"/>
      <c r="F87" s="295"/>
      <c r="G87" s="296"/>
    </row>
    <row r="88" spans="1:7" ht="32.450000000000003" customHeight="1" x14ac:dyDescent="0.25">
      <c r="A88" s="294"/>
      <c r="B88" s="295"/>
      <c r="C88" s="295"/>
      <c r="D88" s="295"/>
      <c r="E88" s="295"/>
      <c r="F88" s="295"/>
      <c r="G88" s="296"/>
    </row>
    <row r="89" spans="1:7" ht="32.450000000000003" customHeight="1" x14ac:dyDescent="0.25">
      <c r="A89" s="294"/>
      <c r="B89" s="295"/>
      <c r="C89" s="295"/>
      <c r="D89" s="295"/>
      <c r="E89" s="295"/>
      <c r="F89" s="295"/>
      <c r="G89" s="296"/>
    </row>
    <row r="90" spans="1:7" ht="32.450000000000003" customHeight="1" x14ac:dyDescent="0.25">
      <c r="A90" s="294"/>
      <c r="B90" s="295"/>
      <c r="C90" s="295"/>
      <c r="D90" s="295"/>
      <c r="E90" s="295"/>
      <c r="F90" s="295"/>
      <c r="G90" s="296"/>
    </row>
    <row r="91" spans="1:7" ht="32.450000000000003" customHeight="1" x14ac:dyDescent="0.25">
      <c r="A91" s="294"/>
      <c r="B91" s="295"/>
      <c r="C91" s="295"/>
      <c r="D91" s="295"/>
      <c r="E91" s="295"/>
      <c r="F91" s="295"/>
      <c r="G91" s="296"/>
    </row>
    <row r="92" spans="1:7" ht="32.450000000000003" customHeight="1" x14ac:dyDescent="0.25">
      <c r="A92" s="294"/>
      <c r="B92" s="295"/>
      <c r="C92" s="295"/>
      <c r="D92" s="295"/>
      <c r="E92" s="295"/>
      <c r="F92" s="295"/>
      <c r="G92" s="296"/>
    </row>
    <row r="93" spans="1:7" ht="32.450000000000003" customHeight="1" x14ac:dyDescent="0.25">
      <c r="A93" s="291" t="s">
        <v>435</v>
      </c>
      <c r="B93" s="292"/>
      <c r="C93" s="292"/>
      <c r="D93" s="292"/>
      <c r="E93" s="292"/>
      <c r="F93" s="292"/>
      <c r="G93" s="293"/>
    </row>
    <row r="94" spans="1:7" ht="32.450000000000003" customHeight="1" x14ac:dyDescent="0.25">
      <c r="A94" s="294"/>
      <c r="B94" s="295"/>
      <c r="C94" s="295"/>
      <c r="D94" s="295"/>
      <c r="E94" s="295"/>
      <c r="F94" s="295"/>
      <c r="G94" s="296"/>
    </row>
    <row r="95" spans="1:7" ht="32.450000000000003" customHeight="1" x14ac:dyDescent="0.25">
      <c r="A95" s="294"/>
      <c r="B95" s="295"/>
      <c r="C95" s="295"/>
      <c r="D95" s="295"/>
      <c r="E95" s="295"/>
      <c r="F95" s="295"/>
      <c r="G95" s="296"/>
    </row>
    <row r="96" spans="1:7" ht="32.450000000000003" customHeight="1" x14ac:dyDescent="0.25">
      <c r="A96" s="294"/>
      <c r="B96" s="295"/>
      <c r="C96" s="295"/>
      <c r="D96" s="295"/>
      <c r="E96" s="295"/>
      <c r="F96" s="295"/>
      <c r="G96" s="296"/>
    </row>
    <row r="97" spans="1:7" ht="32.450000000000003" customHeight="1" x14ac:dyDescent="0.25">
      <c r="A97" s="294"/>
      <c r="B97" s="295"/>
      <c r="C97" s="295"/>
      <c r="D97" s="295"/>
      <c r="E97" s="295"/>
      <c r="F97" s="295"/>
      <c r="G97" s="296"/>
    </row>
    <row r="98" spans="1:7" ht="32.450000000000003" customHeight="1" x14ac:dyDescent="0.25">
      <c r="A98" s="294"/>
      <c r="B98" s="295"/>
      <c r="C98" s="295"/>
      <c r="D98" s="295"/>
      <c r="E98" s="295"/>
      <c r="F98" s="295"/>
      <c r="G98" s="296"/>
    </row>
    <row r="99" spans="1:7" ht="32.450000000000003" customHeight="1" x14ac:dyDescent="0.25">
      <c r="A99" s="294"/>
      <c r="B99" s="295"/>
      <c r="C99" s="295"/>
      <c r="D99" s="295"/>
      <c r="E99" s="295"/>
      <c r="F99" s="295"/>
      <c r="G99" s="296"/>
    </row>
    <row r="100" spans="1:7" ht="32.450000000000003" customHeight="1" x14ac:dyDescent="0.25">
      <c r="A100" s="294"/>
      <c r="B100" s="295"/>
      <c r="C100" s="295"/>
      <c r="D100" s="295"/>
      <c r="E100" s="295"/>
      <c r="F100" s="295"/>
      <c r="G100" s="296"/>
    </row>
    <row r="101" spans="1:7" ht="32.450000000000003" customHeight="1" x14ac:dyDescent="0.25">
      <c r="A101" s="294"/>
      <c r="B101" s="295"/>
      <c r="C101" s="295"/>
      <c r="D101" s="295"/>
      <c r="E101" s="295"/>
      <c r="F101" s="295"/>
      <c r="G101" s="296"/>
    </row>
    <row r="102" spans="1:7" ht="32.450000000000003" customHeight="1" x14ac:dyDescent="0.25">
      <c r="A102" s="294"/>
      <c r="B102" s="295"/>
      <c r="C102" s="295"/>
      <c r="D102" s="295"/>
      <c r="E102" s="295"/>
      <c r="F102" s="295"/>
      <c r="G102" s="296"/>
    </row>
    <row r="103" spans="1:7" ht="32.450000000000003" customHeight="1" x14ac:dyDescent="0.25">
      <c r="A103" s="294"/>
      <c r="B103" s="295"/>
      <c r="C103" s="295"/>
      <c r="D103" s="295"/>
      <c r="E103" s="295"/>
      <c r="F103" s="295"/>
      <c r="G103" s="296"/>
    </row>
    <row r="104" spans="1:7" ht="32.450000000000003" customHeight="1" x14ac:dyDescent="0.25">
      <c r="A104" s="294"/>
      <c r="B104" s="295"/>
      <c r="C104" s="295"/>
      <c r="D104" s="295"/>
      <c r="E104" s="295"/>
      <c r="F104" s="295"/>
      <c r="G104" s="296"/>
    </row>
    <row r="105" spans="1:7" ht="32.450000000000003" customHeight="1" x14ac:dyDescent="0.25">
      <c r="A105" s="294"/>
      <c r="B105" s="295"/>
      <c r="C105" s="295"/>
      <c r="D105" s="295"/>
      <c r="E105" s="295"/>
      <c r="F105" s="295"/>
      <c r="G105" s="296"/>
    </row>
    <row r="106" spans="1:7" ht="32.450000000000003" customHeight="1" x14ac:dyDescent="0.25">
      <c r="A106" s="294"/>
      <c r="B106" s="295"/>
      <c r="C106" s="295"/>
      <c r="D106" s="295"/>
      <c r="E106" s="295"/>
      <c r="F106" s="295"/>
      <c r="G106" s="296"/>
    </row>
    <row r="107" spans="1:7" ht="32.450000000000003" customHeight="1" x14ac:dyDescent="0.25">
      <c r="A107" s="294"/>
      <c r="B107" s="295"/>
      <c r="C107" s="295"/>
      <c r="D107" s="295"/>
      <c r="E107" s="295"/>
      <c r="F107" s="295"/>
      <c r="G107" s="296"/>
    </row>
    <row r="108" spans="1:7" ht="32.450000000000003" customHeight="1" x14ac:dyDescent="0.25">
      <c r="A108" s="294"/>
      <c r="B108" s="295"/>
      <c r="C108" s="295"/>
      <c r="D108" s="295"/>
      <c r="E108" s="295"/>
      <c r="F108" s="295"/>
      <c r="G108" s="296"/>
    </row>
    <row r="109" spans="1:7" ht="32.450000000000003" customHeight="1" x14ac:dyDescent="0.25">
      <c r="A109" s="294"/>
      <c r="B109" s="295"/>
      <c r="C109" s="295"/>
      <c r="D109" s="295"/>
      <c r="E109" s="295"/>
      <c r="F109" s="295"/>
      <c r="G109" s="296"/>
    </row>
    <row r="110" spans="1:7" ht="32.450000000000003" customHeight="1" x14ac:dyDescent="0.25">
      <c r="A110" s="294"/>
      <c r="B110" s="295"/>
      <c r="C110" s="295"/>
      <c r="D110" s="295"/>
      <c r="E110" s="295"/>
      <c r="F110" s="295"/>
      <c r="G110" s="296"/>
    </row>
    <row r="111" spans="1:7" ht="32.450000000000003" customHeight="1" x14ac:dyDescent="0.25">
      <c r="A111" s="294"/>
      <c r="B111" s="295"/>
      <c r="C111" s="295"/>
      <c r="D111" s="295"/>
      <c r="E111" s="295"/>
      <c r="F111" s="295"/>
      <c r="G111" s="296"/>
    </row>
    <row r="112" spans="1:7" ht="32.450000000000003" customHeight="1" x14ac:dyDescent="0.25">
      <c r="A112" s="294"/>
      <c r="B112" s="295"/>
      <c r="C112" s="295"/>
      <c r="D112" s="295"/>
      <c r="E112" s="295"/>
      <c r="F112" s="295"/>
      <c r="G112" s="296"/>
    </row>
    <row r="113" spans="1:7" ht="32.450000000000003" customHeight="1" x14ac:dyDescent="0.25">
      <c r="A113" s="294"/>
      <c r="B113" s="295"/>
      <c r="C113" s="295"/>
      <c r="D113" s="295"/>
      <c r="E113" s="295"/>
      <c r="F113" s="295"/>
      <c r="G113" s="296"/>
    </row>
    <row r="114" spans="1:7" ht="32.450000000000003" customHeight="1" x14ac:dyDescent="0.25">
      <c r="A114" s="294"/>
      <c r="B114" s="295"/>
      <c r="C114" s="295"/>
      <c r="D114" s="295"/>
      <c r="E114" s="295"/>
      <c r="F114" s="295"/>
      <c r="G114" s="296"/>
    </row>
    <row r="115" spans="1:7" ht="32.450000000000003" customHeight="1" x14ac:dyDescent="0.25">
      <c r="A115" s="294"/>
      <c r="B115" s="295"/>
      <c r="C115" s="295"/>
      <c r="D115" s="295"/>
      <c r="E115" s="295"/>
      <c r="F115" s="295"/>
      <c r="G115" s="296"/>
    </row>
    <row r="116" spans="1:7" ht="32.450000000000003" customHeight="1" x14ac:dyDescent="0.25">
      <c r="A116" s="294"/>
      <c r="B116" s="295"/>
      <c r="C116" s="295"/>
      <c r="D116" s="295"/>
      <c r="E116" s="295"/>
      <c r="F116" s="295"/>
      <c r="G116" s="296"/>
    </row>
    <row r="117" spans="1:7" ht="32.450000000000003" customHeight="1" x14ac:dyDescent="0.25">
      <c r="A117" s="294"/>
      <c r="B117" s="295"/>
      <c r="C117" s="295"/>
      <c r="D117" s="295"/>
      <c r="E117" s="295"/>
      <c r="F117" s="295"/>
      <c r="G117" s="296"/>
    </row>
    <row r="118" spans="1:7" ht="32.450000000000003" customHeight="1" x14ac:dyDescent="0.25">
      <c r="A118" s="294"/>
      <c r="B118" s="295"/>
      <c r="C118" s="295"/>
      <c r="D118" s="295"/>
      <c r="E118" s="295"/>
      <c r="F118" s="295"/>
      <c r="G118" s="296"/>
    </row>
    <row r="119" spans="1:7" ht="32.450000000000003" customHeight="1" x14ac:dyDescent="0.25">
      <c r="A119" s="294"/>
      <c r="B119" s="295"/>
      <c r="C119" s="295"/>
      <c r="D119" s="295"/>
      <c r="E119" s="295"/>
      <c r="F119" s="295"/>
      <c r="G119" s="296"/>
    </row>
    <row r="120" spans="1:7" ht="22.5" customHeight="1" x14ac:dyDescent="0.25">
      <c r="A120" s="291" t="s">
        <v>436</v>
      </c>
      <c r="B120" s="292"/>
      <c r="C120" s="292"/>
      <c r="D120" s="292"/>
      <c r="E120" s="292"/>
      <c r="F120" s="292"/>
      <c r="G120" s="293"/>
    </row>
    <row r="121" spans="1:7" ht="22.5" customHeight="1" x14ac:dyDescent="0.25">
      <c r="A121" s="294"/>
      <c r="B121" s="295"/>
      <c r="C121" s="295"/>
      <c r="D121" s="295"/>
      <c r="E121" s="295"/>
      <c r="F121" s="295"/>
      <c r="G121" s="296"/>
    </row>
    <row r="122" spans="1:7" ht="22.5" customHeight="1" x14ac:dyDescent="0.25">
      <c r="A122" s="294"/>
      <c r="B122" s="295"/>
      <c r="C122" s="295"/>
      <c r="D122" s="295"/>
      <c r="E122" s="295"/>
      <c r="F122" s="295"/>
      <c r="G122" s="296"/>
    </row>
    <row r="123" spans="1:7" ht="22.5" customHeight="1" x14ac:dyDescent="0.25">
      <c r="A123" s="294"/>
      <c r="B123" s="295"/>
      <c r="C123" s="295"/>
      <c r="D123" s="295"/>
      <c r="E123" s="295"/>
      <c r="F123" s="295"/>
      <c r="G123" s="296"/>
    </row>
    <row r="124" spans="1:7" ht="22.5" customHeight="1" x14ac:dyDescent="0.25">
      <c r="A124" s="294"/>
      <c r="B124" s="295"/>
      <c r="C124" s="295"/>
      <c r="D124" s="295"/>
      <c r="E124" s="295"/>
      <c r="F124" s="295"/>
      <c r="G124" s="296"/>
    </row>
    <row r="125" spans="1:7" ht="22.5" customHeight="1" x14ac:dyDescent="0.25">
      <c r="A125" s="294"/>
      <c r="B125" s="295"/>
      <c r="C125" s="295"/>
      <c r="D125" s="295"/>
      <c r="E125" s="295"/>
      <c r="F125" s="295"/>
      <c r="G125" s="296"/>
    </row>
    <row r="126" spans="1:7" ht="22.5" customHeight="1" x14ac:dyDescent="0.25">
      <c r="A126" s="294"/>
      <c r="B126" s="295"/>
      <c r="C126" s="295"/>
      <c r="D126" s="295"/>
      <c r="E126" s="295"/>
      <c r="F126" s="295"/>
      <c r="G126" s="296"/>
    </row>
    <row r="127" spans="1:7" ht="22.5" customHeight="1" x14ac:dyDescent="0.25">
      <c r="A127" s="294"/>
      <c r="B127" s="295"/>
      <c r="C127" s="295"/>
      <c r="D127" s="295"/>
      <c r="E127" s="295"/>
      <c r="F127" s="295"/>
      <c r="G127" s="296"/>
    </row>
    <row r="128" spans="1:7" ht="22.5" customHeight="1" x14ac:dyDescent="0.25">
      <c r="A128" s="294"/>
      <c r="B128" s="295"/>
      <c r="C128" s="295"/>
      <c r="D128" s="295"/>
      <c r="E128" s="295"/>
      <c r="F128" s="295"/>
      <c r="G128" s="296"/>
    </row>
    <row r="129" spans="1:7" ht="22.5" customHeight="1" x14ac:dyDescent="0.25">
      <c r="A129" s="294"/>
      <c r="B129" s="295"/>
      <c r="C129" s="295"/>
      <c r="D129" s="295"/>
      <c r="E129" s="295"/>
      <c r="F129" s="295"/>
      <c r="G129" s="296"/>
    </row>
    <row r="130" spans="1:7" ht="22.5" customHeight="1" x14ac:dyDescent="0.25">
      <c r="A130" s="294"/>
      <c r="B130" s="295"/>
      <c r="C130" s="295"/>
      <c r="D130" s="295"/>
      <c r="E130" s="295"/>
      <c r="F130" s="295"/>
      <c r="G130" s="296"/>
    </row>
    <row r="131" spans="1:7" ht="22.5" customHeight="1" x14ac:dyDescent="0.25">
      <c r="A131" s="294"/>
      <c r="B131" s="295"/>
      <c r="C131" s="295"/>
      <c r="D131" s="295"/>
      <c r="E131" s="295"/>
      <c r="F131" s="295"/>
      <c r="G131" s="296"/>
    </row>
    <row r="132" spans="1:7" ht="22.5" customHeight="1" x14ac:dyDescent="0.25">
      <c r="A132" s="294"/>
      <c r="B132" s="295"/>
      <c r="C132" s="295"/>
      <c r="D132" s="295"/>
      <c r="E132" s="295"/>
      <c r="F132" s="295"/>
      <c r="G132" s="296"/>
    </row>
    <row r="133" spans="1:7" ht="22.5" customHeight="1" x14ac:dyDescent="0.25">
      <c r="A133" s="294"/>
      <c r="B133" s="295"/>
      <c r="C133" s="295"/>
      <c r="D133" s="295"/>
      <c r="E133" s="295"/>
      <c r="F133" s="295"/>
      <c r="G133" s="296"/>
    </row>
    <row r="134" spans="1:7" ht="22.5" customHeight="1" x14ac:dyDescent="0.25">
      <c r="A134" s="294"/>
      <c r="B134" s="295"/>
      <c r="C134" s="295"/>
      <c r="D134" s="295"/>
      <c r="E134" s="295"/>
      <c r="F134" s="295"/>
      <c r="G134" s="296"/>
    </row>
    <row r="135" spans="1:7" ht="22.5" customHeight="1" x14ac:dyDescent="0.25">
      <c r="A135" s="294"/>
      <c r="B135" s="295"/>
      <c r="C135" s="295"/>
      <c r="D135" s="295"/>
      <c r="E135" s="295"/>
      <c r="F135" s="295"/>
      <c r="G135" s="296"/>
    </row>
    <row r="136" spans="1:7" ht="22.5" customHeight="1" x14ac:dyDescent="0.25">
      <c r="A136" s="294"/>
      <c r="B136" s="295"/>
      <c r="C136" s="295"/>
      <c r="D136" s="295"/>
      <c r="E136" s="295"/>
      <c r="F136" s="295"/>
      <c r="G136" s="296"/>
    </row>
    <row r="137" spans="1:7" ht="22.5" customHeight="1" x14ac:dyDescent="0.25">
      <c r="A137" s="294"/>
      <c r="B137" s="295"/>
      <c r="C137" s="295"/>
      <c r="D137" s="295"/>
      <c r="E137" s="295"/>
      <c r="F137" s="295"/>
      <c r="G137" s="296"/>
    </row>
    <row r="138" spans="1:7" ht="22.5" customHeight="1" x14ac:dyDescent="0.25">
      <c r="A138" s="294"/>
      <c r="B138" s="295"/>
      <c r="C138" s="295"/>
      <c r="D138" s="295"/>
      <c r="E138" s="295"/>
      <c r="F138" s="295"/>
      <c r="G138" s="296"/>
    </row>
    <row r="139" spans="1:7" ht="22.5" customHeight="1" x14ac:dyDescent="0.25">
      <c r="A139" s="294"/>
      <c r="B139" s="295"/>
      <c r="C139" s="295"/>
      <c r="D139" s="295"/>
      <c r="E139" s="295"/>
      <c r="F139" s="295"/>
      <c r="G139" s="296"/>
    </row>
    <row r="140" spans="1:7" ht="22.5" customHeight="1" x14ac:dyDescent="0.25">
      <c r="A140" s="294"/>
      <c r="B140" s="295"/>
      <c r="C140" s="295"/>
      <c r="D140" s="295"/>
      <c r="E140" s="295"/>
      <c r="F140" s="295"/>
      <c r="G140" s="296"/>
    </row>
    <row r="141" spans="1:7" ht="22.5" customHeight="1" x14ac:dyDescent="0.25">
      <c r="A141" s="294"/>
      <c r="B141" s="295"/>
      <c r="C141" s="295"/>
      <c r="D141" s="295"/>
      <c r="E141" s="295"/>
      <c r="F141" s="295"/>
      <c r="G141" s="296"/>
    </row>
    <row r="142" spans="1:7" ht="22.5" customHeight="1" x14ac:dyDescent="0.25">
      <c r="A142" s="294"/>
      <c r="B142" s="295"/>
      <c r="C142" s="295"/>
      <c r="D142" s="295"/>
      <c r="E142" s="295"/>
      <c r="F142" s="295"/>
      <c r="G142" s="296"/>
    </row>
    <row r="143" spans="1:7" ht="22.5" customHeight="1" x14ac:dyDescent="0.25">
      <c r="A143" s="294"/>
      <c r="B143" s="295"/>
      <c r="C143" s="295"/>
      <c r="D143" s="295"/>
      <c r="E143" s="295"/>
      <c r="F143" s="295"/>
      <c r="G143" s="296"/>
    </row>
    <row r="144" spans="1:7" ht="22.5" customHeight="1" x14ac:dyDescent="0.25">
      <c r="A144" s="294"/>
      <c r="B144" s="295"/>
      <c r="C144" s="295"/>
      <c r="D144" s="295"/>
      <c r="E144" s="295"/>
      <c r="F144" s="295"/>
      <c r="G144" s="296"/>
    </row>
    <row r="145" spans="1:7" ht="22.5" customHeight="1" x14ac:dyDescent="0.25">
      <c r="A145" s="294"/>
      <c r="B145" s="295"/>
      <c r="C145" s="295"/>
      <c r="D145" s="295"/>
      <c r="E145" s="295"/>
      <c r="F145" s="295"/>
      <c r="G145" s="296"/>
    </row>
    <row r="146" spans="1:7" ht="22.5" customHeight="1" x14ac:dyDescent="0.25">
      <c r="A146" s="294"/>
      <c r="B146" s="295"/>
      <c r="C146" s="295"/>
      <c r="D146" s="295"/>
      <c r="E146" s="295"/>
      <c r="F146" s="295"/>
      <c r="G146" s="296"/>
    </row>
    <row r="147" spans="1:7" ht="22.5" customHeight="1" x14ac:dyDescent="0.25">
      <c r="A147" s="294"/>
      <c r="B147" s="295"/>
      <c r="C147" s="295"/>
      <c r="D147" s="295"/>
      <c r="E147" s="295"/>
      <c r="F147" s="295"/>
      <c r="G147" s="296"/>
    </row>
    <row r="148" spans="1:7" ht="22.5" customHeight="1" x14ac:dyDescent="0.25">
      <c r="A148" s="294"/>
      <c r="B148" s="295"/>
      <c r="C148" s="295"/>
      <c r="D148" s="295"/>
      <c r="E148" s="295"/>
      <c r="F148" s="295"/>
      <c r="G148" s="296"/>
    </row>
    <row r="149" spans="1:7" ht="22.5" customHeight="1" x14ac:dyDescent="0.25">
      <c r="A149" s="294"/>
      <c r="B149" s="295"/>
      <c r="C149" s="295"/>
      <c r="D149" s="295"/>
      <c r="E149" s="295"/>
      <c r="F149" s="295"/>
      <c r="G149" s="296"/>
    </row>
    <row r="150" spans="1:7" ht="22.5" customHeight="1" x14ac:dyDescent="0.25">
      <c r="A150" s="294"/>
      <c r="B150" s="295"/>
      <c r="C150" s="295"/>
      <c r="D150" s="295"/>
      <c r="E150" s="295"/>
      <c r="F150" s="295"/>
      <c r="G150" s="296"/>
    </row>
    <row r="151" spans="1:7" ht="22.5" customHeight="1" x14ac:dyDescent="0.25">
      <c r="A151" s="294"/>
      <c r="B151" s="295"/>
      <c r="C151" s="295"/>
      <c r="D151" s="295"/>
      <c r="E151" s="295"/>
      <c r="F151" s="295"/>
      <c r="G151" s="296"/>
    </row>
    <row r="152" spans="1:7" ht="22.5" customHeight="1" x14ac:dyDescent="0.25">
      <c r="A152" s="294"/>
      <c r="B152" s="295"/>
      <c r="C152" s="295"/>
      <c r="D152" s="295"/>
      <c r="E152" s="295"/>
      <c r="F152" s="295"/>
      <c r="G152" s="296"/>
    </row>
    <row r="153" spans="1:7" ht="22.5" customHeight="1" x14ac:dyDescent="0.25">
      <c r="A153" s="294"/>
      <c r="B153" s="295"/>
      <c r="C153" s="295"/>
      <c r="D153" s="295"/>
      <c r="E153" s="295"/>
      <c r="F153" s="295"/>
      <c r="G153" s="296"/>
    </row>
    <row r="154" spans="1:7" ht="22.5" customHeight="1" x14ac:dyDescent="0.25">
      <c r="A154" s="294"/>
      <c r="B154" s="295"/>
      <c r="C154" s="295"/>
      <c r="D154" s="295"/>
      <c r="E154" s="295"/>
      <c r="F154" s="295"/>
      <c r="G154" s="296"/>
    </row>
    <row r="155" spans="1:7" ht="22.5" customHeight="1" x14ac:dyDescent="0.25">
      <c r="A155" s="294"/>
      <c r="B155" s="295"/>
      <c r="C155" s="295"/>
      <c r="D155" s="295"/>
      <c r="E155" s="295"/>
      <c r="F155" s="295"/>
      <c r="G155" s="296"/>
    </row>
    <row r="156" spans="1:7" ht="22.5" customHeight="1" x14ac:dyDescent="0.25">
      <c r="A156" s="294"/>
      <c r="B156" s="295"/>
      <c r="C156" s="295"/>
      <c r="D156" s="295"/>
      <c r="E156" s="295"/>
      <c r="F156" s="295"/>
      <c r="G156" s="296"/>
    </row>
    <row r="157" spans="1:7" ht="22.5" customHeight="1" x14ac:dyDescent="0.25">
      <c r="A157" s="294"/>
      <c r="B157" s="295"/>
      <c r="C157" s="295"/>
      <c r="D157" s="295"/>
      <c r="E157" s="295"/>
      <c r="F157" s="295"/>
      <c r="G157" s="296"/>
    </row>
    <row r="158" spans="1:7" ht="22.5" customHeight="1" x14ac:dyDescent="0.25">
      <c r="A158" s="294"/>
      <c r="B158" s="295"/>
      <c r="C158" s="295"/>
      <c r="D158" s="295"/>
      <c r="E158" s="295"/>
      <c r="F158" s="295"/>
      <c r="G158" s="296"/>
    </row>
    <row r="159" spans="1:7" ht="22.5" customHeight="1" x14ac:dyDescent="0.25">
      <c r="A159" s="294"/>
      <c r="B159" s="295"/>
      <c r="C159" s="295"/>
      <c r="D159" s="295"/>
      <c r="E159" s="295"/>
      <c r="F159" s="295"/>
      <c r="G159" s="296"/>
    </row>
    <row r="160" spans="1:7" ht="22.5" customHeight="1" x14ac:dyDescent="0.25">
      <c r="A160" s="294"/>
      <c r="B160" s="295"/>
      <c r="C160" s="295"/>
      <c r="D160" s="295"/>
      <c r="E160" s="295"/>
      <c r="F160" s="295"/>
      <c r="G160" s="296"/>
    </row>
    <row r="161" spans="1:7" ht="22.5" customHeight="1" x14ac:dyDescent="0.25">
      <c r="A161" s="294"/>
      <c r="B161" s="295"/>
      <c r="C161" s="295"/>
      <c r="D161" s="295"/>
      <c r="E161" s="295"/>
      <c r="F161" s="295"/>
      <c r="G161" s="296"/>
    </row>
    <row r="162" spans="1:7" ht="22.5" customHeight="1" x14ac:dyDescent="0.25">
      <c r="A162" s="294"/>
      <c r="B162" s="295"/>
      <c r="C162" s="295"/>
      <c r="D162" s="295"/>
      <c r="E162" s="295"/>
      <c r="F162" s="295"/>
      <c r="G162" s="296"/>
    </row>
    <row r="163" spans="1:7" ht="22.5" customHeight="1" x14ac:dyDescent="0.25">
      <c r="A163" s="294"/>
      <c r="B163" s="295"/>
      <c r="C163" s="295"/>
      <c r="D163" s="295"/>
      <c r="E163" s="295"/>
      <c r="F163" s="295"/>
      <c r="G163" s="296"/>
    </row>
    <row r="164" spans="1:7" ht="22.5" customHeight="1" x14ac:dyDescent="0.25">
      <c r="A164" s="294"/>
      <c r="B164" s="295"/>
      <c r="C164" s="295"/>
      <c r="D164" s="295"/>
      <c r="E164" s="295"/>
      <c r="F164" s="295"/>
      <c r="G164" s="296"/>
    </row>
    <row r="165" spans="1:7" ht="22.5" customHeight="1" x14ac:dyDescent="0.25">
      <c r="A165" s="294"/>
      <c r="B165" s="295"/>
      <c r="C165" s="295"/>
      <c r="D165" s="295"/>
      <c r="E165" s="295"/>
      <c r="F165" s="295"/>
      <c r="G165" s="296"/>
    </row>
    <row r="166" spans="1:7" ht="22.5" customHeight="1" x14ac:dyDescent="0.25">
      <c r="A166" s="294"/>
      <c r="B166" s="295"/>
      <c r="C166" s="295"/>
      <c r="D166" s="295"/>
      <c r="E166" s="295"/>
      <c r="F166" s="295"/>
      <c r="G166" s="296"/>
    </row>
    <row r="167" spans="1:7" ht="22.5" customHeight="1" x14ac:dyDescent="0.25">
      <c r="A167" s="297"/>
      <c r="B167" s="298"/>
      <c r="C167" s="298"/>
      <c r="D167" s="298"/>
      <c r="E167" s="298"/>
      <c r="F167" s="298"/>
      <c r="G167" s="299"/>
    </row>
    <row r="168" spans="1:7" ht="20.100000000000001" customHeight="1" x14ac:dyDescent="0.25">
      <c r="A168" s="291" t="s">
        <v>437</v>
      </c>
      <c r="B168" s="292"/>
      <c r="C168" s="292"/>
      <c r="D168" s="292"/>
      <c r="E168" s="292"/>
      <c r="F168" s="292"/>
      <c r="G168" s="293"/>
    </row>
    <row r="169" spans="1:7" ht="20.100000000000001" customHeight="1" x14ac:dyDescent="0.25">
      <c r="A169" s="294"/>
      <c r="B169" s="295"/>
      <c r="C169" s="295"/>
      <c r="D169" s="295"/>
      <c r="E169" s="295"/>
      <c r="F169" s="295"/>
      <c r="G169" s="296"/>
    </row>
    <row r="170" spans="1:7" ht="20.100000000000001" customHeight="1" x14ac:dyDescent="0.25">
      <c r="A170" s="294"/>
      <c r="B170" s="295"/>
      <c r="C170" s="295"/>
      <c r="D170" s="295"/>
      <c r="E170" s="295"/>
      <c r="F170" s="295"/>
      <c r="G170" s="296"/>
    </row>
    <row r="171" spans="1:7" ht="20.100000000000001" customHeight="1" x14ac:dyDescent="0.25">
      <c r="A171" s="294"/>
      <c r="B171" s="295"/>
      <c r="C171" s="295"/>
      <c r="D171" s="295"/>
      <c r="E171" s="295"/>
      <c r="F171" s="295"/>
      <c r="G171" s="296"/>
    </row>
    <row r="172" spans="1:7" ht="20.100000000000001" customHeight="1" x14ac:dyDescent="0.25">
      <c r="A172" s="294"/>
      <c r="B172" s="295"/>
      <c r="C172" s="295"/>
      <c r="D172" s="295"/>
      <c r="E172" s="295"/>
      <c r="F172" s="295"/>
      <c r="G172" s="296"/>
    </row>
    <row r="173" spans="1:7" ht="20.100000000000001" customHeight="1" x14ac:dyDescent="0.25">
      <c r="A173" s="294"/>
      <c r="B173" s="295"/>
      <c r="C173" s="295"/>
      <c r="D173" s="295"/>
      <c r="E173" s="295"/>
      <c r="F173" s="295"/>
      <c r="G173" s="296"/>
    </row>
    <row r="174" spans="1:7" ht="20.100000000000001" customHeight="1" x14ac:dyDescent="0.25">
      <c r="A174" s="294"/>
      <c r="B174" s="295"/>
      <c r="C174" s="295"/>
      <c r="D174" s="295"/>
      <c r="E174" s="295"/>
      <c r="F174" s="295"/>
      <c r="G174" s="296"/>
    </row>
    <row r="175" spans="1:7" ht="20.100000000000001" customHeight="1" x14ac:dyDescent="0.25">
      <c r="A175" s="294"/>
      <c r="B175" s="295"/>
      <c r="C175" s="295"/>
      <c r="D175" s="295"/>
      <c r="E175" s="295"/>
      <c r="F175" s="295"/>
      <c r="G175" s="296"/>
    </row>
    <row r="176" spans="1:7" ht="20.100000000000001" customHeight="1" x14ac:dyDescent="0.25">
      <c r="A176" s="294"/>
      <c r="B176" s="295"/>
      <c r="C176" s="295"/>
      <c r="D176" s="295"/>
      <c r="E176" s="295"/>
      <c r="F176" s="295"/>
      <c r="G176" s="296"/>
    </row>
    <row r="177" spans="1:7" ht="20.100000000000001" customHeight="1" x14ac:dyDescent="0.25">
      <c r="A177" s="294"/>
      <c r="B177" s="295"/>
      <c r="C177" s="295"/>
      <c r="D177" s="295"/>
      <c r="E177" s="295"/>
      <c r="F177" s="295"/>
      <c r="G177" s="296"/>
    </row>
    <row r="178" spans="1:7" ht="20.100000000000001" customHeight="1" x14ac:dyDescent="0.25">
      <c r="A178" s="294"/>
      <c r="B178" s="295"/>
      <c r="C178" s="295"/>
      <c r="D178" s="295"/>
      <c r="E178" s="295"/>
      <c r="F178" s="295"/>
      <c r="G178" s="296"/>
    </row>
    <row r="179" spans="1:7" ht="20.100000000000001" customHeight="1" x14ac:dyDescent="0.25">
      <c r="A179" s="294"/>
      <c r="B179" s="295"/>
      <c r="C179" s="295"/>
      <c r="D179" s="295"/>
      <c r="E179" s="295"/>
      <c r="F179" s="295"/>
      <c r="G179" s="296"/>
    </row>
    <row r="180" spans="1:7" ht="20.100000000000001" customHeight="1" x14ac:dyDescent="0.25">
      <c r="A180" s="294"/>
      <c r="B180" s="295"/>
      <c r="C180" s="295"/>
      <c r="D180" s="295"/>
      <c r="E180" s="295"/>
      <c r="F180" s="295"/>
      <c r="G180" s="296"/>
    </row>
    <row r="181" spans="1:7" ht="20.100000000000001" customHeight="1" x14ac:dyDescent="0.25">
      <c r="A181" s="294"/>
      <c r="B181" s="295"/>
      <c r="C181" s="295"/>
      <c r="D181" s="295"/>
      <c r="E181" s="295"/>
      <c r="F181" s="295"/>
      <c r="G181" s="296"/>
    </row>
    <row r="182" spans="1:7" ht="20.100000000000001" customHeight="1" x14ac:dyDescent="0.25">
      <c r="A182" s="294"/>
      <c r="B182" s="295"/>
      <c r="C182" s="295"/>
      <c r="D182" s="295"/>
      <c r="E182" s="295"/>
      <c r="F182" s="295"/>
      <c r="G182" s="296"/>
    </row>
    <row r="183" spans="1:7" ht="20.100000000000001" customHeight="1" x14ac:dyDescent="0.25">
      <c r="A183" s="294"/>
      <c r="B183" s="295"/>
      <c r="C183" s="295"/>
      <c r="D183" s="295"/>
      <c r="E183" s="295"/>
      <c r="F183" s="295"/>
      <c r="G183" s="296"/>
    </row>
    <row r="184" spans="1:7" ht="20.100000000000001" customHeight="1" x14ac:dyDescent="0.25">
      <c r="A184" s="294"/>
      <c r="B184" s="295"/>
      <c r="C184" s="295"/>
      <c r="D184" s="295"/>
      <c r="E184" s="295"/>
      <c r="F184" s="295"/>
      <c r="G184" s="296"/>
    </row>
    <row r="185" spans="1:7" ht="20.100000000000001" customHeight="1" x14ac:dyDescent="0.25">
      <c r="A185" s="294"/>
      <c r="B185" s="295"/>
      <c r="C185" s="295"/>
      <c r="D185" s="295"/>
      <c r="E185" s="295"/>
      <c r="F185" s="295"/>
      <c r="G185" s="296"/>
    </row>
    <row r="186" spans="1:7" ht="20.100000000000001" customHeight="1" x14ac:dyDescent="0.25">
      <c r="A186" s="294"/>
      <c r="B186" s="295"/>
      <c r="C186" s="295"/>
      <c r="D186" s="295"/>
      <c r="E186" s="295"/>
      <c r="F186" s="295"/>
      <c r="G186" s="296"/>
    </row>
    <row r="187" spans="1:7" ht="20.100000000000001" customHeight="1" x14ac:dyDescent="0.25">
      <c r="A187" s="294"/>
      <c r="B187" s="295"/>
      <c r="C187" s="295"/>
      <c r="D187" s="295"/>
      <c r="E187" s="295"/>
      <c r="F187" s="295"/>
      <c r="G187" s="296"/>
    </row>
    <row r="188" spans="1:7" ht="20.100000000000001" customHeight="1" x14ac:dyDescent="0.25">
      <c r="A188" s="294"/>
      <c r="B188" s="295"/>
      <c r="C188" s="295"/>
      <c r="D188" s="295"/>
      <c r="E188" s="295"/>
      <c r="F188" s="295"/>
      <c r="G188" s="296"/>
    </row>
    <row r="189" spans="1:7" ht="20.100000000000001" customHeight="1" x14ac:dyDescent="0.25">
      <c r="A189" s="294"/>
      <c r="B189" s="295"/>
      <c r="C189" s="295"/>
      <c r="D189" s="295"/>
      <c r="E189" s="295"/>
      <c r="F189" s="295"/>
      <c r="G189" s="296"/>
    </row>
    <row r="190" spans="1:7" ht="20.100000000000001" customHeight="1" x14ac:dyDescent="0.25">
      <c r="A190" s="294"/>
      <c r="B190" s="295"/>
      <c r="C190" s="295"/>
      <c r="D190" s="295"/>
      <c r="E190" s="295"/>
      <c r="F190" s="295"/>
      <c r="G190" s="296"/>
    </row>
    <row r="191" spans="1:7" ht="20.100000000000001" customHeight="1" x14ac:dyDescent="0.25">
      <c r="A191" s="294"/>
      <c r="B191" s="295"/>
      <c r="C191" s="295"/>
      <c r="D191" s="295"/>
      <c r="E191" s="295"/>
      <c r="F191" s="295"/>
      <c r="G191" s="296"/>
    </row>
    <row r="192" spans="1:7" ht="20.100000000000001" customHeight="1" x14ac:dyDescent="0.25">
      <c r="A192" s="294"/>
      <c r="B192" s="295"/>
      <c r="C192" s="295"/>
      <c r="D192" s="295"/>
      <c r="E192" s="295"/>
      <c r="F192" s="295"/>
      <c r="G192" s="296"/>
    </row>
    <row r="193" spans="1:7" ht="20.100000000000001" customHeight="1" x14ac:dyDescent="0.25">
      <c r="A193" s="294"/>
      <c r="B193" s="295"/>
      <c r="C193" s="295"/>
      <c r="D193" s="295"/>
      <c r="E193" s="295"/>
      <c r="F193" s="295"/>
      <c r="G193" s="296"/>
    </row>
    <row r="194" spans="1:7" ht="20.100000000000001" customHeight="1" x14ac:dyDescent="0.25">
      <c r="A194" s="294"/>
      <c r="B194" s="295"/>
      <c r="C194" s="295"/>
      <c r="D194" s="295"/>
      <c r="E194" s="295"/>
      <c r="F194" s="295"/>
      <c r="G194" s="296"/>
    </row>
    <row r="195" spans="1:7" ht="20.100000000000001" customHeight="1" x14ac:dyDescent="0.25">
      <c r="A195" s="294"/>
      <c r="B195" s="295"/>
      <c r="C195" s="295"/>
      <c r="D195" s="295"/>
      <c r="E195" s="295"/>
      <c r="F195" s="295"/>
      <c r="G195" s="296"/>
    </row>
    <row r="196" spans="1:7" ht="20.100000000000001" customHeight="1" x14ac:dyDescent="0.25">
      <c r="A196" s="294"/>
      <c r="B196" s="295"/>
      <c r="C196" s="295"/>
      <c r="D196" s="295"/>
      <c r="E196" s="295"/>
      <c r="F196" s="295"/>
      <c r="G196" s="296"/>
    </row>
    <row r="197" spans="1:7" ht="20.100000000000001" customHeight="1" x14ac:dyDescent="0.25">
      <c r="A197" s="294"/>
      <c r="B197" s="295"/>
      <c r="C197" s="295"/>
      <c r="D197" s="295"/>
      <c r="E197" s="295"/>
      <c r="F197" s="295"/>
      <c r="G197" s="296"/>
    </row>
    <row r="198" spans="1:7" ht="20.100000000000001" customHeight="1" x14ac:dyDescent="0.25">
      <c r="A198" s="294"/>
      <c r="B198" s="295"/>
      <c r="C198" s="295"/>
      <c r="D198" s="295"/>
      <c r="E198" s="295"/>
      <c r="F198" s="295"/>
      <c r="G198" s="296"/>
    </row>
    <row r="199" spans="1:7" ht="20.100000000000001" customHeight="1" x14ac:dyDescent="0.25">
      <c r="A199" s="294"/>
      <c r="B199" s="295"/>
      <c r="C199" s="295"/>
      <c r="D199" s="295"/>
      <c r="E199" s="295"/>
      <c r="F199" s="295"/>
      <c r="G199" s="296"/>
    </row>
    <row r="200" spans="1:7" ht="20.100000000000001" customHeight="1" x14ac:dyDescent="0.25">
      <c r="A200" s="294"/>
      <c r="B200" s="295"/>
      <c r="C200" s="295"/>
      <c r="D200" s="295"/>
      <c r="E200" s="295"/>
      <c r="F200" s="295"/>
      <c r="G200" s="296"/>
    </row>
    <row r="201" spans="1:7" ht="20.100000000000001" customHeight="1" x14ac:dyDescent="0.25">
      <c r="A201" s="294"/>
      <c r="B201" s="295"/>
      <c r="C201" s="295"/>
      <c r="D201" s="295"/>
      <c r="E201" s="295"/>
      <c r="F201" s="295"/>
      <c r="G201" s="296"/>
    </row>
    <row r="202" spans="1:7" ht="20.100000000000001" customHeight="1" x14ac:dyDescent="0.25">
      <c r="A202" s="294"/>
      <c r="B202" s="295"/>
      <c r="C202" s="295"/>
      <c r="D202" s="295"/>
      <c r="E202" s="295"/>
      <c r="F202" s="295"/>
      <c r="G202" s="296"/>
    </row>
    <row r="203" spans="1:7" ht="20.100000000000001" customHeight="1" x14ac:dyDescent="0.25">
      <c r="A203" s="294"/>
      <c r="B203" s="295"/>
      <c r="C203" s="295"/>
      <c r="D203" s="295"/>
      <c r="E203" s="295"/>
      <c r="F203" s="295"/>
      <c r="G203" s="296"/>
    </row>
    <row r="204" spans="1:7" ht="20.100000000000001" customHeight="1" x14ac:dyDescent="0.25">
      <c r="A204" s="294"/>
      <c r="B204" s="295"/>
      <c r="C204" s="295"/>
      <c r="D204" s="295"/>
      <c r="E204" s="295"/>
      <c r="F204" s="295"/>
      <c r="G204" s="296"/>
    </row>
    <row r="205" spans="1:7" ht="20.100000000000001" customHeight="1" x14ac:dyDescent="0.25">
      <c r="A205" s="294"/>
      <c r="B205" s="295"/>
      <c r="C205" s="295"/>
      <c r="D205" s="295"/>
      <c r="E205" s="295"/>
      <c r="F205" s="295"/>
      <c r="G205" s="296"/>
    </row>
    <row r="206" spans="1:7" ht="20.100000000000001" customHeight="1" x14ac:dyDescent="0.25">
      <c r="A206" s="294"/>
      <c r="B206" s="295"/>
      <c r="C206" s="295"/>
      <c r="D206" s="295"/>
      <c r="E206" s="295"/>
      <c r="F206" s="295"/>
      <c r="G206" s="296"/>
    </row>
    <row r="207" spans="1:7" ht="20.100000000000001" customHeight="1" x14ac:dyDescent="0.25">
      <c r="A207" s="294"/>
      <c r="B207" s="295"/>
      <c r="C207" s="295"/>
      <c r="D207" s="295"/>
      <c r="E207" s="295"/>
      <c r="F207" s="295"/>
      <c r="G207" s="296"/>
    </row>
    <row r="208" spans="1:7" ht="20.100000000000001" customHeight="1" x14ac:dyDescent="0.25">
      <c r="A208" s="294"/>
      <c r="B208" s="295"/>
      <c r="C208" s="295"/>
      <c r="D208" s="295"/>
      <c r="E208" s="295"/>
      <c r="F208" s="295"/>
      <c r="G208" s="296"/>
    </row>
    <row r="209" spans="1:7" ht="20.100000000000001" customHeight="1" x14ac:dyDescent="0.25">
      <c r="A209" s="294"/>
      <c r="B209" s="295"/>
      <c r="C209" s="295"/>
      <c r="D209" s="295"/>
      <c r="E209" s="295"/>
      <c r="F209" s="295"/>
      <c r="G209" s="296"/>
    </row>
    <row r="210" spans="1:7" ht="20.100000000000001" customHeight="1" x14ac:dyDescent="0.25">
      <c r="A210" s="294"/>
      <c r="B210" s="295"/>
      <c r="C210" s="295"/>
      <c r="D210" s="295"/>
      <c r="E210" s="295"/>
      <c r="F210" s="295"/>
      <c r="G210" s="296"/>
    </row>
    <row r="211" spans="1:7" ht="20.100000000000001" customHeight="1" x14ac:dyDescent="0.25">
      <c r="A211" s="294"/>
      <c r="B211" s="295"/>
      <c r="C211" s="295"/>
      <c r="D211" s="295"/>
      <c r="E211" s="295"/>
      <c r="F211" s="295"/>
      <c r="G211" s="296"/>
    </row>
    <row r="212" spans="1:7" ht="20.100000000000001" customHeight="1" x14ac:dyDescent="0.25">
      <c r="A212" s="294"/>
      <c r="B212" s="295"/>
      <c r="C212" s="295"/>
      <c r="D212" s="295"/>
      <c r="E212" s="295"/>
      <c r="F212" s="295"/>
      <c r="G212" s="296"/>
    </row>
    <row r="213" spans="1:7" ht="20.100000000000001" customHeight="1" x14ac:dyDescent="0.25">
      <c r="A213" s="294"/>
      <c r="B213" s="295"/>
      <c r="C213" s="295"/>
      <c r="D213" s="295"/>
      <c r="E213" s="295"/>
      <c r="F213" s="295"/>
      <c r="G213" s="296"/>
    </row>
    <row r="214" spans="1:7" ht="15.95" customHeight="1" x14ac:dyDescent="0.25">
      <c r="A214" s="291" t="s">
        <v>438</v>
      </c>
      <c r="B214" s="292"/>
      <c r="C214" s="292"/>
      <c r="D214" s="292"/>
      <c r="E214" s="292"/>
      <c r="F214" s="292"/>
      <c r="G214" s="293"/>
    </row>
    <row r="215" spans="1:7" ht="15.95" customHeight="1" x14ac:dyDescent="0.25">
      <c r="A215" s="294"/>
      <c r="B215" s="295"/>
      <c r="C215" s="295"/>
      <c r="D215" s="295"/>
      <c r="E215" s="295"/>
      <c r="F215" s="295"/>
      <c r="G215" s="296"/>
    </row>
    <row r="216" spans="1:7" ht="15.95" customHeight="1" x14ac:dyDescent="0.25">
      <c r="A216" s="294"/>
      <c r="B216" s="295"/>
      <c r="C216" s="295"/>
      <c r="D216" s="295"/>
      <c r="E216" s="295"/>
      <c r="F216" s="295"/>
      <c r="G216" s="296"/>
    </row>
    <row r="217" spans="1:7" ht="15.95" customHeight="1" x14ac:dyDescent="0.25">
      <c r="A217" s="294"/>
      <c r="B217" s="295"/>
      <c r="C217" s="295"/>
      <c r="D217" s="295"/>
      <c r="E217" s="295"/>
      <c r="F217" s="295"/>
      <c r="G217" s="296"/>
    </row>
    <row r="218" spans="1:7" ht="15.95" customHeight="1" x14ac:dyDescent="0.25">
      <c r="A218" s="294"/>
      <c r="B218" s="295"/>
      <c r="C218" s="295"/>
      <c r="D218" s="295"/>
      <c r="E218" s="295"/>
      <c r="F218" s="295"/>
      <c r="G218" s="296"/>
    </row>
    <row r="219" spans="1:7" ht="15.95" customHeight="1" x14ac:dyDescent="0.25">
      <c r="A219" s="294"/>
      <c r="B219" s="295"/>
      <c r="C219" s="295"/>
      <c r="D219" s="295"/>
      <c r="E219" s="295"/>
      <c r="F219" s="295"/>
      <c r="G219" s="296"/>
    </row>
    <row r="220" spans="1:7" ht="15.95" customHeight="1" x14ac:dyDescent="0.25">
      <c r="A220" s="294"/>
      <c r="B220" s="295"/>
      <c r="C220" s="295"/>
      <c r="D220" s="295"/>
      <c r="E220" s="295"/>
      <c r="F220" s="295"/>
      <c r="G220" s="296"/>
    </row>
    <row r="221" spans="1:7" ht="15.95" customHeight="1" x14ac:dyDescent="0.25">
      <c r="A221" s="294"/>
      <c r="B221" s="295"/>
      <c r="C221" s="295"/>
      <c r="D221" s="295"/>
      <c r="E221" s="295"/>
      <c r="F221" s="295"/>
      <c r="G221" s="296"/>
    </row>
    <row r="222" spans="1:7" ht="15.95" customHeight="1" x14ac:dyDescent="0.25">
      <c r="A222" s="294"/>
      <c r="B222" s="295"/>
      <c r="C222" s="295"/>
      <c r="D222" s="295"/>
      <c r="E222" s="295"/>
      <c r="F222" s="295"/>
      <c r="G222" s="296"/>
    </row>
    <row r="223" spans="1:7" ht="15.95" customHeight="1" x14ac:dyDescent="0.25">
      <c r="A223" s="294"/>
      <c r="B223" s="295"/>
      <c r="C223" s="295"/>
      <c r="D223" s="295"/>
      <c r="E223" s="295"/>
      <c r="F223" s="295"/>
      <c r="G223" s="296"/>
    </row>
    <row r="224" spans="1:7" ht="15.95" customHeight="1" x14ac:dyDescent="0.25">
      <c r="A224" s="294"/>
      <c r="B224" s="295"/>
      <c r="C224" s="295"/>
      <c r="D224" s="295"/>
      <c r="E224" s="295"/>
      <c r="F224" s="295"/>
      <c r="G224" s="296"/>
    </row>
    <row r="225" spans="1:7" ht="15.95" customHeight="1" x14ac:dyDescent="0.25">
      <c r="A225" s="294"/>
      <c r="B225" s="295"/>
      <c r="C225" s="295"/>
      <c r="D225" s="295"/>
      <c r="E225" s="295"/>
      <c r="F225" s="295"/>
      <c r="G225" s="296"/>
    </row>
    <row r="226" spans="1:7" ht="15.95" customHeight="1" x14ac:dyDescent="0.25">
      <c r="A226" s="294"/>
      <c r="B226" s="295"/>
      <c r="C226" s="295"/>
      <c r="D226" s="295"/>
      <c r="E226" s="295"/>
      <c r="F226" s="295"/>
      <c r="G226" s="296"/>
    </row>
    <row r="227" spans="1:7" ht="15.95" customHeight="1" x14ac:dyDescent="0.25">
      <c r="A227" s="294"/>
      <c r="B227" s="295"/>
      <c r="C227" s="295"/>
      <c r="D227" s="295"/>
      <c r="E227" s="295"/>
      <c r="F227" s="295"/>
      <c r="G227" s="296"/>
    </row>
    <row r="228" spans="1:7" ht="15.95" customHeight="1" x14ac:dyDescent="0.25">
      <c r="A228" s="294"/>
      <c r="B228" s="295"/>
      <c r="C228" s="295"/>
      <c r="D228" s="295"/>
      <c r="E228" s="295"/>
      <c r="F228" s="295"/>
      <c r="G228" s="296"/>
    </row>
    <row r="229" spans="1:7" ht="15.95" customHeight="1" x14ac:dyDescent="0.25">
      <c r="A229" s="294"/>
      <c r="B229" s="295"/>
      <c r="C229" s="295"/>
      <c r="D229" s="295"/>
      <c r="E229" s="295"/>
      <c r="F229" s="295"/>
      <c r="G229" s="296"/>
    </row>
    <row r="230" spans="1:7" ht="15.95" customHeight="1" x14ac:dyDescent="0.25">
      <c r="A230" s="294"/>
      <c r="B230" s="295"/>
      <c r="C230" s="295"/>
      <c r="D230" s="295"/>
      <c r="E230" s="295"/>
      <c r="F230" s="295"/>
      <c r="G230" s="296"/>
    </row>
    <row r="231" spans="1:7" ht="15.95" customHeight="1" x14ac:dyDescent="0.25">
      <c r="A231" s="294"/>
      <c r="B231" s="295"/>
      <c r="C231" s="295"/>
      <c r="D231" s="295"/>
      <c r="E231" s="295"/>
      <c r="F231" s="295"/>
      <c r="G231" s="296"/>
    </row>
    <row r="232" spans="1:7" ht="15.95" customHeight="1" x14ac:dyDescent="0.25">
      <c r="A232" s="294"/>
      <c r="B232" s="295"/>
      <c r="C232" s="295"/>
      <c r="D232" s="295"/>
      <c r="E232" s="295"/>
      <c r="F232" s="295"/>
      <c r="G232" s="296"/>
    </row>
    <row r="233" spans="1:7" ht="15.95" customHeight="1" x14ac:dyDescent="0.25">
      <c r="A233" s="294"/>
      <c r="B233" s="295"/>
      <c r="C233" s="295"/>
      <c r="D233" s="295"/>
      <c r="E233" s="295"/>
      <c r="F233" s="295"/>
      <c r="G233" s="296"/>
    </row>
    <row r="234" spans="1:7" ht="15.95" customHeight="1" x14ac:dyDescent="0.25">
      <c r="A234" s="294"/>
      <c r="B234" s="295"/>
      <c r="C234" s="295"/>
      <c r="D234" s="295"/>
      <c r="E234" s="295"/>
      <c r="F234" s="295"/>
      <c r="G234" s="296"/>
    </row>
    <row r="235" spans="1:7" ht="15.95" customHeight="1" x14ac:dyDescent="0.25">
      <c r="A235" s="294"/>
      <c r="B235" s="295"/>
      <c r="C235" s="295"/>
      <c r="D235" s="295"/>
      <c r="E235" s="295"/>
      <c r="F235" s="295"/>
      <c r="G235" s="296"/>
    </row>
    <row r="236" spans="1:7" ht="15.95" customHeight="1" x14ac:dyDescent="0.25">
      <c r="A236" s="294"/>
      <c r="B236" s="295"/>
      <c r="C236" s="295"/>
      <c r="D236" s="295"/>
      <c r="E236" s="295"/>
      <c r="F236" s="295"/>
      <c r="G236" s="296"/>
    </row>
    <row r="237" spans="1:7" ht="15.95" customHeight="1" x14ac:dyDescent="0.25">
      <c r="A237" s="294"/>
      <c r="B237" s="295"/>
      <c r="C237" s="295"/>
      <c r="D237" s="295"/>
      <c r="E237" s="295"/>
      <c r="F237" s="295"/>
      <c r="G237" s="296"/>
    </row>
    <row r="238" spans="1:7" ht="15.95" customHeight="1" x14ac:dyDescent="0.25">
      <c r="A238" s="294"/>
      <c r="B238" s="295"/>
      <c r="C238" s="295"/>
      <c r="D238" s="295"/>
      <c r="E238" s="295"/>
      <c r="F238" s="295"/>
      <c r="G238" s="296"/>
    </row>
    <row r="239" spans="1:7" ht="15.95" customHeight="1" x14ac:dyDescent="0.25">
      <c r="A239" s="294"/>
      <c r="B239" s="295"/>
      <c r="C239" s="295"/>
      <c r="D239" s="295"/>
      <c r="E239" s="295"/>
      <c r="F239" s="295"/>
      <c r="G239" s="296"/>
    </row>
    <row r="240" spans="1:7" ht="15.95" customHeight="1" x14ac:dyDescent="0.25">
      <c r="A240" s="294"/>
      <c r="B240" s="295"/>
      <c r="C240" s="295"/>
      <c r="D240" s="295"/>
      <c r="E240" s="295"/>
      <c r="F240" s="295"/>
      <c r="G240" s="296"/>
    </row>
    <row r="241" spans="1:7" ht="15.95" customHeight="1" x14ac:dyDescent="0.25">
      <c r="A241" s="294"/>
      <c r="B241" s="295"/>
      <c r="C241" s="295"/>
      <c r="D241" s="295"/>
      <c r="E241" s="295"/>
      <c r="F241" s="295"/>
      <c r="G241" s="296"/>
    </row>
    <row r="242" spans="1:7" ht="15.95" customHeight="1" x14ac:dyDescent="0.25">
      <c r="A242" s="294"/>
      <c r="B242" s="295"/>
      <c r="C242" s="295"/>
      <c r="D242" s="295"/>
      <c r="E242" s="295"/>
      <c r="F242" s="295"/>
      <c r="G242" s="296"/>
    </row>
    <row r="243" spans="1:7" ht="15.95" customHeight="1" x14ac:dyDescent="0.25">
      <c r="A243" s="294"/>
      <c r="B243" s="295"/>
      <c r="C243" s="295"/>
      <c r="D243" s="295"/>
      <c r="E243" s="295"/>
      <c r="F243" s="295"/>
      <c r="G243" s="296"/>
    </row>
    <row r="244" spans="1:7" ht="15.95" customHeight="1" x14ac:dyDescent="0.25">
      <c r="A244" s="294"/>
      <c r="B244" s="295"/>
      <c r="C244" s="295"/>
      <c r="D244" s="295"/>
      <c r="E244" s="295"/>
      <c r="F244" s="295"/>
      <c r="G244" s="296"/>
    </row>
    <row r="245" spans="1:7" ht="15.95" customHeight="1" x14ac:dyDescent="0.25">
      <c r="A245" s="294"/>
      <c r="B245" s="295"/>
      <c r="C245" s="295"/>
      <c r="D245" s="295"/>
      <c r="E245" s="295"/>
      <c r="F245" s="295"/>
      <c r="G245" s="296"/>
    </row>
    <row r="246" spans="1:7" ht="15.95" customHeight="1" x14ac:dyDescent="0.25">
      <c r="A246" s="294"/>
      <c r="B246" s="295"/>
      <c r="C246" s="295"/>
      <c r="D246" s="295"/>
      <c r="E246" s="295"/>
      <c r="F246" s="295"/>
      <c r="G246" s="296"/>
    </row>
    <row r="247" spans="1:7" ht="15.95" customHeight="1" x14ac:dyDescent="0.25">
      <c r="A247" s="294"/>
      <c r="B247" s="295"/>
      <c r="C247" s="295"/>
      <c r="D247" s="295"/>
      <c r="E247" s="295"/>
      <c r="F247" s="295"/>
      <c r="G247" s="296"/>
    </row>
    <row r="248" spans="1:7" ht="15.95" customHeight="1" x14ac:dyDescent="0.25">
      <c r="A248" s="294"/>
      <c r="B248" s="295"/>
      <c r="C248" s="295"/>
      <c r="D248" s="295"/>
      <c r="E248" s="295"/>
      <c r="F248" s="295"/>
      <c r="G248" s="296"/>
    </row>
    <row r="249" spans="1:7" ht="15.95" customHeight="1" x14ac:dyDescent="0.25">
      <c r="A249" s="294"/>
      <c r="B249" s="295"/>
      <c r="C249" s="295"/>
      <c r="D249" s="295"/>
      <c r="E249" s="295"/>
      <c r="F249" s="295"/>
      <c r="G249" s="296"/>
    </row>
    <row r="250" spans="1:7" ht="15.95" customHeight="1" x14ac:dyDescent="0.25">
      <c r="A250" s="294"/>
      <c r="B250" s="295"/>
      <c r="C250" s="295"/>
      <c r="D250" s="295"/>
      <c r="E250" s="295"/>
      <c r="F250" s="295"/>
      <c r="G250" s="296"/>
    </row>
    <row r="251" spans="1:7" ht="15.95" customHeight="1" x14ac:dyDescent="0.25">
      <c r="A251" s="294"/>
      <c r="B251" s="295"/>
      <c r="C251" s="295"/>
      <c r="D251" s="295"/>
      <c r="E251" s="295"/>
      <c r="F251" s="295"/>
      <c r="G251" s="296"/>
    </row>
    <row r="252" spans="1:7" ht="15.95" customHeight="1" x14ac:dyDescent="0.25">
      <c r="A252" s="294"/>
      <c r="B252" s="295"/>
      <c r="C252" s="295"/>
      <c r="D252" s="295"/>
      <c r="E252" s="295"/>
      <c r="F252" s="295"/>
      <c r="G252" s="296"/>
    </row>
    <row r="253" spans="1:7" ht="15.95" customHeight="1" x14ac:dyDescent="0.25">
      <c r="A253" s="294"/>
      <c r="B253" s="295"/>
      <c r="C253" s="295"/>
      <c r="D253" s="295"/>
      <c r="E253" s="295"/>
      <c r="F253" s="295"/>
      <c r="G253" s="296"/>
    </row>
    <row r="254" spans="1:7" ht="15.95" customHeight="1" x14ac:dyDescent="0.25">
      <c r="A254" s="294"/>
      <c r="B254" s="295"/>
      <c r="C254" s="295"/>
      <c r="D254" s="295"/>
      <c r="E254" s="295"/>
      <c r="F254" s="295"/>
      <c r="G254" s="296"/>
    </row>
    <row r="255" spans="1:7" ht="15.95" customHeight="1" x14ac:dyDescent="0.25">
      <c r="A255" s="294"/>
      <c r="B255" s="295"/>
      <c r="C255" s="295"/>
      <c r="D255" s="295"/>
      <c r="E255" s="295"/>
      <c r="F255" s="295"/>
      <c r="G255" s="296"/>
    </row>
    <row r="256" spans="1:7" ht="15.95" customHeight="1" x14ac:dyDescent="0.25">
      <c r="A256" s="294"/>
      <c r="B256" s="295"/>
      <c r="C256" s="295"/>
      <c r="D256" s="295"/>
      <c r="E256" s="295"/>
      <c r="F256" s="295"/>
      <c r="G256" s="296"/>
    </row>
    <row r="257" spans="1:7" ht="15.95" customHeight="1" x14ac:dyDescent="0.25">
      <c r="A257" s="294"/>
      <c r="B257" s="295"/>
      <c r="C257" s="295"/>
      <c r="D257" s="295"/>
      <c r="E257" s="295"/>
      <c r="F257" s="295"/>
      <c r="G257" s="296"/>
    </row>
    <row r="258" spans="1:7" ht="15.95" customHeight="1" x14ac:dyDescent="0.25">
      <c r="A258" s="294"/>
      <c r="B258" s="295"/>
      <c r="C258" s="295"/>
      <c r="D258" s="295"/>
      <c r="E258" s="295"/>
      <c r="F258" s="295"/>
      <c r="G258" s="296"/>
    </row>
    <row r="259" spans="1:7" ht="15.95" customHeight="1" x14ac:dyDescent="0.25">
      <c r="A259" s="294"/>
      <c r="B259" s="295"/>
      <c r="C259" s="295"/>
      <c r="D259" s="295"/>
      <c r="E259" s="295"/>
      <c r="F259" s="295"/>
      <c r="G259" s="296"/>
    </row>
    <row r="260" spans="1:7" ht="15.95" customHeight="1" x14ac:dyDescent="0.25">
      <c r="A260" s="294"/>
      <c r="B260" s="295"/>
      <c r="C260" s="295"/>
      <c r="D260" s="295"/>
      <c r="E260" s="295"/>
      <c r="F260" s="295"/>
      <c r="G260" s="296"/>
    </row>
    <row r="261" spans="1:7" x14ac:dyDescent="0.25">
      <c r="A261" s="291" t="s">
        <v>439</v>
      </c>
      <c r="B261" s="292"/>
      <c r="C261" s="292"/>
      <c r="D261" s="292"/>
      <c r="E261" s="292"/>
      <c r="F261" s="292"/>
      <c r="G261" s="293"/>
    </row>
    <row r="262" spans="1:7" x14ac:dyDescent="0.25">
      <c r="A262" s="294"/>
      <c r="B262" s="295"/>
      <c r="C262" s="295"/>
      <c r="D262" s="295"/>
      <c r="E262" s="295"/>
      <c r="F262" s="295"/>
      <c r="G262" s="296"/>
    </row>
    <row r="263" spans="1:7" x14ac:dyDescent="0.25">
      <c r="A263" s="294"/>
      <c r="B263" s="295"/>
      <c r="C263" s="295"/>
      <c r="D263" s="295"/>
      <c r="E263" s="295"/>
      <c r="F263" s="295"/>
      <c r="G263" s="296"/>
    </row>
    <row r="264" spans="1:7" x14ac:dyDescent="0.25">
      <c r="A264" s="294"/>
      <c r="B264" s="295"/>
      <c r="C264" s="295"/>
      <c r="D264" s="295"/>
      <c r="E264" s="295"/>
      <c r="F264" s="295"/>
      <c r="G264" s="296"/>
    </row>
    <row r="265" spans="1:7" x14ac:dyDescent="0.25">
      <c r="A265" s="294"/>
      <c r="B265" s="295"/>
      <c r="C265" s="295"/>
      <c r="D265" s="295"/>
      <c r="E265" s="295"/>
      <c r="F265" s="295"/>
      <c r="G265" s="296"/>
    </row>
    <row r="266" spans="1:7" x14ac:dyDescent="0.25">
      <c r="A266" s="294"/>
      <c r="B266" s="295"/>
      <c r="C266" s="295"/>
      <c r="D266" s="295"/>
      <c r="E266" s="295"/>
      <c r="F266" s="295"/>
      <c r="G266" s="296"/>
    </row>
    <row r="267" spans="1:7" x14ac:dyDescent="0.25">
      <c r="A267" s="294"/>
      <c r="B267" s="295"/>
      <c r="C267" s="295"/>
      <c r="D267" s="295"/>
      <c r="E267" s="295"/>
      <c r="F267" s="295"/>
      <c r="G267" s="296"/>
    </row>
    <row r="268" spans="1:7" x14ac:dyDescent="0.25">
      <c r="A268" s="294"/>
      <c r="B268" s="295"/>
      <c r="C268" s="295"/>
      <c r="D268" s="295"/>
      <c r="E268" s="295"/>
      <c r="F268" s="295"/>
      <c r="G268" s="296"/>
    </row>
    <row r="269" spans="1:7" x14ac:dyDescent="0.25">
      <c r="A269" s="294"/>
      <c r="B269" s="295"/>
      <c r="C269" s="295"/>
      <c r="D269" s="295"/>
      <c r="E269" s="295"/>
      <c r="F269" s="295"/>
      <c r="G269" s="296"/>
    </row>
    <row r="270" spans="1:7" x14ac:dyDescent="0.25">
      <c r="A270" s="294"/>
      <c r="B270" s="295"/>
      <c r="C270" s="295"/>
      <c r="D270" s="295"/>
      <c r="E270" s="295"/>
      <c r="F270" s="295"/>
      <c r="G270" s="296"/>
    </row>
    <row r="271" spans="1:7" x14ac:dyDescent="0.25">
      <c r="A271" s="294"/>
      <c r="B271" s="295"/>
      <c r="C271" s="295"/>
      <c r="D271" s="295"/>
      <c r="E271" s="295"/>
      <c r="F271" s="295"/>
      <c r="G271" s="296"/>
    </row>
    <row r="272" spans="1:7" x14ac:dyDescent="0.25">
      <c r="A272" s="294"/>
      <c r="B272" s="295"/>
      <c r="C272" s="295"/>
      <c r="D272" s="295"/>
      <c r="E272" s="295"/>
      <c r="F272" s="295"/>
      <c r="G272" s="296"/>
    </row>
    <row r="273" spans="1:7" x14ac:dyDescent="0.25">
      <c r="A273" s="294"/>
      <c r="B273" s="295"/>
      <c r="C273" s="295"/>
      <c r="D273" s="295"/>
      <c r="E273" s="295"/>
      <c r="F273" s="295"/>
      <c r="G273" s="296"/>
    </row>
    <row r="274" spans="1:7" x14ac:dyDescent="0.25">
      <c r="A274" s="294"/>
      <c r="B274" s="295"/>
      <c r="C274" s="295"/>
      <c r="D274" s="295"/>
      <c r="E274" s="295"/>
      <c r="F274" s="295"/>
      <c r="G274" s="296"/>
    </row>
    <row r="275" spans="1:7" x14ac:dyDescent="0.25">
      <c r="A275" s="294"/>
      <c r="B275" s="295"/>
      <c r="C275" s="295"/>
      <c r="D275" s="295"/>
      <c r="E275" s="295"/>
      <c r="F275" s="295"/>
      <c r="G275" s="296"/>
    </row>
    <row r="276" spans="1:7" x14ac:dyDescent="0.25">
      <c r="A276" s="294"/>
      <c r="B276" s="295"/>
      <c r="C276" s="295"/>
      <c r="D276" s="295"/>
      <c r="E276" s="295"/>
      <c r="F276" s="295"/>
      <c r="G276" s="296"/>
    </row>
    <row r="277" spans="1:7" x14ac:dyDescent="0.25">
      <c r="A277" s="294"/>
      <c r="B277" s="295"/>
      <c r="C277" s="295"/>
      <c r="D277" s="295"/>
      <c r="E277" s="295"/>
      <c r="F277" s="295"/>
      <c r="G277" s="296"/>
    </row>
    <row r="278" spans="1:7" x14ac:dyDescent="0.25">
      <c r="A278" s="294"/>
      <c r="B278" s="295"/>
      <c r="C278" s="295"/>
      <c r="D278" s="295"/>
      <c r="E278" s="295"/>
      <c r="F278" s="295"/>
      <c r="G278" s="296"/>
    </row>
    <row r="279" spans="1:7" x14ac:dyDescent="0.25">
      <c r="A279" s="294"/>
      <c r="B279" s="295"/>
      <c r="C279" s="295"/>
      <c r="D279" s="295"/>
      <c r="E279" s="295"/>
      <c r="F279" s="295"/>
      <c r="G279" s="296"/>
    </row>
    <row r="280" spans="1:7" x14ac:dyDescent="0.25">
      <c r="A280" s="294"/>
      <c r="B280" s="295"/>
      <c r="C280" s="295"/>
      <c r="D280" s="295"/>
      <c r="E280" s="295"/>
      <c r="F280" s="295"/>
      <c r="G280" s="296"/>
    </row>
    <row r="281" spans="1:7" x14ac:dyDescent="0.25">
      <c r="A281" s="294"/>
      <c r="B281" s="295"/>
      <c r="C281" s="295"/>
      <c r="D281" s="295"/>
      <c r="E281" s="295"/>
      <c r="F281" s="295"/>
      <c r="G281" s="296"/>
    </row>
    <row r="282" spans="1:7" x14ac:dyDescent="0.25">
      <c r="A282" s="294"/>
      <c r="B282" s="295"/>
      <c r="C282" s="295"/>
      <c r="D282" s="295"/>
      <c r="E282" s="295"/>
      <c r="F282" s="295"/>
      <c r="G282" s="296"/>
    </row>
    <row r="283" spans="1:7" x14ac:dyDescent="0.25">
      <c r="A283" s="294"/>
      <c r="B283" s="295"/>
      <c r="C283" s="295"/>
      <c r="D283" s="295"/>
      <c r="E283" s="295"/>
      <c r="F283" s="295"/>
      <c r="G283" s="296"/>
    </row>
    <row r="284" spans="1:7" x14ac:dyDescent="0.25">
      <c r="A284" s="294"/>
      <c r="B284" s="295"/>
      <c r="C284" s="295"/>
      <c r="D284" s="295"/>
      <c r="E284" s="295"/>
      <c r="F284" s="295"/>
      <c r="G284" s="296"/>
    </row>
    <row r="285" spans="1:7" x14ac:dyDescent="0.25">
      <c r="A285" s="294"/>
      <c r="B285" s="295"/>
      <c r="C285" s="295"/>
      <c r="D285" s="295"/>
      <c r="E285" s="295"/>
      <c r="F285" s="295"/>
      <c r="G285" s="296"/>
    </row>
    <row r="286" spans="1:7" x14ac:dyDescent="0.25">
      <c r="A286" s="294"/>
      <c r="B286" s="295"/>
      <c r="C286" s="295"/>
      <c r="D286" s="295"/>
      <c r="E286" s="295"/>
      <c r="F286" s="295"/>
      <c r="G286" s="296"/>
    </row>
    <row r="287" spans="1:7" x14ac:dyDescent="0.25">
      <c r="A287" s="294"/>
      <c r="B287" s="295"/>
      <c r="C287" s="295"/>
      <c r="D287" s="295"/>
      <c r="E287" s="295"/>
      <c r="F287" s="295"/>
      <c r="G287" s="296"/>
    </row>
    <row r="288" spans="1:7" x14ac:dyDescent="0.25">
      <c r="A288" s="294"/>
      <c r="B288" s="295"/>
      <c r="C288" s="295"/>
      <c r="D288" s="295"/>
      <c r="E288" s="295"/>
      <c r="F288" s="295"/>
      <c r="G288" s="296"/>
    </row>
    <row r="289" spans="1:7" x14ac:dyDescent="0.25">
      <c r="A289" s="294"/>
      <c r="B289" s="295"/>
      <c r="C289" s="295"/>
      <c r="D289" s="295"/>
      <c r="E289" s="295"/>
      <c r="F289" s="295"/>
      <c r="G289" s="296"/>
    </row>
    <row r="290" spans="1:7" x14ac:dyDescent="0.25">
      <c r="A290" s="294"/>
      <c r="B290" s="295"/>
      <c r="C290" s="295"/>
      <c r="D290" s="295"/>
      <c r="E290" s="295"/>
      <c r="F290" s="295"/>
      <c r="G290" s="296"/>
    </row>
    <row r="291" spans="1:7" x14ac:dyDescent="0.25">
      <c r="A291" s="294"/>
      <c r="B291" s="295"/>
      <c r="C291" s="295"/>
      <c r="D291" s="295"/>
      <c r="E291" s="295"/>
      <c r="F291" s="295"/>
      <c r="G291" s="296"/>
    </row>
    <row r="292" spans="1:7" x14ac:dyDescent="0.25">
      <c r="A292" s="294"/>
      <c r="B292" s="295"/>
      <c r="C292" s="295"/>
      <c r="D292" s="295"/>
      <c r="E292" s="295"/>
      <c r="F292" s="295"/>
      <c r="G292" s="296"/>
    </row>
    <row r="293" spans="1:7" x14ac:dyDescent="0.25">
      <c r="A293" s="294"/>
      <c r="B293" s="295"/>
      <c r="C293" s="295"/>
      <c r="D293" s="295"/>
      <c r="E293" s="295"/>
      <c r="F293" s="295"/>
      <c r="G293" s="296"/>
    </row>
    <row r="294" spans="1:7" x14ac:dyDescent="0.25">
      <c r="A294" s="294"/>
      <c r="B294" s="295"/>
      <c r="C294" s="295"/>
      <c r="D294" s="295"/>
      <c r="E294" s="295"/>
      <c r="F294" s="295"/>
      <c r="G294" s="296"/>
    </row>
    <row r="295" spans="1:7" x14ac:dyDescent="0.25">
      <c r="A295" s="294"/>
      <c r="B295" s="295"/>
      <c r="C295" s="295"/>
      <c r="D295" s="295"/>
      <c r="E295" s="295"/>
      <c r="F295" s="295"/>
      <c r="G295" s="296"/>
    </row>
    <row r="296" spans="1:7" x14ac:dyDescent="0.25">
      <c r="A296" s="294"/>
      <c r="B296" s="295"/>
      <c r="C296" s="295"/>
      <c r="D296" s="295"/>
      <c r="E296" s="295"/>
      <c r="F296" s="295"/>
      <c r="G296" s="296"/>
    </row>
    <row r="297" spans="1:7" x14ac:dyDescent="0.25">
      <c r="A297" s="294"/>
      <c r="B297" s="295"/>
      <c r="C297" s="295"/>
      <c r="D297" s="295"/>
      <c r="E297" s="295"/>
      <c r="F297" s="295"/>
      <c r="G297" s="296"/>
    </row>
    <row r="298" spans="1:7" x14ac:dyDescent="0.25">
      <c r="A298" s="294"/>
      <c r="B298" s="295"/>
      <c r="C298" s="295"/>
      <c r="D298" s="295"/>
      <c r="E298" s="295"/>
      <c r="F298" s="295"/>
      <c r="G298" s="296"/>
    </row>
    <row r="299" spans="1:7" x14ac:dyDescent="0.25">
      <c r="A299" s="294"/>
      <c r="B299" s="295"/>
      <c r="C299" s="295"/>
      <c r="D299" s="295"/>
      <c r="E299" s="295"/>
      <c r="F299" s="295"/>
      <c r="G299" s="296"/>
    </row>
    <row r="300" spans="1:7" x14ac:dyDescent="0.25">
      <c r="A300" s="294"/>
      <c r="B300" s="295"/>
      <c r="C300" s="295"/>
      <c r="D300" s="295"/>
      <c r="E300" s="295"/>
      <c r="F300" s="295"/>
      <c r="G300" s="296"/>
    </row>
    <row r="301" spans="1:7" x14ac:dyDescent="0.25">
      <c r="A301" s="294"/>
      <c r="B301" s="295"/>
      <c r="C301" s="295"/>
      <c r="D301" s="295"/>
      <c r="E301" s="295"/>
      <c r="F301" s="295"/>
      <c r="G301" s="296"/>
    </row>
    <row r="302" spans="1:7" x14ac:dyDescent="0.25">
      <c r="A302" s="294"/>
      <c r="B302" s="295"/>
      <c r="C302" s="295"/>
      <c r="D302" s="295"/>
      <c r="E302" s="295"/>
      <c r="F302" s="295"/>
      <c r="G302" s="296"/>
    </row>
    <row r="303" spans="1:7" x14ac:dyDescent="0.25">
      <c r="A303" s="294"/>
      <c r="B303" s="295"/>
      <c r="C303" s="295"/>
      <c r="D303" s="295"/>
      <c r="E303" s="295"/>
      <c r="F303" s="295"/>
      <c r="G303" s="296"/>
    </row>
    <row r="304" spans="1:7" x14ac:dyDescent="0.25">
      <c r="A304" s="294"/>
      <c r="B304" s="295"/>
      <c r="C304" s="295"/>
      <c r="D304" s="295"/>
      <c r="E304" s="295"/>
      <c r="F304" s="295"/>
      <c r="G304" s="296"/>
    </row>
    <row r="305" spans="1:7" ht="13.5" customHeight="1" x14ac:dyDescent="0.25">
      <c r="A305" s="291" t="s">
        <v>440</v>
      </c>
      <c r="B305" s="292"/>
      <c r="C305" s="292"/>
      <c r="D305" s="292"/>
      <c r="E305" s="292"/>
      <c r="F305" s="292"/>
      <c r="G305" s="293"/>
    </row>
    <row r="306" spans="1:7" ht="72.599999999999994" customHeight="1" x14ac:dyDescent="0.25">
      <c r="A306" s="294"/>
      <c r="B306" s="295"/>
      <c r="C306" s="295"/>
      <c r="D306" s="295"/>
      <c r="E306" s="295"/>
      <c r="F306" s="295"/>
      <c r="G306" s="296"/>
    </row>
    <row r="307" spans="1:7" ht="72.599999999999994" customHeight="1" x14ac:dyDescent="0.25">
      <c r="A307" s="294"/>
      <c r="B307" s="295"/>
      <c r="C307" s="295"/>
      <c r="D307" s="295"/>
      <c r="E307" s="295"/>
      <c r="F307" s="295"/>
      <c r="G307" s="296"/>
    </row>
    <row r="308" spans="1:7" ht="72.599999999999994" customHeight="1" x14ac:dyDescent="0.25">
      <c r="A308" s="294"/>
      <c r="B308" s="295"/>
      <c r="C308" s="295"/>
      <c r="D308" s="295"/>
      <c r="E308" s="295"/>
      <c r="F308" s="295"/>
      <c r="G308" s="296"/>
    </row>
    <row r="309" spans="1:7" ht="72.599999999999994" customHeight="1" x14ac:dyDescent="0.25">
      <c r="A309" s="294"/>
      <c r="B309" s="295"/>
      <c r="C309" s="295"/>
      <c r="D309" s="295"/>
      <c r="E309" s="295"/>
      <c r="F309" s="295"/>
      <c r="G309" s="296"/>
    </row>
    <row r="310" spans="1:7" ht="72.599999999999994" customHeight="1" x14ac:dyDescent="0.25">
      <c r="A310" s="294"/>
      <c r="B310" s="295"/>
      <c r="C310" s="295"/>
      <c r="D310" s="295"/>
      <c r="E310" s="295"/>
      <c r="F310" s="295"/>
      <c r="G310" s="296"/>
    </row>
    <row r="311" spans="1:7" ht="72.599999999999994" customHeight="1" x14ac:dyDescent="0.25">
      <c r="A311" s="294"/>
      <c r="B311" s="295"/>
      <c r="C311" s="295"/>
      <c r="D311" s="295"/>
      <c r="E311" s="295"/>
      <c r="F311" s="295"/>
      <c r="G311" s="296"/>
    </row>
    <row r="312" spans="1:7" ht="72.599999999999994" customHeight="1" x14ac:dyDescent="0.25">
      <c r="A312" s="294"/>
      <c r="B312" s="295"/>
      <c r="C312" s="295"/>
      <c r="D312" s="295"/>
      <c r="E312" s="295"/>
      <c r="F312" s="295"/>
      <c r="G312" s="296"/>
    </row>
    <row r="313" spans="1:7" ht="72.599999999999994" customHeight="1" x14ac:dyDescent="0.25">
      <c r="A313" s="294"/>
      <c r="B313" s="295"/>
      <c r="C313" s="295"/>
      <c r="D313" s="295"/>
      <c r="E313" s="295"/>
      <c r="F313" s="295"/>
      <c r="G313" s="296"/>
    </row>
    <row r="314" spans="1:7" ht="72.599999999999994" customHeight="1" x14ac:dyDescent="0.25">
      <c r="A314" s="294"/>
      <c r="B314" s="295"/>
      <c r="C314" s="295"/>
      <c r="D314" s="295"/>
      <c r="E314" s="295"/>
      <c r="F314" s="295"/>
      <c r="G314" s="296"/>
    </row>
    <row r="315" spans="1:7" ht="72.599999999999994" customHeight="1" x14ac:dyDescent="0.25">
      <c r="A315" s="294"/>
      <c r="B315" s="295"/>
      <c r="C315" s="295"/>
      <c r="D315" s="295"/>
      <c r="E315" s="295"/>
      <c r="F315" s="295"/>
      <c r="G315" s="296"/>
    </row>
    <row r="316" spans="1:7" ht="72.599999999999994" customHeight="1" x14ac:dyDescent="0.25">
      <c r="A316" s="294"/>
      <c r="B316" s="295"/>
      <c r="C316" s="295"/>
      <c r="D316" s="295"/>
      <c r="E316" s="295"/>
      <c r="F316" s="295"/>
      <c r="G316" s="296"/>
    </row>
    <row r="317" spans="1:7" ht="72.599999999999994" customHeight="1" x14ac:dyDescent="0.25">
      <c r="A317" s="294"/>
      <c r="B317" s="295"/>
      <c r="C317" s="295"/>
      <c r="D317" s="295"/>
      <c r="E317" s="295"/>
      <c r="F317" s="295"/>
      <c r="G317" s="296"/>
    </row>
    <row r="318" spans="1:7" ht="72.599999999999994" customHeight="1" x14ac:dyDescent="0.25">
      <c r="A318" s="294"/>
      <c r="B318" s="295"/>
      <c r="C318" s="295"/>
      <c r="D318" s="295"/>
      <c r="E318" s="295"/>
      <c r="F318" s="295"/>
      <c r="G318" s="296"/>
    </row>
    <row r="319" spans="1:7" ht="72.599999999999994" customHeight="1" x14ac:dyDescent="0.25">
      <c r="A319" s="294"/>
      <c r="B319" s="295"/>
      <c r="C319" s="295"/>
      <c r="D319" s="295"/>
      <c r="E319" s="295"/>
      <c r="F319" s="295"/>
      <c r="G319" s="296"/>
    </row>
    <row r="320" spans="1:7" ht="72.599999999999994" customHeight="1" x14ac:dyDescent="0.25">
      <c r="A320" s="294"/>
      <c r="B320" s="295"/>
      <c r="C320" s="295"/>
      <c r="D320" s="295"/>
      <c r="E320" s="295"/>
      <c r="F320" s="295"/>
      <c r="G320" s="296"/>
    </row>
    <row r="321" spans="1:7" ht="72.599999999999994" customHeight="1" x14ac:dyDescent="0.25">
      <c r="A321" s="294"/>
      <c r="B321" s="295"/>
      <c r="C321" s="295"/>
      <c r="D321" s="295"/>
      <c r="E321" s="295"/>
      <c r="F321" s="295"/>
      <c r="G321" s="296"/>
    </row>
    <row r="322" spans="1:7" ht="72.599999999999994" customHeight="1" x14ac:dyDescent="0.25">
      <c r="A322" s="294"/>
      <c r="B322" s="295"/>
      <c r="C322" s="295"/>
      <c r="D322" s="295"/>
      <c r="E322" s="295"/>
      <c r="F322" s="295"/>
      <c r="G322" s="296"/>
    </row>
    <row r="323" spans="1:7" ht="72.599999999999994" customHeight="1" x14ac:dyDescent="0.25">
      <c r="A323" s="294"/>
      <c r="B323" s="295"/>
      <c r="C323" s="295"/>
      <c r="D323" s="295"/>
      <c r="E323" s="295"/>
      <c r="F323" s="295"/>
      <c r="G323" s="296"/>
    </row>
    <row r="324" spans="1:7" ht="72.599999999999994" customHeight="1" x14ac:dyDescent="0.25">
      <c r="A324" s="294"/>
      <c r="B324" s="295"/>
      <c r="C324" s="295"/>
      <c r="D324" s="295"/>
      <c r="E324" s="295"/>
      <c r="F324" s="295"/>
      <c r="G324" s="296"/>
    </row>
    <row r="325" spans="1:7" ht="72.599999999999994" customHeight="1" x14ac:dyDescent="0.25">
      <c r="A325" s="294"/>
      <c r="B325" s="295"/>
      <c r="C325" s="295"/>
      <c r="D325" s="295"/>
      <c r="E325" s="295"/>
      <c r="F325" s="295"/>
      <c r="G325" s="296"/>
    </row>
    <row r="326" spans="1:7" ht="72.599999999999994" customHeight="1" x14ac:dyDescent="0.25">
      <c r="A326" s="294"/>
      <c r="B326" s="295"/>
      <c r="C326" s="295"/>
      <c r="D326" s="295"/>
      <c r="E326" s="295"/>
      <c r="F326" s="295"/>
      <c r="G326" s="296"/>
    </row>
    <row r="327" spans="1:7" ht="72.599999999999994" customHeight="1" x14ac:dyDescent="0.25">
      <c r="A327" s="294"/>
      <c r="B327" s="295"/>
      <c r="C327" s="295"/>
      <c r="D327" s="295"/>
      <c r="E327" s="295"/>
      <c r="F327" s="295"/>
      <c r="G327" s="296"/>
    </row>
    <row r="328" spans="1:7" ht="72.599999999999994" customHeight="1" x14ac:dyDescent="0.25">
      <c r="A328" s="294"/>
      <c r="B328" s="295"/>
      <c r="C328" s="295"/>
      <c r="D328" s="295"/>
      <c r="E328" s="295"/>
      <c r="F328" s="295"/>
      <c r="G328" s="296"/>
    </row>
    <row r="329" spans="1:7" ht="72.599999999999994" customHeight="1" x14ac:dyDescent="0.25">
      <c r="A329" s="294"/>
      <c r="B329" s="295"/>
      <c r="C329" s="295"/>
      <c r="D329" s="295"/>
      <c r="E329" s="295"/>
      <c r="F329" s="295"/>
      <c r="G329" s="296"/>
    </row>
    <row r="330" spans="1:7" ht="72.599999999999994" customHeight="1" x14ac:dyDescent="0.25">
      <c r="A330" s="294"/>
      <c r="B330" s="295"/>
      <c r="C330" s="295"/>
      <c r="D330" s="295"/>
      <c r="E330" s="295"/>
      <c r="F330" s="295"/>
      <c r="G330" s="296"/>
    </row>
    <row r="331" spans="1:7" ht="72.599999999999994" customHeight="1" x14ac:dyDescent="0.25">
      <c r="A331" s="294"/>
      <c r="B331" s="295"/>
      <c r="C331" s="295"/>
      <c r="D331" s="295"/>
      <c r="E331" s="295"/>
      <c r="F331" s="295"/>
      <c r="G331" s="296"/>
    </row>
    <row r="332" spans="1:7" ht="72.599999999999994" customHeight="1" x14ac:dyDescent="0.25">
      <c r="A332" s="294"/>
      <c r="B332" s="295"/>
      <c r="C332" s="295"/>
      <c r="D332" s="295"/>
      <c r="E332" s="295"/>
      <c r="F332" s="295"/>
      <c r="G332" s="296"/>
    </row>
    <row r="333" spans="1:7" ht="72.599999999999994" customHeight="1" x14ac:dyDescent="0.25">
      <c r="A333" s="294"/>
      <c r="B333" s="295"/>
      <c r="C333" s="295"/>
      <c r="D333" s="295"/>
      <c r="E333" s="295"/>
      <c r="F333" s="295"/>
      <c r="G333" s="296"/>
    </row>
    <row r="334" spans="1:7" ht="72.599999999999994" customHeight="1" x14ac:dyDescent="0.25">
      <c r="A334" s="294"/>
      <c r="B334" s="295"/>
      <c r="C334" s="295"/>
      <c r="D334" s="295"/>
      <c r="E334" s="295"/>
      <c r="F334" s="295"/>
      <c r="G334" s="296"/>
    </row>
    <row r="335" spans="1:7" ht="72.599999999999994" customHeight="1" x14ac:dyDescent="0.25">
      <c r="A335" s="294"/>
      <c r="B335" s="295"/>
      <c r="C335" s="295"/>
      <c r="D335" s="295"/>
      <c r="E335" s="295"/>
      <c r="F335" s="295"/>
      <c r="G335" s="296"/>
    </row>
    <row r="336" spans="1:7" ht="72.599999999999994" customHeight="1" x14ac:dyDescent="0.25">
      <c r="A336" s="294"/>
      <c r="B336" s="295"/>
      <c r="C336" s="295"/>
      <c r="D336" s="295"/>
      <c r="E336" s="295"/>
      <c r="F336" s="295"/>
      <c r="G336" s="296"/>
    </row>
    <row r="337" spans="1:7" ht="72.599999999999994" customHeight="1" x14ac:dyDescent="0.25">
      <c r="A337" s="294"/>
      <c r="B337" s="295"/>
      <c r="C337" s="295"/>
      <c r="D337" s="295"/>
      <c r="E337" s="295"/>
      <c r="F337" s="295"/>
      <c r="G337" s="296"/>
    </row>
    <row r="338" spans="1:7" ht="72.599999999999994" customHeight="1" x14ac:dyDescent="0.25">
      <c r="A338" s="294"/>
      <c r="B338" s="295"/>
      <c r="C338" s="295"/>
      <c r="D338" s="295"/>
      <c r="E338" s="295"/>
      <c r="F338" s="295"/>
      <c r="G338" s="296"/>
    </row>
    <row r="339" spans="1:7" ht="72.599999999999994" customHeight="1" x14ac:dyDescent="0.25">
      <c r="A339" s="294"/>
      <c r="B339" s="295"/>
      <c r="C339" s="295"/>
      <c r="D339" s="295"/>
      <c r="E339" s="295"/>
      <c r="F339" s="295"/>
      <c r="G339" s="296"/>
    </row>
    <row r="340" spans="1:7" ht="72.599999999999994" customHeight="1" x14ac:dyDescent="0.25">
      <c r="A340" s="294"/>
      <c r="B340" s="295"/>
      <c r="C340" s="295"/>
      <c r="D340" s="295"/>
      <c r="E340" s="295"/>
      <c r="F340" s="295"/>
      <c r="G340" s="296"/>
    </row>
    <row r="341" spans="1:7" ht="72.599999999999994" customHeight="1" x14ac:dyDescent="0.25">
      <c r="A341" s="294"/>
      <c r="B341" s="295"/>
      <c r="C341" s="295"/>
      <c r="D341" s="295"/>
      <c r="E341" s="295"/>
      <c r="F341" s="295"/>
      <c r="G341" s="296"/>
    </row>
    <row r="342" spans="1:7" ht="72.599999999999994" customHeight="1" x14ac:dyDescent="0.25">
      <c r="A342" s="294"/>
      <c r="B342" s="295"/>
      <c r="C342" s="295"/>
      <c r="D342" s="295"/>
      <c r="E342" s="295"/>
      <c r="F342" s="295"/>
      <c r="G342" s="296"/>
    </row>
    <row r="343" spans="1:7" ht="72.599999999999994" customHeight="1" x14ac:dyDescent="0.25">
      <c r="A343" s="294"/>
      <c r="B343" s="295"/>
      <c r="C343" s="295"/>
      <c r="D343" s="295"/>
      <c r="E343" s="295"/>
      <c r="F343" s="295"/>
      <c r="G343" s="296"/>
    </row>
    <row r="344" spans="1:7" ht="72.599999999999994" customHeight="1" x14ac:dyDescent="0.25">
      <c r="A344" s="294"/>
      <c r="B344" s="295"/>
      <c r="C344" s="295"/>
      <c r="D344" s="295"/>
      <c r="E344" s="295"/>
      <c r="F344" s="295"/>
      <c r="G344" s="296"/>
    </row>
    <row r="345" spans="1:7" ht="72.599999999999994" customHeight="1" x14ac:dyDescent="0.25">
      <c r="A345" s="294"/>
      <c r="B345" s="295"/>
      <c r="C345" s="295"/>
      <c r="D345" s="295"/>
      <c r="E345" s="295"/>
      <c r="F345" s="295"/>
      <c r="G345" s="296"/>
    </row>
    <row r="346" spans="1:7" ht="72.599999999999994" customHeight="1" x14ac:dyDescent="0.25">
      <c r="A346" s="294"/>
      <c r="B346" s="295"/>
      <c r="C346" s="295"/>
      <c r="D346" s="295"/>
      <c r="E346" s="295"/>
      <c r="F346" s="295"/>
      <c r="G346" s="296"/>
    </row>
    <row r="347" spans="1:7" ht="72.599999999999994" customHeight="1" x14ac:dyDescent="0.25">
      <c r="A347" s="294"/>
      <c r="B347" s="295"/>
      <c r="C347" s="295"/>
      <c r="D347" s="295"/>
      <c r="E347" s="295"/>
      <c r="F347" s="295"/>
      <c r="G347" s="296"/>
    </row>
    <row r="348" spans="1:7" ht="72.599999999999994" customHeight="1" x14ac:dyDescent="0.25">
      <c r="A348" s="294"/>
      <c r="B348" s="295"/>
      <c r="C348" s="295"/>
      <c r="D348" s="295"/>
      <c r="E348" s="295"/>
      <c r="F348" s="295"/>
      <c r="G348" s="296"/>
    </row>
    <row r="349" spans="1:7" ht="72.599999999999994" customHeight="1" x14ac:dyDescent="0.25">
      <c r="A349" s="294"/>
      <c r="B349" s="295"/>
      <c r="C349" s="295"/>
      <c r="D349" s="295"/>
      <c r="E349" s="295"/>
      <c r="F349" s="295"/>
      <c r="G349" s="296"/>
    </row>
    <row r="350" spans="1:7" ht="72.599999999999994" customHeight="1" x14ac:dyDescent="0.25">
      <c r="A350" s="294"/>
      <c r="B350" s="295"/>
      <c r="C350" s="295"/>
      <c r="D350" s="295"/>
      <c r="E350" s="295"/>
      <c r="F350" s="295"/>
      <c r="G350" s="296"/>
    </row>
    <row r="351" spans="1:7" ht="72.599999999999994" customHeight="1" x14ac:dyDescent="0.25">
      <c r="A351" s="294"/>
      <c r="B351" s="295"/>
      <c r="C351" s="295"/>
      <c r="D351" s="295"/>
      <c r="E351" s="295"/>
      <c r="F351" s="295"/>
      <c r="G351" s="296"/>
    </row>
    <row r="352" spans="1:7" ht="72.599999999999994" customHeight="1" x14ac:dyDescent="0.25">
      <c r="A352" s="297"/>
      <c r="B352" s="298"/>
      <c r="C352" s="298"/>
      <c r="D352" s="298"/>
      <c r="E352" s="298"/>
      <c r="F352" s="298"/>
      <c r="G352" s="299"/>
    </row>
    <row r="353" spans="1:7" ht="30" customHeight="1" x14ac:dyDescent="0.25">
      <c r="A353" s="166" t="s">
        <v>138</v>
      </c>
      <c r="B353" s="167"/>
      <c r="C353" s="167"/>
      <c r="D353" s="168"/>
      <c r="E353" s="169"/>
      <c r="F353" s="170"/>
      <c r="G353" s="171"/>
    </row>
    <row r="354" spans="1:7" ht="30" customHeight="1" x14ac:dyDescent="0.25">
      <c r="A354" s="282" t="s">
        <v>450</v>
      </c>
      <c r="B354" s="283"/>
      <c r="C354" s="283"/>
      <c r="D354" s="283"/>
      <c r="E354" s="283"/>
      <c r="F354" s="283"/>
      <c r="G354" s="284"/>
    </row>
    <row r="355" spans="1:7" ht="30" customHeight="1" x14ac:dyDescent="0.25">
      <c r="A355" s="285"/>
      <c r="B355" s="286"/>
      <c r="C355" s="286"/>
      <c r="D355" s="286"/>
      <c r="E355" s="286"/>
      <c r="F355" s="286"/>
      <c r="G355" s="287"/>
    </row>
    <row r="356" spans="1:7" ht="30" customHeight="1" x14ac:dyDescent="0.25">
      <c r="A356" s="285"/>
      <c r="B356" s="286"/>
      <c r="C356" s="286"/>
      <c r="D356" s="286"/>
      <c r="E356" s="286"/>
      <c r="F356" s="286"/>
      <c r="G356" s="287"/>
    </row>
    <row r="357" spans="1:7" ht="30" customHeight="1" x14ac:dyDescent="0.25">
      <c r="A357" s="285"/>
      <c r="B357" s="286"/>
      <c r="C357" s="286"/>
      <c r="D357" s="286"/>
      <c r="E357" s="286"/>
      <c r="F357" s="286"/>
      <c r="G357" s="287"/>
    </row>
    <row r="358" spans="1:7" ht="30" customHeight="1" x14ac:dyDescent="0.25">
      <c r="A358" s="285"/>
      <c r="B358" s="286"/>
      <c r="C358" s="286"/>
      <c r="D358" s="286"/>
      <c r="E358" s="286"/>
      <c r="F358" s="286"/>
      <c r="G358" s="287"/>
    </row>
    <row r="359" spans="1:7" ht="30" customHeight="1" x14ac:dyDescent="0.25">
      <c r="A359" s="285"/>
      <c r="B359" s="286"/>
      <c r="C359" s="286"/>
      <c r="D359" s="286"/>
      <c r="E359" s="286"/>
      <c r="F359" s="286"/>
      <c r="G359" s="287"/>
    </row>
    <row r="360" spans="1:7" ht="30" customHeight="1" x14ac:dyDescent="0.25">
      <c r="A360" s="285"/>
      <c r="B360" s="286"/>
      <c r="C360" s="286"/>
      <c r="D360" s="286"/>
      <c r="E360" s="286"/>
      <c r="F360" s="286"/>
      <c r="G360" s="287"/>
    </row>
    <row r="361" spans="1:7" ht="30" customHeight="1" x14ac:dyDescent="0.25">
      <c r="A361" s="285"/>
      <c r="B361" s="286"/>
      <c r="C361" s="286"/>
      <c r="D361" s="286"/>
      <c r="E361" s="286"/>
      <c r="F361" s="286"/>
      <c r="G361" s="287"/>
    </row>
    <row r="362" spans="1:7" ht="30" customHeight="1" x14ac:dyDescent="0.25">
      <c r="A362" s="285"/>
      <c r="B362" s="286"/>
      <c r="C362" s="286"/>
      <c r="D362" s="286"/>
      <c r="E362" s="286"/>
      <c r="F362" s="286"/>
      <c r="G362" s="287"/>
    </row>
    <row r="363" spans="1:7" ht="30" customHeight="1" x14ac:dyDescent="0.25">
      <c r="A363" s="285"/>
      <c r="B363" s="286"/>
      <c r="C363" s="286"/>
      <c r="D363" s="286"/>
      <c r="E363" s="286"/>
      <c r="F363" s="286"/>
      <c r="G363" s="287"/>
    </row>
    <row r="364" spans="1:7" ht="30" customHeight="1" x14ac:dyDescent="0.25">
      <c r="A364" s="285"/>
      <c r="B364" s="286"/>
      <c r="C364" s="286"/>
      <c r="D364" s="286"/>
      <c r="E364" s="286"/>
      <c r="F364" s="286"/>
      <c r="G364" s="287"/>
    </row>
    <row r="365" spans="1:7" ht="30" customHeight="1" x14ac:dyDescent="0.25">
      <c r="A365" s="285"/>
      <c r="B365" s="286"/>
      <c r="C365" s="286"/>
      <c r="D365" s="286"/>
      <c r="E365" s="286"/>
      <c r="F365" s="286"/>
      <c r="G365" s="287"/>
    </row>
    <row r="366" spans="1:7" ht="30" customHeight="1" x14ac:dyDescent="0.25">
      <c r="A366" s="285"/>
      <c r="B366" s="286"/>
      <c r="C366" s="286"/>
      <c r="D366" s="286"/>
      <c r="E366" s="286"/>
      <c r="F366" s="286"/>
      <c r="G366" s="287"/>
    </row>
    <row r="367" spans="1:7" ht="30" customHeight="1" x14ac:dyDescent="0.25">
      <c r="A367" s="285"/>
      <c r="B367" s="286"/>
      <c r="C367" s="286"/>
      <c r="D367" s="286"/>
      <c r="E367" s="286"/>
      <c r="F367" s="286"/>
      <c r="G367" s="287"/>
    </row>
    <row r="368" spans="1:7" ht="30" customHeight="1" x14ac:dyDescent="0.25">
      <c r="A368" s="288"/>
      <c r="B368" s="289"/>
      <c r="C368" s="289"/>
      <c r="D368" s="289"/>
      <c r="E368" s="289"/>
      <c r="F368" s="289"/>
      <c r="G368" s="290"/>
    </row>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20.100000000000001" customHeight="1" x14ac:dyDescent="0.25"/>
    <row r="402" ht="20.100000000000001" customHeight="1" x14ac:dyDescent="0.25"/>
    <row r="403" ht="20.100000000000001" customHeight="1" x14ac:dyDescent="0.25"/>
    <row r="404" ht="20.100000000000001" customHeight="1" x14ac:dyDescent="0.25"/>
    <row r="405" ht="20.100000000000001" customHeight="1" x14ac:dyDescent="0.25"/>
    <row r="406" ht="20.100000000000001" customHeight="1" x14ac:dyDescent="0.25"/>
    <row r="407" ht="20.100000000000001" customHeight="1" x14ac:dyDescent="0.25"/>
    <row r="408" ht="20.100000000000001" customHeight="1" x14ac:dyDescent="0.25"/>
    <row r="409" ht="20.100000000000001" customHeight="1" x14ac:dyDescent="0.25"/>
    <row r="410" ht="20.100000000000001" customHeight="1" x14ac:dyDescent="0.25"/>
    <row r="411" ht="20.100000000000001" customHeight="1" x14ac:dyDescent="0.25"/>
    <row r="412" ht="20.100000000000001" customHeight="1" x14ac:dyDescent="0.25"/>
    <row r="413" ht="20.100000000000001" customHeight="1" x14ac:dyDescent="0.25"/>
    <row r="414" ht="20.100000000000001" customHeight="1" x14ac:dyDescent="0.25"/>
    <row r="415" ht="20.100000000000001" customHeight="1" x14ac:dyDescent="0.25"/>
    <row r="416" ht="20.100000000000001" customHeight="1" x14ac:dyDescent="0.25"/>
    <row r="417" ht="20.100000000000001" customHeight="1" x14ac:dyDescent="0.25"/>
    <row r="418" ht="20.100000000000001" customHeight="1" x14ac:dyDescent="0.25"/>
    <row r="419" ht="20.100000000000001" customHeight="1" x14ac:dyDescent="0.25"/>
    <row r="420" ht="20.100000000000001" customHeight="1" x14ac:dyDescent="0.25"/>
    <row r="421" ht="20.100000000000001" customHeight="1" x14ac:dyDescent="0.25"/>
    <row r="422" ht="20.100000000000001" customHeight="1" x14ac:dyDescent="0.25"/>
    <row r="423" ht="20.100000000000001" customHeight="1" x14ac:dyDescent="0.25"/>
    <row r="424" ht="20.100000000000001" customHeight="1" x14ac:dyDescent="0.25"/>
    <row r="425" ht="20.100000000000001" customHeight="1" x14ac:dyDescent="0.25"/>
    <row r="426" ht="20.100000000000001" customHeight="1" x14ac:dyDescent="0.25"/>
    <row r="427" ht="20.100000000000001" customHeight="1" x14ac:dyDescent="0.25"/>
    <row r="428" ht="20.100000000000001" customHeight="1" x14ac:dyDescent="0.25"/>
    <row r="429" ht="20.100000000000001" customHeight="1" x14ac:dyDescent="0.25"/>
    <row r="430" ht="20.100000000000001" customHeight="1" x14ac:dyDescent="0.25"/>
    <row r="431" ht="20.100000000000001" customHeight="1" x14ac:dyDescent="0.25"/>
    <row r="432" ht="20.100000000000001" customHeight="1" x14ac:dyDescent="0.25"/>
    <row r="433" ht="20.100000000000001" customHeight="1" x14ac:dyDescent="0.25"/>
    <row r="434" ht="20.100000000000001" customHeight="1" x14ac:dyDescent="0.25"/>
    <row r="435" ht="20.100000000000001" customHeight="1" x14ac:dyDescent="0.25"/>
    <row r="436" ht="20.100000000000001" customHeight="1" x14ac:dyDescent="0.25"/>
    <row r="437" ht="20.100000000000001" customHeight="1" x14ac:dyDescent="0.25"/>
    <row r="438" ht="20.100000000000001" customHeight="1" x14ac:dyDescent="0.25"/>
    <row r="439" ht="20.100000000000001" customHeight="1" x14ac:dyDescent="0.25"/>
    <row r="440" ht="20.100000000000001" customHeight="1" x14ac:dyDescent="0.25"/>
    <row r="441" ht="20.100000000000001" customHeight="1" x14ac:dyDescent="0.25"/>
    <row r="442" ht="20.100000000000001" customHeight="1" x14ac:dyDescent="0.25"/>
    <row r="443" ht="20.100000000000001" customHeight="1" x14ac:dyDescent="0.25"/>
    <row r="444" ht="20.100000000000001" customHeight="1" x14ac:dyDescent="0.25"/>
    <row r="445" ht="20.100000000000001" customHeight="1" x14ac:dyDescent="0.25"/>
    <row r="446" ht="20.100000000000001" customHeight="1" x14ac:dyDescent="0.25"/>
    <row r="447" ht="20.100000000000001" customHeight="1" x14ac:dyDescent="0.25"/>
    <row r="448" ht="20.100000000000001" customHeight="1" x14ac:dyDescent="0.25"/>
  </sheetData>
  <mergeCells count="9">
    <mergeCell ref="A354:G368"/>
    <mergeCell ref="A14:G56"/>
    <mergeCell ref="A57:G92"/>
    <mergeCell ref="A93:G119"/>
    <mergeCell ref="A120:G167"/>
    <mergeCell ref="A168:G213"/>
    <mergeCell ref="A214:G260"/>
    <mergeCell ref="A261:G304"/>
    <mergeCell ref="A305:G352"/>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5" orientation="portrait" r:id="rId1"/>
  <headerFooter>
    <oddHeader>&amp;C&amp;"-,Bold"&amp;14DSRIP Semi-Annual Reporting Form</oddHeader>
    <oddFooter>&amp;L&amp;D&amp;C&amp;A&amp;R&amp;P of &amp;N</oddFoot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zoomScale="85" zoomScaleNormal="90" zoomScaleSheetLayoutView="85" zoomScalePageLayoutView="85"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Arrowhead Regional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t="str">
        <f>IF('Total Payment Amount'!D4=0,"",'Total Payment Amount'!D4)</f>
        <v>9/30/2012 - 3/22/13</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13.5" customHeight="1" thickBot="1" x14ac:dyDescent="0.3">
      <c r="A15" s="40"/>
      <c r="B15" s="17" t="str">
        <f>'Expand Primary Care Capacity'!B22</f>
        <v>Process Milestone:</v>
      </c>
      <c r="C15" s="41"/>
      <c r="D15" s="238" t="str">
        <f>'Expand Primary Care Capacity'!D22</f>
        <v>(5) Hire 2 additional primary care providers and staff</v>
      </c>
      <c r="F15" s="247" t="str">
        <f>'Expand Primary Care Capacity'!F29</f>
        <v>Yes</v>
      </c>
      <c r="G15" s="39"/>
    </row>
    <row r="16" spans="1:7" ht="6.75" customHeight="1" thickBot="1" x14ac:dyDescent="0.3">
      <c r="A16" s="34"/>
      <c r="F16" s="92"/>
      <c r="G16" s="36"/>
    </row>
    <row r="17" spans="1:7" ht="13.5" thickBot="1" x14ac:dyDescent="0.3">
      <c r="A17" s="34"/>
      <c r="C17" s="35" t="s">
        <v>15</v>
      </c>
      <c r="F17" s="248">
        <f>'Expand Primary Care Capacity'!F44</f>
        <v>1</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Primary Care Capacity'!B47</f>
        <v>Process Milestone:</v>
      </c>
      <c r="C19" s="41"/>
      <c r="D19" s="238" t="str">
        <f>'Expand Primary Care Capacity'!D47</f>
        <v>(6) Expand existing primary care locations by at least one (MOB)</v>
      </c>
      <c r="F19" s="247" t="str">
        <f>'Expand Primary Care Capacity'!F54</f>
        <v>Yes</v>
      </c>
      <c r="G19" s="39"/>
    </row>
    <row r="20" spans="1:7" ht="6.75" customHeight="1" thickBot="1" x14ac:dyDescent="0.3">
      <c r="A20" s="34"/>
      <c r="F20" s="92"/>
      <c r="G20" s="36"/>
    </row>
    <row r="21" spans="1:7" ht="13.5" thickBot="1" x14ac:dyDescent="0.3">
      <c r="A21" s="34"/>
      <c r="C21" s="35" t="s">
        <v>15</v>
      </c>
      <c r="F21" s="248">
        <f>'Expand Primary Care Capacity'!F69</f>
        <v>1</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Primary Care Capacity'!B72</f>
        <v>Process Milestone:</v>
      </c>
      <c r="C23" s="41"/>
      <c r="D23" s="238">
        <f>'Expand Primary Care Capacity'!D72</f>
        <v>0</v>
      </c>
      <c r="F23" s="247" t="str">
        <f>'Expand Primary Care Capacity'!F79</f>
        <v>N/A</v>
      </c>
      <c r="G23" s="39"/>
    </row>
    <row r="24" spans="1:7" ht="6.75" customHeight="1" thickBot="1" x14ac:dyDescent="0.3">
      <c r="A24" s="34"/>
      <c r="F24" s="92"/>
      <c r="G24" s="36"/>
    </row>
    <row r="25" spans="1:7" ht="13.5" thickBot="1" x14ac:dyDescent="0.3">
      <c r="A25" s="34"/>
      <c r="C25" s="35" t="s">
        <v>15</v>
      </c>
      <c r="F25" s="248" t="str">
        <f>'Expand Primary Care Capacity'!F94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Primary Care Capacity'!B97</f>
        <v>Process Milestone:</v>
      </c>
      <c r="C27" s="41"/>
      <c r="D27" s="238">
        <f>'Expand Primary Care Capacity'!D97</f>
        <v>0</v>
      </c>
      <c r="F27" s="247" t="str">
        <f>'Expand Primary Care Capacity'!F104</f>
        <v>N/A</v>
      </c>
      <c r="G27" s="39"/>
    </row>
    <row r="28" spans="1:7" ht="6.75" customHeight="1" thickBot="1" x14ac:dyDescent="0.3">
      <c r="A28" s="34"/>
      <c r="F28" s="92"/>
      <c r="G28" s="36"/>
    </row>
    <row r="29" spans="1:7" ht="13.5" thickBot="1" x14ac:dyDescent="0.3">
      <c r="A29" s="34"/>
      <c r="C29" s="35" t="s">
        <v>15</v>
      </c>
      <c r="F29" s="248" t="str">
        <f>'Expand Primary Care Capacity'!F119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customHeight="1" thickBot="1" x14ac:dyDescent="0.3">
      <c r="A32" s="34"/>
      <c r="F32" s="92"/>
      <c r="G32" s="36"/>
    </row>
    <row r="33" spans="1:7" ht="13.5"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Primary Care Capacity'!B147</f>
        <v>Improvement Milestone:</v>
      </c>
      <c r="C35" s="41"/>
      <c r="D35" s="238" t="str">
        <f>'Expand Primary Care Capacity'!D147</f>
        <v>(4) Increase ARMC FHC primary care clinic volume by 2% over baseline</v>
      </c>
      <c r="F35" s="247" t="str">
        <f>'Expand Primary Care Capacity'!F154</f>
        <v>Yes</v>
      </c>
      <c r="G35" s="39"/>
    </row>
    <row r="36" spans="1:7" ht="6.75" customHeight="1" thickBot="1" x14ac:dyDescent="0.3">
      <c r="A36" s="34"/>
      <c r="F36" s="92"/>
      <c r="G36" s="36"/>
    </row>
    <row r="37" spans="1:7" ht="13.5" thickBot="1" x14ac:dyDescent="0.3">
      <c r="A37" s="34"/>
      <c r="C37" s="35" t="s">
        <v>15</v>
      </c>
      <c r="F37" s="248">
        <f>'Expand Primary Care Capacity'!F169</f>
        <v>1</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customHeight="1" thickBot="1" x14ac:dyDescent="0.3">
      <c r="A40" s="34"/>
      <c r="F40" s="92"/>
      <c r="G40" s="36"/>
    </row>
    <row r="41" spans="1:7" ht="13.5" thickBot="1" x14ac:dyDescent="0.3">
      <c r="A41" s="34"/>
      <c r="C41" s="35" t="s">
        <v>15</v>
      </c>
      <c r="F41" s="248" t="str">
        <f>'Expand Primary Care Capacity'!F194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customHeight="1" thickBot="1" x14ac:dyDescent="0.3">
      <c r="A44" s="34"/>
      <c r="F44" s="92"/>
      <c r="G44" s="36"/>
    </row>
    <row r="45" spans="1:7" ht="13.5" thickBot="1" x14ac:dyDescent="0.3">
      <c r="A45" s="34"/>
      <c r="C45" s="35" t="s">
        <v>15</v>
      </c>
      <c r="F45" s="248" t="str">
        <f>'Expand Primary Care Capacity'!F219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customHeight="1" thickBot="1" x14ac:dyDescent="0.3">
      <c r="A48" s="34"/>
      <c r="F48" s="92"/>
      <c r="G48" s="36"/>
    </row>
    <row r="49" spans="1:7" ht="13.5" thickBot="1" x14ac:dyDescent="0.3">
      <c r="A49" s="34"/>
      <c r="C49" s="35" t="s">
        <v>15</v>
      </c>
      <c r="F49" s="248" t="str">
        <f>'Expand Primary Care Capacity'!F244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customHeight="1" thickBot="1" x14ac:dyDescent="0.3">
      <c r="A52" s="34"/>
      <c r="F52" s="92"/>
      <c r="G52" s="36"/>
    </row>
    <row r="53" spans="1:7" ht="13.5"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5555641</v>
      </c>
      <c r="G55" s="36"/>
    </row>
    <row r="56" spans="1:7" ht="13.5" thickBot="1" x14ac:dyDescent="0.3">
      <c r="A56" s="34"/>
      <c r="C56" s="35"/>
      <c r="F56" s="92"/>
      <c r="G56" s="36"/>
    </row>
    <row r="57" spans="1:7" ht="13.5" thickBot="1" x14ac:dyDescent="0.3">
      <c r="A57" s="34"/>
      <c r="B57" s="2" t="s">
        <v>66</v>
      </c>
      <c r="C57" s="35"/>
      <c r="F57" s="250">
        <f>SUM(F53,F49,F45,F41,F37,F33,F29,F25,F21,F17)</f>
        <v>3</v>
      </c>
      <c r="G57" s="36"/>
    </row>
    <row r="58" spans="1:7" ht="13.5" thickBot="1" x14ac:dyDescent="0.3">
      <c r="A58" s="34"/>
      <c r="C58" s="35"/>
      <c r="F58" s="92"/>
      <c r="G58" s="36"/>
    </row>
    <row r="59" spans="1:7" ht="13.5" thickBot="1" x14ac:dyDescent="0.3">
      <c r="A59" s="34"/>
      <c r="B59" s="2" t="s">
        <v>67</v>
      </c>
      <c r="C59" s="35"/>
      <c r="F59" s="250">
        <f>COUNT(F53,F49,F45,F41,F37,F33,F29,F25,F21,F17)</f>
        <v>3</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5555641</v>
      </c>
      <c r="G63" s="36"/>
    </row>
    <row r="64" spans="1:7" ht="13.5" thickBot="1" x14ac:dyDescent="0.3">
      <c r="A64" s="34"/>
      <c r="C64" s="35"/>
      <c r="F64" s="92"/>
      <c r="G64" s="36"/>
    </row>
    <row r="65" spans="1:7" ht="13.5" thickBot="1" x14ac:dyDescent="0.3">
      <c r="A65" s="34"/>
      <c r="B65" s="2" t="s">
        <v>11</v>
      </c>
      <c r="C65" s="35"/>
      <c r="F65" s="252">
        <f>'Expand Primary Care Capacity'!F20</f>
        <v>5555641</v>
      </c>
      <c r="G65" s="36"/>
    </row>
    <row r="66" spans="1:7" ht="13.5" thickBot="1" x14ac:dyDescent="0.3">
      <c r="A66" s="34"/>
      <c r="C66" s="35"/>
      <c r="F66" s="92"/>
      <c r="G66" s="36"/>
    </row>
    <row r="67" spans="1:7" ht="13.5" thickBot="1" x14ac:dyDescent="0.3">
      <c r="A67" s="34"/>
      <c r="B67" s="239" t="s">
        <v>70</v>
      </c>
      <c r="C67" s="35"/>
      <c r="F67" s="217">
        <f>IF(F59=0," ",F63-F65)</f>
        <v>0</v>
      </c>
      <c r="G67" s="36"/>
    </row>
    <row r="68" spans="1:7" s="33" customFormat="1" ht="12.75" customHeight="1" x14ac:dyDescent="0.25">
      <c r="A68" s="240"/>
      <c r="B68" s="241"/>
      <c r="C68" s="242"/>
      <c r="D68" s="154"/>
      <c r="E68" s="243"/>
      <c r="F68" s="253"/>
      <c r="G68" s="244"/>
    </row>
    <row r="69" spans="1:7" s="33" customFormat="1" ht="15.75" thickBot="1" x14ac:dyDescent="0.3">
      <c r="A69" s="27" t="s">
        <v>94</v>
      </c>
      <c r="B69" s="28"/>
      <c r="C69" s="28"/>
      <c r="D69" s="29"/>
      <c r="E69" s="30"/>
      <c r="F69" s="111"/>
      <c r="G69" s="32"/>
    </row>
    <row r="70" spans="1:7" s="33" customFormat="1" ht="13.5" customHeight="1" thickBot="1" x14ac:dyDescent="0.3">
      <c r="A70" s="40"/>
      <c r="B70" s="17" t="str">
        <f>'Training Primary Care Workforce'!B22</f>
        <v>Process Milestone:</v>
      </c>
      <c r="C70" s="41"/>
      <c r="D70" s="238" t="str">
        <f>'Training Primary Care Workforce'!D22</f>
        <v>(15) Expand primary care training by hiring one additional precepting primary care faculty provider member</v>
      </c>
      <c r="F70" s="247" t="str">
        <f>'Training Primary Care Workforce'!F29</f>
        <v>Yes</v>
      </c>
      <c r="G70" s="39"/>
    </row>
    <row r="71" spans="1:7" ht="6.75" customHeight="1" thickBot="1" x14ac:dyDescent="0.3">
      <c r="A71" s="34"/>
      <c r="F71" s="92"/>
      <c r="G71" s="36"/>
    </row>
    <row r="72" spans="1:7" ht="13.5" thickBot="1" x14ac:dyDescent="0.3">
      <c r="A72" s="34"/>
      <c r="C72" s="35" t="s">
        <v>15</v>
      </c>
      <c r="F72" s="248">
        <f>'Training Primary Care Workforce'!F44</f>
        <v>1</v>
      </c>
      <c r="G72" s="36"/>
    </row>
    <row r="73" spans="1:7" s="33" customFormat="1" ht="6.75" customHeight="1" thickBot="1" x14ac:dyDescent="0.3">
      <c r="A73" s="40"/>
      <c r="B73" s="17"/>
      <c r="C73" s="41"/>
      <c r="D73" s="38"/>
      <c r="F73" s="99"/>
      <c r="G73" s="39"/>
    </row>
    <row r="74" spans="1:7" s="33" customFormat="1" ht="13.5" customHeight="1" thickBot="1" x14ac:dyDescent="0.3">
      <c r="A74" s="40"/>
      <c r="B74" s="17" t="str">
        <f>'Training Primary Care Workforce'!B47</f>
        <v>Process Milestone:</v>
      </c>
      <c r="C74" s="41"/>
      <c r="D74" s="238" t="str">
        <f>'Training Primary Care Workforce'!D47</f>
        <v>(16) Expand positive primary care exposure for residents (train in medical home model, chronic care model, disease registry and panel management)</v>
      </c>
      <c r="F74" s="247" t="str">
        <f>'Training Primary Care Workforce'!F54</f>
        <v>Yes</v>
      </c>
      <c r="G74" s="39"/>
    </row>
    <row r="75" spans="1:7" ht="6.75" customHeight="1" thickBot="1" x14ac:dyDescent="0.3">
      <c r="A75" s="34"/>
      <c r="F75" s="92"/>
      <c r="G75" s="36"/>
    </row>
    <row r="76" spans="1:7" ht="13.5" thickBot="1" x14ac:dyDescent="0.3">
      <c r="A76" s="34"/>
      <c r="C76" s="35" t="s">
        <v>15</v>
      </c>
      <c r="F76" s="248">
        <f>'Training Primary Care Workforce'!F69</f>
        <v>1</v>
      </c>
      <c r="G76" s="36"/>
    </row>
    <row r="77" spans="1:7" s="33" customFormat="1" ht="6.75" customHeight="1" thickBot="1" x14ac:dyDescent="0.3">
      <c r="A77" s="40"/>
      <c r="B77" s="17"/>
      <c r="C77" s="41"/>
      <c r="D77" s="38"/>
      <c r="F77" s="99"/>
      <c r="G77" s="39"/>
    </row>
    <row r="78" spans="1:7" s="33" customFormat="1" ht="13.5" customHeight="1" thickBot="1" x14ac:dyDescent="0.3">
      <c r="A78" s="40"/>
      <c r="B78" s="17" t="str">
        <f>'Training Primary Care Workforce'!B72</f>
        <v>Process Milestone:</v>
      </c>
      <c r="C78" s="41"/>
      <c r="D78" s="238">
        <f>'Training Primary Care Workforce'!D72</f>
        <v>0</v>
      </c>
      <c r="F78" s="247" t="str">
        <f>'Training Primary Care Workforce'!F79</f>
        <v>N/A</v>
      </c>
      <c r="G78" s="39"/>
    </row>
    <row r="79" spans="1:7" ht="6.75" customHeight="1" thickBot="1" x14ac:dyDescent="0.3">
      <c r="A79" s="34"/>
      <c r="F79" s="92"/>
      <c r="G79" s="36"/>
    </row>
    <row r="80" spans="1:7" ht="13.5" thickBot="1" x14ac:dyDescent="0.3">
      <c r="A80" s="34"/>
      <c r="C80" s="35" t="s">
        <v>15</v>
      </c>
      <c r="F80" s="248" t="str">
        <f>'Training Primary Care Workforce'!F94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'Training Primary Care Workforce'!B97</f>
        <v>Process Milestone:</v>
      </c>
      <c r="C82" s="41"/>
      <c r="D82" s="238">
        <f>'Training Primary Care Workforce'!D97</f>
        <v>0</v>
      </c>
      <c r="F82" s="247" t="str">
        <f>'Training Primary Care Workforce'!F104</f>
        <v>N/A</v>
      </c>
      <c r="G82" s="39"/>
    </row>
    <row r="83" spans="1:7" ht="6.75" customHeight="1" thickBot="1" x14ac:dyDescent="0.3">
      <c r="A83" s="34"/>
      <c r="F83" s="92"/>
      <c r="G83" s="36"/>
    </row>
    <row r="84" spans="1:7" ht="13.5" thickBot="1" x14ac:dyDescent="0.3">
      <c r="A84" s="34"/>
      <c r="C84" s="35" t="s">
        <v>15</v>
      </c>
      <c r="F84" s="248" t="str">
        <f>'Training Primary Care Workforce'!F144</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'Training Primary Care Workforce'!B122</f>
        <v>Process Milestone:</v>
      </c>
      <c r="C86" s="41"/>
      <c r="D86" s="238">
        <f>'Training Primary Care Workforce'!D122</f>
        <v>0</v>
      </c>
      <c r="F86" s="247" t="str">
        <f>'Training Primary Care Workforce'!F129</f>
        <v>N/A</v>
      </c>
      <c r="G86" s="39"/>
    </row>
    <row r="87" spans="1:7" ht="6.75" customHeight="1" thickBot="1" x14ac:dyDescent="0.3">
      <c r="A87" s="34"/>
      <c r="F87" s="92"/>
      <c r="G87" s="36"/>
    </row>
    <row r="88" spans="1:7" ht="13.5" thickBot="1" x14ac:dyDescent="0.3">
      <c r="A88" s="34"/>
      <c r="C88" s="35" t="s">
        <v>15</v>
      </c>
      <c r="F88" s="248" t="str">
        <f>'Training Primary Care Workforce'!F144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'Training Primary Care Workforce'!B147</f>
        <v>Improvement Milestone:</v>
      </c>
      <c r="C90" s="41"/>
      <c r="D90" s="238" t="str">
        <f>'Training Primary Care Workforce'!D147</f>
        <v>(14) Increase primary care training by recruiting for at least 2 additional primary care residents over baseline</v>
      </c>
      <c r="F90" s="247" t="str">
        <f>'Training Primary Care Workforce'!F154</f>
        <v>Yes</v>
      </c>
      <c r="G90" s="39"/>
    </row>
    <row r="91" spans="1:7" ht="6.75" customHeight="1" thickBot="1" x14ac:dyDescent="0.3">
      <c r="A91" s="34"/>
      <c r="F91" s="92"/>
      <c r="G91" s="36"/>
    </row>
    <row r="92" spans="1:7" ht="13.5" thickBot="1" x14ac:dyDescent="0.3">
      <c r="A92" s="34"/>
      <c r="C92" s="35" t="s">
        <v>15</v>
      </c>
      <c r="F92" s="248">
        <f>'Training Primary Care Workforce'!F169</f>
        <v>1</v>
      </c>
      <c r="G92" s="36"/>
    </row>
    <row r="93" spans="1:7" s="33" customFormat="1" ht="6.75" customHeight="1" thickBot="1" x14ac:dyDescent="0.3">
      <c r="A93" s="40"/>
      <c r="B93" s="17"/>
      <c r="C93" s="41"/>
      <c r="D93" s="38"/>
      <c r="F93" s="99"/>
      <c r="G93" s="39"/>
    </row>
    <row r="94" spans="1:7" s="33" customFormat="1" ht="13.5" customHeight="1" thickBot="1" x14ac:dyDescent="0.3">
      <c r="A94" s="40"/>
      <c r="B94" s="17" t="str">
        <f>'Training Primary Care Workforce'!B172</f>
        <v>Improvement Milestone:</v>
      </c>
      <c r="C94" s="41"/>
      <c r="D94" s="238">
        <f>'Training Primary Care Workforce'!D172</f>
        <v>0</v>
      </c>
      <c r="F94" s="247" t="str">
        <f>'Training Primary Care Workforce'!F179</f>
        <v>N/A</v>
      </c>
      <c r="G94" s="39"/>
    </row>
    <row r="95" spans="1:7" ht="6.75" customHeight="1" thickBot="1" x14ac:dyDescent="0.3">
      <c r="A95" s="34"/>
      <c r="F95" s="92"/>
      <c r="G95" s="36"/>
    </row>
    <row r="96" spans="1:7" ht="13.5" thickBot="1" x14ac:dyDescent="0.3">
      <c r="A96" s="34"/>
      <c r="C96" s="35" t="s">
        <v>15</v>
      </c>
      <c r="F96" s="248" t="str">
        <f>'Training Primary Care Workforce'!F194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customHeight="1" thickBot="1" x14ac:dyDescent="0.3">
      <c r="A99" s="34"/>
      <c r="F99" s="92"/>
      <c r="G99" s="36"/>
    </row>
    <row r="100" spans="1:7" ht="13.5" thickBot="1" x14ac:dyDescent="0.3">
      <c r="A100" s="34"/>
      <c r="C100" s="35" t="s">
        <v>15</v>
      </c>
      <c r="F100" s="248" t="str">
        <f>'Training Primary Care Workforce'!F219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customHeight="1" thickBot="1" x14ac:dyDescent="0.3">
      <c r="A103" s="34"/>
      <c r="F103" s="92"/>
      <c r="G103" s="36"/>
    </row>
    <row r="104" spans="1:7" ht="13.5" thickBot="1" x14ac:dyDescent="0.3">
      <c r="A104" s="34"/>
      <c r="C104" s="35" t="s">
        <v>15</v>
      </c>
      <c r="F104" s="248" t="str">
        <f>'Training Primary Care Workforce'!F244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customHeight="1" thickBot="1" x14ac:dyDescent="0.3">
      <c r="A107" s="34"/>
      <c r="F107" s="92"/>
      <c r="G107" s="36"/>
    </row>
    <row r="108" spans="1:7" ht="13.5" thickBot="1" x14ac:dyDescent="0.3">
      <c r="A108" s="34"/>
      <c r="C108" s="35" t="s">
        <v>15</v>
      </c>
      <c r="F108" s="248" t="str">
        <f>'Training Primary Care Workforce'!F269</f>
        <v xml:space="preserve"> </v>
      </c>
      <c r="G108" s="36"/>
    </row>
    <row r="109" spans="1:7" ht="13.5" thickBot="1" x14ac:dyDescent="0.3">
      <c r="A109" s="34"/>
      <c r="C109" s="35"/>
      <c r="F109" s="92"/>
      <c r="G109" s="36"/>
    </row>
    <row r="110" spans="1:7" ht="13.5" thickBot="1" x14ac:dyDescent="0.3">
      <c r="A110" s="34"/>
      <c r="B110" s="2" t="s">
        <v>10</v>
      </c>
      <c r="C110" s="35"/>
      <c r="F110" s="249">
        <f>'Training Primary Care Workforce'!F18</f>
        <v>5555641</v>
      </c>
      <c r="G110" s="36"/>
    </row>
    <row r="111" spans="1:7" ht="13.5" thickBot="1" x14ac:dyDescent="0.3">
      <c r="A111" s="34"/>
      <c r="C111" s="35"/>
      <c r="F111" s="92"/>
      <c r="G111" s="36"/>
    </row>
    <row r="112" spans="1:7" ht="13.5" thickBot="1" x14ac:dyDescent="0.3">
      <c r="A112" s="34"/>
      <c r="B112" s="2" t="s">
        <v>66</v>
      </c>
      <c r="C112" s="35"/>
      <c r="F112" s="250">
        <f>SUM(F108,F104,F100,F96,F92,F88,F84,F80,F76,F72)</f>
        <v>3</v>
      </c>
      <c r="G112" s="36"/>
    </row>
    <row r="113" spans="1:7" ht="13.5" thickBot="1" x14ac:dyDescent="0.3">
      <c r="A113" s="34"/>
      <c r="C113" s="35"/>
      <c r="F113" s="92"/>
      <c r="G113" s="36"/>
    </row>
    <row r="114" spans="1:7" ht="13.5" thickBot="1" x14ac:dyDescent="0.3">
      <c r="A114" s="34"/>
      <c r="B114" s="2" t="s">
        <v>67</v>
      </c>
      <c r="C114" s="35"/>
      <c r="F114" s="250">
        <f>COUNT(F108,F104,F100,F96,F92,F88,F84,F80,F76,F72)</f>
        <v>3</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5555641</v>
      </c>
      <c r="G118" s="36"/>
    </row>
    <row r="119" spans="1:7" ht="13.5" thickBot="1" x14ac:dyDescent="0.3">
      <c r="A119" s="34"/>
      <c r="C119" s="35"/>
      <c r="F119" s="92"/>
      <c r="G119" s="36"/>
    </row>
    <row r="120" spans="1:7" ht="13.5" thickBot="1" x14ac:dyDescent="0.3">
      <c r="A120" s="34"/>
      <c r="B120" s="2" t="s">
        <v>11</v>
      </c>
      <c r="C120" s="35"/>
      <c r="F120" s="252">
        <f>'Training Primary Care Workforce'!F20</f>
        <v>5555641</v>
      </c>
      <c r="G120" s="36"/>
    </row>
    <row r="121" spans="1:7" ht="13.5" thickBot="1" x14ac:dyDescent="0.3">
      <c r="A121" s="34"/>
      <c r="C121" s="35"/>
      <c r="F121" s="92"/>
      <c r="G121" s="36"/>
    </row>
    <row r="122" spans="1:7" ht="13.5" thickBot="1" x14ac:dyDescent="0.3">
      <c r="A122" s="34"/>
      <c r="B122" s="239" t="s">
        <v>70</v>
      </c>
      <c r="C122" s="35"/>
      <c r="F122" s="217">
        <f>IF(F114=0," ",F118-F120)</f>
        <v>0</v>
      </c>
      <c r="G122" s="36"/>
    </row>
    <row r="123" spans="1:7" s="33" customFormat="1" ht="12.75" customHeight="1" x14ac:dyDescent="0.25">
      <c r="A123" s="240"/>
      <c r="B123" s="241"/>
      <c r="C123" s="242"/>
      <c r="D123" s="154"/>
      <c r="E123" s="243"/>
      <c r="F123" s="253"/>
      <c r="G123" s="244"/>
    </row>
    <row r="124" spans="1:7" s="33" customFormat="1" ht="15.75" thickBot="1" x14ac:dyDescent="0.3">
      <c r="A124" s="27" t="s">
        <v>95</v>
      </c>
      <c r="B124" s="28"/>
      <c r="C124" s="28"/>
      <c r="D124" s="29"/>
      <c r="E124" s="30"/>
      <c r="F124" s="111"/>
      <c r="G124" s="32"/>
    </row>
    <row r="125" spans="1:7" s="33" customFormat="1" ht="13.5" customHeight="1" thickBot="1" x14ac:dyDescent="0.3">
      <c r="A125" s="40"/>
      <c r="B125" s="245" t="str">
        <f>'Registry Functionality'!B22</f>
        <v>Process Milestone:</v>
      </c>
      <c r="C125" s="41"/>
      <c r="D125" s="238" t="str">
        <f>'Registry Functionality'!D22</f>
        <v>(21) Re-implement a functional disease registry (diabetes) at one of ARMC's FHCs</v>
      </c>
      <c r="F125" s="247" t="str">
        <f>'Registry Functionality'!F29</f>
        <v>Yes</v>
      </c>
      <c r="G125" s="39"/>
    </row>
    <row r="126" spans="1:7" ht="6.75" customHeight="1" thickBot="1" x14ac:dyDescent="0.3">
      <c r="A126" s="34"/>
      <c r="F126" s="92"/>
      <c r="G126" s="36"/>
    </row>
    <row r="127" spans="1:7" ht="13.5" thickBot="1" x14ac:dyDescent="0.3">
      <c r="A127" s="34"/>
      <c r="C127" s="35" t="s">
        <v>15</v>
      </c>
      <c r="F127" s="248">
        <f>'Registry Functionality'!F44</f>
        <v>1</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'Registry Functionality'!B47</f>
        <v>Process Milestone:</v>
      </c>
      <c r="C129" s="41"/>
      <c r="D129" s="238" t="str">
        <f>'Registry Functionality'!D47</f>
        <v>(22) Conduct training to at least 25% of ARMC FHC staff on populating and using the registry function</v>
      </c>
      <c r="F129" s="247" t="str">
        <f>'Registry Functionality'!F54</f>
        <v>Yes</v>
      </c>
      <c r="G129" s="39"/>
    </row>
    <row r="130" spans="1:7" ht="6.75" customHeight="1" thickBot="1" x14ac:dyDescent="0.3">
      <c r="A130" s="34"/>
      <c r="F130" s="92"/>
      <c r="G130" s="36"/>
    </row>
    <row r="131" spans="1:7" ht="13.5" thickBot="1" x14ac:dyDescent="0.3">
      <c r="A131" s="34"/>
      <c r="C131" s="35" t="s">
        <v>15</v>
      </c>
      <c r="F131" s="248">
        <f>'Registry Functionality'!F69</f>
        <v>1</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'Registry Functionality'!B72</f>
        <v>Process Milestone:</v>
      </c>
      <c r="C133" s="41"/>
      <c r="D133" s="238" t="str">
        <f>'Registry Functionality'!D72</f>
        <v>(23) Demonstrate registry automated reporting ability to track and report on patient demographics, diagnoses, patients in need of services or not at goal, and preventive care status</v>
      </c>
      <c r="F133" s="247" t="str">
        <f>'Registry Functionality'!F79</f>
        <v>Yes</v>
      </c>
      <c r="G133" s="39"/>
    </row>
    <row r="134" spans="1:7" ht="6.75" customHeight="1" thickBot="1" x14ac:dyDescent="0.3">
      <c r="A134" s="34"/>
      <c r="F134" s="92"/>
      <c r="G134" s="36"/>
    </row>
    <row r="135" spans="1:7" ht="13.5" thickBot="1" x14ac:dyDescent="0.3">
      <c r="A135" s="34"/>
      <c r="C135" s="35" t="s">
        <v>15</v>
      </c>
      <c r="F135" s="248">
        <f>'Registry Functionality'!F94</f>
        <v>1</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'Registry Functionality'!B97</f>
        <v>Process Milestone:</v>
      </c>
      <c r="C137" s="41"/>
      <c r="D137" s="238">
        <f>'Registry Functionality'!D97</f>
        <v>0</v>
      </c>
      <c r="F137" s="247" t="str">
        <f>'Registry Functionality'!F104</f>
        <v>N/A</v>
      </c>
      <c r="G137" s="39"/>
    </row>
    <row r="138" spans="1:7" ht="6.75" customHeight="1" thickBot="1" x14ac:dyDescent="0.3">
      <c r="A138" s="34"/>
      <c r="F138" s="92"/>
      <c r="G138" s="36"/>
    </row>
    <row r="139" spans="1:7" ht="13.5" thickBot="1" x14ac:dyDescent="0.3">
      <c r="A139" s="34"/>
      <c r="C139" s="35" t="s">
        <v>15</v>
      </c>
      <c r="F139" s="248" t="str">
        <f>'Registry Functionality'!F119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'Registry Functionality'!B122</f>
        <v>Process Milestone:</v>
      </c>
      <c r="C141" s="41"/>
      <c r="D141" s="238">
        <f>'Registry Functionality'!D122</f>
        <v>0</v>
      </c>
      <c r="F141" s="247" t="str">
        <f>'Registry Functionality'!F129</f>
        <v>N/A</v>
      </c>
      <c r="G141" s="39"/>
    </row>
    <row r="142" spans="1:7" ht="6.75" customHeight="1" thickBot="1" x14ac:dyDescent="0.3">
      <c r="A142" s="34"/>
      <c r="F142" s="92"/>
      <c r="G142" s="36"/>
    </row>
    <row r="143" spans="1:7" ht="13.5"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'Registry Functionality'!B147</f>
        <v>Improvement Milestone:</v>
      </c>
      <c r="C145" s="17"/>
      <c r="D145" s="238" t="str">
        <f>'Registry Functionality'!D147</f>
        <v>(24) Enter at least 400 diabetic patients into the registry</v>
      </c>
      <c r="F145" s="247" t="str">
        <f>'Registry Functionality'!F154</f>
        <v>Yes</v>
      </c>
      <c r="G145" s="39"/>
    </row>
    <row r="146" spans="1:7" ht="6.75" customHeight="1" thickBot="1" x14ac:dyDescent="0.3">
      <c r="A146" s="34"/>
      <c r="F146" s="92"/>
      <c r="G146" s="36"/>
    </row>
    <row r="147" spans="1:7" ht="13.5" thickBot="1" x14ac:dyDescent="0.3">
      <c r="A147" s="34"/>
      <c r="C147" s="35" t="s">
        <v>15</v>
      </c>
      <c r="F147" s="248">
        <f>'Registry Functionality'!F169</f>
        <v>1</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'Registry Functionality'!B172</f>
        <v>Improvement Milestone:</v>
      </c>
      <c r="C149" s="41"/>
      <c r="D149" s="238">
        <f>'Registry Functionality'!D172</f>
        <v>0</v>
      </c>
      <c r="F149" s="247" t="str">
        <f>'Registry Functionality'!F179</f>
        <v>N/A</v>
      </c>
      <c r="G149" s="39"/>
    </row>
    <row r="150" spans="1:7" ht="6.75" customHeight="1" thickBot="1" x14ac:dyDescent="0.3">
      <c r="A150" s="34"/>
      <c r="F150" s="92"/>
      <c r="G150" s="36"/>
    </row>
    <row r="151" spans="1:7" ht="13.5" thickBot="1" x14ac:dyDescent="0.3">
      <c r="A151" s="34"/>
      <c r="C151" s="35" t="s">
        <v>15</v>
      </c>
      <c r="F151" s="248" t="str">
        <f>'Registry Functionality'!F194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'Registry Functionality'!B197</f>
        <v>Improvement Milestone:</v>
      </c>
      <c r="C153" s="41"/>
      <c r="D153" s="238">
        <f>'Registry Functionality'!D197</f>
        <v>0</v>
      </c>
      <c r="F153" s="247" t="str">
        <f>'Registry Functionality'!F204</f>
        <v>N/A</v>
      </c>
      <c r="G153" s="39"/>
    </row>
    <row r="154" spans="1:7" ht="6.75" customHeight="1" thickBot="1" x14ac:dyDescent="0.3">
      <c r="A154" s="34"/>
      <c r="F154" s="92"/>
      <c r="G154" s="36"/>
    </row>
    <row r="155" spans="1:7" ht="13.5" thickBot="1" x14ac:dyDescent="0.3">
      <c r="A155" s="34"/>
      <c r="C155" s="35" t="s">
        <v>15</v>
      </c>
      <c r="F155" s="248" t="str">
        <f>'Registry Functionality'!F219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'Registry Functionality'!B222</f>
        <v>Improvement Milestone:</v>
      </c>
      <c r="C157" s="41"/>
      <c r="D157" s="238">
        <f>'Registry Functionality'!D222</f>
        <v>0</v>
      </c>
      <c r="F157" s="247" t="str">
        <f>'Registry Functionality'!F229</f>
        <v>N/A</v>
      </c>
      <c r="G157" s="39"/>
    </row>
    <row r="158" spans="1:7" ht="6.75" customHeight="1" thickBot="1" x14ac:dyDescent="0.3">
      <c r="A158" s="34"/>
      <c r="F158" s="92"/>
      <c r="G158" s="36"/>
    </row>
    <row r="159" spans="1:7" ht="13.5" thickBot="1" x14ac:dyDescent="0.3">
      <c r="A159" s="34"/>
      <c r="C159" s="35" t="s">
        <v>15</v>
      </c>
      <c r="F159" s="248" t="str">
        <f>'Registry Functionality'!F244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'Registry Functionality'!B247</f>
        <v>Improvement Milestone:</v>
      </c>
      <c r="C161" s="41"/>
      <c r="D161" s="238">
        <f>'Registry Functionality'!D247</f>
        <v>0</v>
      </c>
      <c r="F161" s="247" t="str">
        <f>'Registry Functionality'!F254</f>
        <v>N/A</v>
      </c>
      <c r="G161" s="39"/>
    </row>
    <row r="162" spans="1:7" ht="6.75" customHeight="1" thickBot="1" x14ac:dyDescent="0.3">
      <c r="A162" s="34"/>
      <c r="F162" s="92"/>
      <c r="G162" s="36"/>
    </row>
    <row r="163" spans="1:7" ht="13.5"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5555640</v>
      </c>
      <c r="G165" s="36"/>
    </row>
    <row r="166" spans="1:7" ht="13.5" thickBot="1" x14ac:dyDescent="0.3">
      <c r="A166" s="34"/>
      <c r="C166" s="35"/>
      <c r="F166" s="92"/>
      <c r="G166" s="36"/>
    </row>
    <row r="167" spans="1:7" ht="13.5" thickBot="1" x14ac:dyDescent="0.3">
      <c r="A167" s="34"/>
      <c r="B167" s="2" t="s">
        <v>66</v>
      </c>
      <c r="C167" s="35"/>
      <c r="F167" s="250">
        <f>SUM(F163,F159,F155,F151,F147,F143,F139,F135,F131,F127)</f>
        <v>4</v>
      </c>
      <c r="G167" s="36"/>
    </row>
    <row r="168" spans="1:7" ht="13.5" thickBot="1" x14ac:dyDescent="0.3">
      <c r="A168" s="34"/>
      <c r="C168" s="35"/>
      <c r="F168" s="92"/>
      <c r="G168" s="36"/>
    </row>
    <row r="169" spans="1:7" ht="13.5" thickBot="1" x14ac:dyDescent="0.3">
      <c r="A169" s="34"/>
      <c r="B169" s="2" t="s">
        <v>67</v>
      </c>
      <c r="C169" s="35"/>
      <c r="F169" s="250">
        <f>COUNT(F163,F159,F155,F151,F147,F143,F139,F135,F131,F127)</f>
        <v>4</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5555640</v>
      </c>
      <c r="G173" s="36"/>
    </row>
    <row r="174" spans="1:7" ht="13.5" thickBot="1" x14ac:dyDescent="0.3">
      <c r="A174" s="34"/>
      <c r="C174" s="35"/>
      <c r="F174" s="92"/>
      <c r="G174" s="36"/>
    </row>
    <row r="175" spans="1:7" ht="13.5" thickBot="1" x14ac:dyDescent="0.3">
      <c r="A175" s="34"/>
      <c r="B175" s="2" t="s">
        <v>11</v>
      </c>
      <c r="C175" s="35"/>
      <c r="F175" s="252">
        <f>'Registry Functionality'!F20</f>
        <v>5555640</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s="33" customFormat="1" ht="12.75" customHeight="1" x14ac:dyDescent="0.25">
      <c r="A178" s="240"/>
      <c r="B178" s="241"/>
      <c r="C178" s="242"/>
      <c r="D178" s="154"/>
      <c r="E178" s="243"/>
      <c r="F178" s="253"/>
      <c r="G178" s="244"/>
    </row>
    <row r="179" spans="1:7" s="33" customFormat="1" ht="15.75" hidden="1" thickBot="1" x14ac:dyDescent="0.3">
      <c r="A179" s="27" t="s">
        <v>96</v>
      </c>
      <c r="B179" s="28"/>
      <c r="C179" s="28"/>
      <c r="D179" s="29"/>
      <c r="E179" s="30"/>
      <c r="F179" s="111"/>
      <c r="G179" s="32"/>
    </row>
    <row r="180" spans="1:7" s="33" customFormat="1" ht="13.5" hidden="1" customHeight="1" thickBot="1" x14ac:dyDescent="0.3">
      <c r="A180" s="40"/>
      <c r="B180" s="17" t="str">
        <f>'Interpretation Services'!B22</f>
        <v>Process Milestone:</v>
      </c>
      <c r="C180" s="41"/>
      <c r="D180" s="238">
        <f>'Interpretation Services'!D22</f>
        <v>0</v>
      </c>
      <c r="F180" s="247" t="str">
        <f>'Interpretation Services'!F29</f>
        <v>N/A</v>
      </c>
      <c r="G180" s="39"/>
    </row>
    <row r="181" spans="1:7" ht="6.75" hidden="1" customHeight="1" thickBot="1" x14ac:dyDescent="0.3">
      <c r="A181" s="34"/>
      <c r="F181" s="92"/>
      <c r="G181" s="36"/>
    </row>
    <row r="182" spans="1:7" ht="13.5" hidden="1" thickBot="1" x14ac:dyDescent="0.3">
      <c r="A182" s="34"/>
      <c r="C182" s="35" t="s">
        <v>15</v>
      </c>
      <c r="F182" s="248" t="str">
        <f>'Interpretation Services'!F44</f>
        <v xml:space="preserve"> </v>
      </c>
      <c r="G182" s="36"/>
    </row>
    <row r="183" spans="1:7" s="33" customFormat="1" ht="6.75" hidden="1" customHeight="1" thickBot="1" x14ac:dyDescent="0.3">
      <c r="A183" s="40"/>
      <c r="B183" s="17"/>
      <c r="C183" s="41"/>
      <c r="D183" s="38"/>
      <c r="F183" s="99"/>
      <c r="G183" s="39"/>
    </row>
    <row r="184" spans="1:7" s="33" customFormat="1" ht="13.5" hidden="1" customHeight="1" thickBot="1" x14ac:dyDescent="0.3">
      <c r="A184" s="40"/>
      <c r="B184" s="17" t="str">
        <f>'Interpretation Services'!B47</f>
        <v>Process Milestone:</v>
      </c>
      <c r="C184" s="41"/>
      <c r="D184" s="238">
        <f>'Interpretation Services'!D47</f>
        <v>0</v>
      </c>
      <c r="F184" s="247" t="str">
        <f>'Interpretation Services'!F54</f>
        <v>N/A</v>
      </c>
      <c r="G184" s="39"/>
    </row>
    <row r="185" spans="1:7" ht="6.75" hidden="1" customHeight="1" thickBot="1" x14ac:dyDescent="0.3">
      <c r="A185" s="34"/>
      <c r="F185" s="92"/>
      <c r="G185" s="36"/>
    </row>
    <row r="186" spans="1:7" ht="13.5" hidden="1" thickBot="1" x14ac:dyDescent="0.3">
      <c r="A186" s="34"/>
      <c r="C186" s="35" t="s">
        <v>15</v>
      </c>
      <c r="F186" s="248" t="str">
        <f>'Interpretation Services'!F69</f>
        <v xml:space="preserve"> </v>
      </c>
      <c r="G186" s="36"/>
    </row>
    <row r="187" spans="1:7" s="33" customFormat="1" ht="6.75" hidden="1" customHeight="1" thickBot="1" x14ac:dyDescent="0.3">
      <c r="A187" s="40"/>
      <c r="B187" s="17"/>
      <c r="C187" s="41"/>
      <c r="D187" s="38"/>
      <c r="F187" s="99"/>
      <c r="G187" s="39"/>
    </row>
    <row r="188" spans="1:7" s="33" customFormat="1" ht="13.5" hidden="1" customHeight="1" thickBot="1" x14ac:dyDescent="0.3">
      <c r="A188" s="40"/>
      <c r="B188" s="17" t="str">
        <f>'Interpretation Services'!B72</f>
        <v>Process Milestone:</v>
      </c>
      <c r="C188" s="41"/>
      <c r="D188" s="238">
        <f>'Interpretation Services'!D72</f>
        <v>0</v>
      </c>
      <c r="F188" s="247" t="str">
        <f>'Interpretation Services'!F79</f>
        <v>N/A</v>
      </c>
      <c r="G188" s="39"/>
    </row>
    <row r="189" spans="1:7" ht="6.75" hidden="1" customHeight="1" thickBot="1" x14ac:dyDescent="0.3">
      <c r="A189" s="34"/>
      <c r="F189" s="92"/>
      <c r="G189" s="36"/>
    </row>
    <row r="190" spans="1:7" ht="13.5" hidden="1" thickBot="1" x14ac:dyDescent="0.3">
      <c r="A190" s="34"/>
      <c r="C190" s="35" t="s">
        <v>15</v>
      </c>
      <c r="F190" s="248" t="str">
        <f>'Interpretation Services'!F94</f>
        <v xml:space="preserve"> </v>
      </c>
      <c r="G190" s="36"/>
    </row>
    <row r="191" spans="1:7" s="33" customFormat="1" ht="6.75" hidden="1" customHeight="1" thickBot="1" x14ac:dyDescent="0.3">
      <c r="A191" s="40"/>
      <c r="B191" s="17"/>
      <c r="C191" s="41"/>
      <c r="D191" s="38"/>
      <c r="F191" s="99"/>
      <c r="G191" s="39"/>
    </row>
    <row r="192" spans="1:7" s="33" customFormat="1" ht="13.5" hidden="1" customHeight="1" thickBot="1" x14ac:dyDescent="0.3">
      <c r="A192" s="40"/>
      <c r="B192" s="17" t="str">
        <f>'Interpretation Services'!B97</f>
        <v>Process Milestone:</v>
      </c>
      <c r="C192" s="41"/>
      <c r="D192" s="238">
        <f>'Interpretation Services'!D97</f>
        <v>0</v>
      </c>
      <c r="F192" s="247" t="str">
        <f>'Interpretation Services'!F104</f>
        <v>N/A</v>
      </c>
      <c r="G192" s="39"/>
    </row>
    <row r="193" spans="1:7" ht="6.75" hidden="1" customHeight="1" thickBot="1" x14ac:dyDescent="0.3">
      <c r="A193" s="34"/>
      <c r="F193" s="92"/>
      <c r="G193" s="36"/>
    </row>
    <row r="194" spans="1:7" ht="13.5" hidden="1" thickBot="1" x14ac:dyDescent="0.3">
      <c r="A194" s="34"/>
      <c r="C194" s="35" t="s">
        <v>15</v>
      </c>
      <c r="F194" s="248" t="str">
        <f>'Interpretation Services'!F119</f>
        <v xml:space="preserve"> </v>
      </c>
      <c r="G194" s="36"/>
    </row>
    <row r="195" spans="1:7" s="33" customFormat="1" ht="6.75" hidden="1" customHeight="1" thickBot="1" x14ac:dyDescent="0.3">
      <c r="A195" s="40"/>
      <c r="B195" s="17"/>
      <c r="C195" s="41"/>
      <c r="D195" s="38"/>
      <c r="F195" s="99"/>
      <c r="G195" s="39"/>
    </row>
    <row r="196" spans="1:7" s="33" customFormat="1" ht="13.5" hidden="1" customHeight="1" thickBot="1" x14ac:dyDescent="0.3">
      <c r="A196" s="40"/>
      <c r="B196" s="17" t="str">
        <f>'Interpretation Services'!B122</f>
        <v>Process Milestone:</v>
      </c>
      <c r="C196" s="17"/>
      <c r="D196" s="238">
        <f>'Interpretation Services'!D122</f>
        <v>0</v>
      </c>
      <c r="F196" s="247" t="str">
        <f>'Interpretation Services'!F129</f>
        <v>N/A</v>
      </c>
      <c r="G196" s="39"/>
    </row>
    <row r="197" spans="1:7" ht="6.75" hidden="1" customHeight="1" thickBot="1" x14ac:dyDescent="0.3">
      <c r="A197" s="34"/>
      <c r="F197" s="92"/>
      <c r="G197" s="36"/>
    </row>
    <row r="198" spans="1:7" ht="13.5" hidden="1" thickBot="1" x14ac:dyDescent="0.3">
      <c r="A198" s="34"/>
      <c r="C198" s="35" t="s">
        <v>15</v>
      </c>
      <c r="F198" s="248" t="str">
        <f>'Interpretation Services'!F144</f>
        <v xml:space="preserve"> </v>
      </c>
      <c r="G198" s="36"/>
    </row>
    <row r="199" spans="1:7" s="33" customFormat="1" ht="6.75" hidden="1" customHeight="1" thickBot="1" x14ac:dyDescent="0.3">
      <c r="A199" s="40"/>
      <c r="B199" s="17"/>
      <c r="C199" s="41"/>
      <c r="D199" s="38"/>
      <c r="F199" s="99"/>
      <c r="G199" s="39"/>
    </row>
    <row r="200" spans="1:7" s="33" customFormat="1" ht="13.5" hidden="1" customHeight="1" thickBot="1" x14ac:dyDescent="0.3">
      <c r="A200" s="40"/>
      <c r="B200" s="17" t="str">
        <f>'Interpretation Services'!B147</f>
        <v>Improvement Milestone:</v>
      </c>
      <c r="C200" s="17"/>
      <c r="D200" s="238">
        <f>'Interpretation Services'!D147</f>
        <v>0</v>
      </c>
      <c r="F200" s="247" t="str">
        <f>'Interpretation Services'!F154</f>
        <v>N/A</v>
      </c>
      <c r="G200" s="39"/>
    </row>
    <row r="201" spans="1:7" ht="6.75" hidden="1" customHeight="1" thickBot="1" x14ac:dyDescent="0.3">
      <c r="A201" s="34"/>
      <c r="F201" s="92"/>
      <c r="G201" s="36"/>
    </row>
    <row r="202" spans="1:7" ht="13.5" hidden="1" thickBot="1" x14ac:dyDescent="0.3">
      <c r="A202" s="34"/>
      <c r="C202" s="35" t="s">
        <v>15</v>
      </c>
      <c r="F202" s="248" t="str">
        <f>'Interpretation Services'!F169</f>
        <v xml:space="preserve"> </v>
      </c>
      <c r="G202" s="36"/>
    </row>
    <row r="203" spans="1:7" s="33" customFormat="1" ht="6.75" hidden="1" customHeight="1" thickBot="1" x14ac:dyDescent="0.3">
      <c r="A203" s="40"/>
      <c r="B203" s="17"/>
      <c r="C203" s="41"/>
      <c r="D203" s="38"/>
      <c r="F203" s="99"/>
      <c r="G203" s="39"/>
    </row>
    <row r="204" spans="1:7" s="33" customFormat="1" ht="13.5" hidden="1"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hidden="1" customHeight="1" thickBot="1" x14ac:dyDescent="0.3">
      <c r="A205" s="34"/>
      <c r="F205" s="92"/>
      <c r="G205" s="36"/>
    </row>
    <row r="206" spans="1:7" ht="13.5" hidden="1" thickBot="1" x14ac:dyDescent="0.3">
      <c r="A206" s="34"/>
      <c r="C206" s="35" t="s">
        <v>15</v>
      </c>
      <c r="F206" s="248" t="str">
        <f>'Interpretation Services'!F194</f>
        <v xml:space="preserve"> </v>
      </c>
      <c r="G206" s="36"/>
    </row>
    <row r="207" spans="1:7" s="33" customFormat="1" ht="6.75" hidden="1" customHeight="1" thickBot="1" x14ac:dyDescent="0.3">
      <c r="A207" s="40"/>
      <c r="B207" s="17"/>
      <c r="C207" s="41"/>
      <c r="D207" s="38"/>
      <c r="F207" s="99"/>
      <c r="G207" s="39"/>
    </row>
    <row r="208" spans="1:7" s="33" customFormat="1" ht="13.5" hidden="1"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hidden="1" customHeight="1" thickBot="1" x14ac:dyDescent="0.3">
      <c r="A209" s="34"/>
      <c r="F209" s="92"/>
      <c r="G209" s="36"/>
    </row>
    <row r="210" spans="1:7" ht="13.5" hidden="1" thickBot="1" x14ac:dyDescent="0.3">
      <c r="A210" s="34"/>
      <c r="C210" s="35" t="s">
        <v>15</v>
      </c>
      <c r="F210" s="248" t="str">
        <f>'Interpretation Services'!F219</f>
        <v xml:space="preserve"> </v>
      </c>
      <c r="G210" s="36"/>
    </row>
    <row r="211" spans="1:7" s="33" customFormat="1" ht="6.75" hidden="1" customHeight="1" thickBot="1" x14ac:dyDescent="0.3">
      <c r="A211" s="40"/>
      <c r="B211" s="17"/>
      <c r="C211" s="41"/>
      <c r="D211" s="38"/>
      <c r="F211" s="99"/>
      <c r="G211" s="39"/>
    </row>
    <row r="212" spans="1:7" s="33" customFormat="1" ht="13.5" hidden="1"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hidden="1" customHeight="1" thickBot="1" x14ac:dyDescent="0.3">
      <c r="A213" s="34"/>
      <c r="F213" s="92"/>
      <c r="G213" s="36"/>
    </row>
    <row r="214" spans="1:7" ht="13.5" hidden="1" thickBot="1" x14ac:dyDescent="0.3">
      <c r="A214" s="34"/>
      <c r="C214" s="35" t="s">
        <v>15</v>
      </c>
      <c r="F214" s="248" t="str">
        <f>'Interpretation Services'!F244</f>
        <v xml:space="preserve"> </v>
      </c>
      <c r="G214" s="36"/>
    </row>
    <row r="215" spans="1:7" s="33" customFormat="1" ht="6.75" hidden="1" customHeight="1" thickBot="1" x14ac:dyDescent="0.3">
      <c r="A215" s="40"/>
      <c r="B215" s="17"/>
      <c r="C215" s="41"/>
      <c r="D215" s="38"/>
      <c r="F215" s="99"/>
      <c r="G215" s="39"/>
    </row>
    <row r="216" spans="1:7" s="33" customFormat="1" ht="13.5" hidden="1"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hidden="1" customHeight="1" thickBot="1" x14ac:dyDescent="0.3">
      <c r="A217" s="34"/>
      <c r="F217" s="92"/>
      <c r="G217" s="36"/>
    </row>
    <row r="218" spans="1:7" ht="13.5" hidden="1" thickBot="1" x14ac:dyDescent="0.3">
      <c r="A218" s="34"/>
      <c r="C218" s="35" t="s">
        <v>15</v>
      </c>
      <c r="F218" s="248" t="str">
        <f>'Interpretation Services'!F269</f>
        <v xml:space="preserve"> </v>
      </c>
      <c r="G218" s="36"/>
    </row>
    <row r="219" spans="1:7" ht="13.5" hidden="1" thickBot="1" x14ac:dyDescent="0.3">
      <c r="A219" s="34"/>
      <c r="C219" s="35"/>
      <c r="F219" s="92"/>
      <c r="G219" s="36"/>
    </row>
    <row r="220" spans="1:7" ht="13.5" hidden="1" thickBot="1" x14ac:dyDescent="0.3">
      <c r="A220" s="34"/>
      <c r="B220" s="2" t="s">
        <v>10</v>
      </c>
      <c r="C220" s="35"/>
      <c r="F220" s="249">
        <f>'Interpretation Services'!F18</f>
        <v>0</v>
      </c>
      <c r="G220" s="36"/>
    </row>
    <row r="221" spans="1:7" ht="13.5" hidden="1" thickBot="1" x14ac:dyDescent="0.3">
      <c r="A221" s="34"/>
      <c r="C221" s="35"/>
      <c r="F221" s="92"/>
      <c r="G221" s="36"/>
    </row>
    <row r="222" spans="1:7" ht="13.5" hidden="1" thickBot="1" x14ac:dyDescent="0.3">
      <c r="A222" s="34"/>
      <c r="B222" s="2" t="s">
        <v>66</v>
      </c>
      <c r="C222" s="35"/>
      <c r="F222" s="250">
        <f>SUM(F218,F214,F210,F206,F202,F198,F194,F190,F186,F182)</f>
        <v>0</v>
      </c>
      <c r="G222" s="36"/>
    </row>
    <row r="223" spans="1:7" ht="13.5" hidden="1" thickBot="1" x14ac:dyDescent="0.3">
      <c r="A223" s="34"/>
      <c r="C223" s="35"/>
      <c r="F223" s="92"/>
      <c r="G223" s="36"/>
    </row>
    <row r="224" spans="1:7" ht="13.5" hidden="1" thickBot="1" x14ac:dyDescent="0.3">
      <c r="A224" s="34"/>
      <c r="B224" s="2" t="s">
        <v>67</v>
      </c>
      <c r="C224" s="35"/>
      <c r="F224" s="250">
        <f>COUNT(F218,F214,F210,F206,F202,F198,F194,F190,F186,F182)</f>
        <v>0</v>
      </c>
      <c r="G224" s="36"/>
    </row>
    <row r="225" spans="1:7" ht="13.5" hidden="1" thickBot="1" x14ac:dyDescent="0.3">
      <c r="A225" s="34"/>
      <c r="C225" s="35"/>
      <c r="F225" s="92"/>
      <c r="G225" s="36"/>
    </row>
    <row r="226" spans="1:7" ht="13.5" hidden="1" thickBot="1" x14ac:dyDescent="0.3">
      <c r="A226" s="34"/>
      <c r="B226" s="2" t="s">
        <v>68</v>
      </c>
      <c r="C226" s="35"/>
      <c r="F226" s="251" t="str">
        <f>IF(F224=0," ",F222/F224)</f>
        <v xml:space="preserve"> </v>
      </c>
      <c r="G226" s="36"/>
    </row>
    <row r="227" spans="1:7" ht="13.5" hidden="1" thickBot="1" x14ac:dyDescent="0.3">
      <c r="A227" s="34"/>
      <c r="C227" s="35"/>
      <c r="F227" s="92"/>
      <c r="G227" s="36"/>
    </row>
    <row r="228" spans="1:7" ht="13.5" hidden="1" thickBot="1" x14ac:dyDescent="0.3">
      <c r="A228" s="34"/>
      <c r="B228" s="2" t="s">
        <v>69</v>
      </c>
      <c r="C228" s="35"/>
      <c r="F228" s="249" t="str">
        <f>IF(F224=0," ",F226*F220)</f>
        <v xml:space="preserve"> </v>
      </c>
      <c r="G228" s="36"/>
    </row>
    <row r="229" spans="1:7" ht="13.5" hidden="1" thickBot="1" x14ac:dyDescent="0.3">
      <c r="A229" s="34"/>
      <c r="C229" s="35"/>
      <c r="F229" s="92"/>
      <c r="G229" s="36"/>
    </row>
    <row r="230" spans="1:7" ht="13.5" hidden="1" thickBot="1" x14ac:dyDescent="0.3">
      <c r="A230" s="34"/>
      <c r="B230" s="2" t="s">
        <v>11</v>
      </c>
      <c r="C230" s="35"/>
      <c r="F230" s="252">
        <f>'Interpretation Services'!F20</f>
        <v>0</v>
      </c>
      <c r="G230" s="36"/>
    </row>
    <row r="231" spans="1:7" ht="13.5" hidden="1" thickBot="1" x14ac:dyDescent="0.3">
      <c r="A231" s="34"/>
      <c r="C231" s="35"/>
      <c r="F231" s="92"/>
      <c r="G231" s="36"/>
    </row>
    <row r="232" spans="1:7" ht="13.5" hidden="1" thickBot="1" x14ac:dyDescent="0.3">
      <c r="A232" s="34"/>
      <c r="B232" s="239" t="s">
        <v>70</v>
      </c>
      <c r="C232" s="35"/>
      <c r="F232" s="217" t="str">
        <f>IF(F224=0," ",F228-F230)</f>
        <v xml:space="preserve"> </v>
      </c>
      <c r="G232" s="36"/>
    </row>
    <row r="233" spans="1:7" s="33" customFormat="1" ht="12.75" hidden="1" customHeight="1" x14ac:dyDescent="0.25">
      <c r="A233" s="240"/>
      <c r="B233" s="241"/>
      <c r="C233" s="242"/>
      <c r="D233" s="154"/>
      <c r="E233" s="243"/>
      <c r="F233" s="253"/>
      <c r="G233" s="244"/>
    </row>
    <row r="234" spans="1:7" s="33" customFormat="1" ht="15.75" hidden="1" thickBot="1" x14ac:dyDescent="0.3">
      <c r="A234" s="27" t="s">
        <v>97</v>
      </c>
      <c r="B234" s="28"/>
      <c r="C234" s="28"/>
      <c r="D234" s="29"/>
      <c r="E234" s="30"/>
      <c r="F234" s="111"/>
      <c r="G234" s="32"/>
    </row>
    <row r="235" spans="1:7" s="33" customFormat="1" ht="13.5" hidden="1" customHeight="1" thickBot="1" x14ac:dyDescent="0.3">
      <c r="A235" s="40"/>
      <c r="B235" s="17" t="str">
        <f>'REAL Data'!B22</f>
        <v>Process Milestone:</v>
      </c>
      <c r="C235" s="17"/>
      <c r="D235" s="238">
        <f>'REAL Data'!D22</f>
        <v>0</v>
      </c>
      <c r="F235" s="247" t="str">
        <f>'REAL Data'!F29</f>
        <v>N/A</v>
      </c>
      <c r="G235" s="39"/>
    </row>
    <row r="236" spans="1:7" ht="6.75" hidden="1" customHeight="1" thickBot="1" x14ac:dyDescent="0.3">
      <c r="A236" s="34"/>
      <c r="F236" s="92"/>
      <c r="G236" s="36"/>
    </row>
    <row r="237" spans="1:7" ht="13.5" hidden="1" thickBot="1" x14ac:dyDescent="0.3">
      <c r="A237" s="34"/>
      <c r="C237" s="35" t="s">
        <v>15</v>
      </c>
      <c r="F237" s="248" t="str">
        <f>'REAL Data'!F44</f>
        <v xml:space="preserve"> </v>
      </c>
      <c r="G237" s="36"/>
    </row>
    <row r="238" spans="1:7" s="33" customFormat="1" ht="6.75" hidden="1" customHeight="1" thickBot="1" x14ac:dyDescent="0.3">
      <c r="A238" s="40"/>
      <c r="B238" s="17"/>
      <c r="C238" s="41"/>
      <c r="D238" s="38"/>
      <c r="F238" s="99"/>
      <c r="G238" s="39"/>
    </row>
    <row r="239" spans="1:7" s="33" customFormat="1" ht="13.5" hidden="1" customHeight="1" thickBot="1" x14ac:dyDescent="0.3">
      <c r="A239" s="40"/>
      <c r="B239" s="17" t="str">
        <f>'REAL Data'!B47</f>
        <v>Process Milestone:</v>
      </c>
      <c r="C239" s="17"/>
      <c r="D239" s="238">
        <f>'REAL Data'!D47</f>
        <v>0</v>
      </c>
      <c r="F239" s="247" t="str">
        <f>'REAL Data'!F54</f>
        <v>N/A</v>
      </c>
      <c r="G239" s="39"/>
    </row>
    <row r="240" spans="1:7" ht="6.75" hidden="1" customHeight="1" thickBot="1" x14ac:dyDescent="0.3">
      <c r="A240" s="34"/>
      <c r="F240" s="92"/>
      <c r="G240" s="36"/>
    </row>
    <row r="241" spans="1:7" ht="13.5" hidden="1" thickBot="1" x14ac:dyDescent="0.3">
      <c r="A241" s="34"/>
      <c r="C241" s="35" t="s">
        <v>15</v>
      </c>
      <c r="F241" s="248" t="str">
        <f>'REAL Data'!F69</f>
        <v xml:space="preserve"> </v>
      </c>
      <c r="G241" s="36"/>
    </row>
    <row r="242" spans="1:7" s="33" customFormat="1" ht="6.75" hidden="1" customHeight="1" thickBot="1" x14ac:dyDescent="0.3">
      <c r="A242" s="40"/>
      <c r="B242" s="17"/>
      <c r="C242" s="41"/>
      <c r="D242" s="38"/>
      <c r="F242" s="99"/>
      <c r="G242" s="39"/>
    </row>
    <row r="243" spans="1:7" s="33" customFormat="1" ht="13.5" hidden="1" customHeight="1" thickBot="1" x14ac:dyDescent="0.3">
      <c r="A243" s="40"/>
      <c r="B243" s="17" t="str">
        <f>'REAL Data'!B72</f>
        <v>Process Milestone:</v>
      </c>
      <c r="C243" s="17"/>
      <c r="D243" s="238">
        <f>'REAL Data'!D72</f>
        <v>0</v>
      </c>
      <c r="F243" s="247" t="str">
        <f>'REAL Data'!F79</f>
        <v>N/A</v>
      </c>
      <c r="G243" s="39"/>
    </row>
    <row r="244" spans="1:7" ht="6.75" hidden="1" customHeight="1" thickBot="1" x14ac:dyDescent="0.3">
      <c r="A244" s="34"/>
      <c r="F244" s="92"/>
      <c r="G244" s="36"/>
    </row>
    <row r="245" spans="1:7" ht="13.5" hidden="1" thickBot="1" x14ac:dyDescent="0.3">
      <c r="A245" s="34"/>
      <c r="C245" s="35" t="s">
        <v>15</v>
      </c>
      <c r="F245" s="248" t="str">
        <f>'REAL Data'!F94</f>
        <v xml:space="preserve"> </v>
      </c>
      <c r="G245" s="36"/>
    </row>
    <row r="246" spans="1:7" s="33" customFormat="1" ht="6.75" hidden="1" customHeight="1" thickBot="1" x14ac:dyDescent="0.3">
      <c r="A246" s="40"/>
      <c r="B246" s="17"/>
      <c r="C246" s="41"/>
      <c r="D246" s="38"/>
      <c r="F246" s="99"/>
      <c r="G246" s="39"/>
    </row>
    <row r="247" spans="1:7" s="33" customFormat="1" ht="13.5" hidden="1" customHeight="1" thickBot="1" x14ac:dyDescent="0.3">
      <c r="A247" s="40"/>
      <c r="B247" s="17" t="str">
        <f>'REAL Data'!B97</f>
        <v>Process Milestone:</v>
      </c>
      <c r="C247" s="17"/>
      <c r="D247" s="238">
        <f>'REAL Data'!D97</f>
        <v>0</v>
      </c>
      <c r="F247" s="247" t="str">
        <f>'REAL Data'!F104</f>
        <v>N/A</v>
      </c>
      <c r="G247" s="39"/>
    </row>
    <row r="248" spans="1:7" ht="6.75" hidden="1" customHeight="1" thickBot="1" x14ac:dyDescent="0.3">
      <c r="A248" s="34"/>
      <c r="F248" s="92"/>
      <c r="G248" s="36"/>
    </row>
    <row r="249" spans="1:7" ht="13.5" hidden="1" thickBot="1" x14ac:dyDescent="0.3">
      <c r="A249" s="34"/>
      <c r="C249" s="35" t="s">
        <v>15</v>
      </c>
      <c r="F249" s="248" t="str">
        <f>'REAL Data'!F119</f>
        <v xml:space="preserve"> </v>
      </c>
      <c r="G249" s="36"/>
    </row>
    <row r="250" spans="1:7" s="33" customFormat="1" ht="6.75" hidden="1" customHeight="1" thickBot="1" x14ac:dyDescent="0.3">
      <c r="A250" s="40"/>
      <c r="B250" s="17"/>
      <c r="C250" s="41"/>
      <c r="D250" s="38"/>
      <c r="F250" s="99"/>
      <c r="G250" s="39"/>
    </row>
    <row r="251" spans="1:7" s="33" customFormat="1" ht="13.5" hidden="1" customHeight="1" thickBot="1" x14ac:dyDescent="0.3">
      <c r="A251" s="40"/>
      <c r="B251" s="17" t="str">
        <f>'REAL Data'!B122</f>
        <v>Process Milestone:</v>
      </c>
      <c r="C251" s="17"/>
      <c r="D251" s="238">
        <f>'REAL Data'!D122</f>
        <v>0</v>
      </c>
      <c r="F251" s="247" t="str">
        <f>'REAL Data'!F129</f>
        <v>N/A</v>
      </c>
      <c r="G251" s="39"/>
    </row>
    <row r="252" spans="1:7" ht="6.75" hidden="1" customHeight="1" thickBot="1" x14ac:dyDescent="0.3">
      <c r="A252" s="34"/>
      <c r="F252" s="92"/>
      <c r="G252" s="36"/>
    </row>
    <row r="253" spans="1:7" ht="13.5" hidden="1" thickBot="1" x14ac:dyDescent="0.3">
      <c r="A253" s="34"/>
      <c r="C253" s="35" t="s">
        <v>15</v>
      </c>
      <c r="F253" s="248" t="str">
        <f>'REAL Data'!F144</f>
        <v xml:space="preserve"> </v>
      </c>
      <c r="G253" s="36"/>
    </row>
    <row r="254" spans="1:7" s="33" customFormat="1" ht="6.75" hidden="1" customHeight="1" thickBot="1" x14ac:dyDescent="0.3">
      <c r="A254" s="40"/>
      <c r="B254" s="17"/>
      <c r="C254" s="41"/>
      <c r="D254" s="38"/>
      <c r="F254" s="99"/>
      <c r="G254" s="39"/>
    </row>
    <row r="255" spans="1:7" s="33" customFormat="1" ht="13.5" hidden="1" customHeight="1" thickBot="1" x14ac:dyDescent="0.3">
      <c r="A255" s="40"/>
      <c r="B255" s="17" t="str">
        <f>'REAL Data'!B147</f>
        <v>Improvement Milestone:</v>
      </c>
      <c r="C255" s="17"/>
      <c r="D255" s="238">
        <f>'REAL Data'!D147</f>
        <v>0</v>
      </c>
      <c r="F255" s="247" t="str">
        <f>'REAL Data'!F154</f>
        <v>N/A</v>
      </c>
      <c r="G255" s="39"/>
    </row>
    <row r="256" spans="1:7" ht="6.75" hidden="1" customHeight="1" thickBot="1" x14ac:dyDescent="0.3">
      <c r="A256" s="34"/>
      <c r="F256" s="92"/>
      <c r="G256" s="36"/>
    </row>
    <row r="257" spans="1:7" ht="13.5" hidden="1" thickBot="1" x14ac:dyDescent="0.3">
      <c r="A257" s="34"/>
      <c r="C257" s="35" t="s">
        <v>15</v>
      </c>
      <c r="F257" s="248" t="str">
        <f>'REAL Data'!F169</f>
        <v xml:space="preserve"> </v>
      </c>
      <c r="G257" s="36"/>
    </row>
    <row r="258" spans="1:7" s="33" customFormat="1" ht="6.75" hidden="1" customHeight="1" thickBot="1" x14ac:dyDescent="0.3">
      <c r="A258" s="40"/>
      <c r="B258" s="17"/>
      <c r="C258" s="41"/>
      <c r="D258" s="38"/>
      <c r="F258" s="99"/>
      <c r="G258" s="39"/>
    </row>
    <row r="259" spans="1:7" s="33" customFormat="1" ht="13.5" hidden="1" customHeight="1" thickBot="1" x14ac:dyDescent="0.3">
      <c r="A259" s="40"/>
      <c r="B259" s="17" t="str">
        <f>'REAL Data'!B172</f>
        <v>Improvement Milestone:</v>
      </c>
      <c r="C259" s="17"/>
      <c r="D259" s="238">
        <f>'REAL Data'!D172</f>
        <v>0</v>
      </c>
      <c r="F259" s="247" t="str">
        <f>'REAL Data'!F179</f>
        <v>N/A</v>
      </c>
      <c r="G259" s="39"/>
    </row>
    <row r="260" spans="1:7" ht="6.75" hidden="1" customHeight="1" thickBot="1" x14ac:dyDescent="0.3">
      <c r="A260" s="34"/>
      <c r="F260" s="92"/>
      <c r="G260" s="36"/>
    </row>
    <row r="261" spans="1:7" ht="13.5" hidden="1" thickBot="1" x14ac:dyDescent="0.3">
      <c r="A261" s="34"/>
      <c r="C261" s="35" t="s">
        <v>15</v>
      </c>
      <c r="F261" s="248" t="str">
        <f>'REAL Data'!F194</f>
        <v xml:space="preserve"> </v>
      </c>
      <c r="G261" s="36"/>
    </row>
    <row r="262" spans="1:7" s="33" customFormat="1" ht="6.75" hidden="1" customHeight="1" thickBot="1" x14ac:dyDescent="0.3">
      <c r="A262" s="40"/>
      <c r="B262" s="17"/>
      <c r="C262" s="41"/>
      <c r="D262" s="38"/>
      <c r="F262" s="99"/>
      <c r="G262" s="39"/>
    </row>
    <row r="263" spans="1:7" s="33" customFormat="1" ht="13.5" hidden="1" customHeight="1" thickBot="1" x14ac:dyDescent="0.3">
      <c r="A263" s="40"/>
      <c r="B263" s="17" t="str">
        <f>'REAL Data'!B197</f>
        <v>Improvement Milestone:</v>
      </c>
      <c r="C263" s="17"/>
      <c r="D263" s="238">
        <f>'REAL Data'!D197</f>
        <v>0</v>
      </c>
      <c r="F263" s="247" t="str">
        <f>'REAL Data'!F204</f>
        <v>N/A</v>
      </c>
      <c r="G263" s="39"/>
    </row>
    <row r="264" spans="1:7" ht="6.75" hidden="1" customHeight="1" thickBot="1" x14ac:dyDescent="0.3">
      <c r="A264" s="34"/>
      <c r="F264" s="92"/>
      <c r="G264" s="36"/>
    </row>
    <row r="265" spans="1:7" ht="13.5" hidden="1" thickBot="1" x14ac:dyDescent="0.3">
      <c r="A265" s="34"/>
      <c r="C265" s="35" t="s">
        <v>15</v>
      </c>
      <c r="F265" s="248" t="str">
        <f>'REAL Data'!F219</f>
        <v xml:space="preserve"> </v>
      </c>
      <c r="G265" s="36"/>
    </row>
    <row r="266" spans="1:7" s="33" customFormat="1" ht="6.75" hidden="1" customHeight="1" thickBot="1" x14ac:dyDescent="0.3">
      <c r="A266" s="40"/>
      <c r="B266" s="17"/>
      <c r="C266" s="41"/>
      <c r="D266" s="38"/>
      <c r="F266" s="99"/>
      <c r="G266" s="39"/>
    </row>
    <row r="267" spans="1:7" s="33" customFormat="1" ht="13.5" hidden="1" customHeight="1" thickBot="1" x14ac:dyDescent="0.3">
      <c r="A267" s="40"/>
      <c r="B267" s="17" t="str">
        <f>'REAL Data'!B222</f>
        <v>Improvement Milestone:</v>
      </c>
      <c r="C267" s="17"/>
      <c r="D267" s="238">
        <f>'REAL Data'!D222</f>
        <v>0</v>
      </c>
      <c r="F267" s="247" t="str">
        <f>'REAL Data'!F229</f>
        <v>N/A</v>
      </c>
      <c r="G267" s="39"/>
    </row>
    <row r="268" spans="1:7" ht="6.75" hidden="1" customHeight="1" thickBot="1" x14ac:dyDescent="0.3">
      <c r="A268" s="34"/>
      <c r="F268" s="92"/>
      <c r="G268" s="36"/>
    </row>
    <row r="269" spans="1:7" ht="13.5" hidden="1" thickBot="1" x14ac:dyDescent="0.3">
      <c r="A269" s="34"/>
      <c r="C269" s="35" t="s">
        <v>15</v>
      </c>
      <c r="F269" s="248" t="str">
        <f>'REAL Data'!F244</f>
        <v xml:space="preserve"> </v>
      </c>
      <c r="G269" s="36"/>
    </row>
    <row r="270" spans="1:7" s="33" customFormat="1" ht="6.75" hidden="1" customHeight="1" thickBot="1" x14ac:dyDescent="0.3">
      <c r="A270" s="40"/>
      <c r="B270" s="17"/>
      <c r="C270" s="41"/>
      <c r="D270" s="38"/>
      <c r="F270" s="99"/>
      <c r="G270" s="39"/>
    </row>
    <row r="271" spans="1:7" s="33" customFormat="1" ht="13.5" hidden="1" customHeight="1" thickBot="1" x14ac:dyDescent="0.3">
      <c r="A271" s="40"/>
      <c r="B271" s="17" t="str">
        <f>'REAL Data'!B247</f>
        <v>Improvement Milestone:</v>
      </c>
      <c r="C271" s="17"/>
      <c r="D271" s="238">
        <f>'REAL Data'!D226</f>
        <v>0</v>
      </c>
      <c r="F271" s="247" t="str">
        <f>'REAL Data'!F254</f>
        <v>N/A</v>
      </c>
      <c r="G271" s="39"/>
    </row>
    <row r="272" spans="1:7" ht="6.75" hidden="1" customHeight="1" thickBot="1" x14ac:dyDescent="0.3">
      <c r="A272" s="34"/>
      <c r="F272" s="92"/>
      <c r="G272" s="36"/>
    </row>
    <row r="273" spans="1:7" ht="13.5" hidden="1" thickBot="1" x14ac:dyDescent="0.3">
      <c r="A273" s="34"/>
      <c r="C273" s="35" t="s">
        <v>15</v>
      </c>
      <c r="F273" s="248" t="str">
        <f>'REAL Data'!F269</f>
        <v xml:space="preserve"> </v>
      </c>
      <c r="G273" s="36"/>
    </row>
    <row r="274" spans="1:7" ht="13.5" hidden="1" thickBot="1" x14ac:dyDescent="0.3">
      <c r="A274" s="34"/>
      <c r="C274" s="35"/>
      <c r="F274" s="92"/>
      <c r="G274" s="36"/>
    </row>
    <row r="275" spans="1:7" ht="13.5" hidden="1" thickBot="1" x14ac:dyDescent="0.3">
      <c r="A275" s="34"/>
      <c r="B275" s="2" t="s">
        <v>10</v>
      </c>
      <c r="C275" s="35"/>
      <c r="F275" s="249">
        <f>'REAL Data'!F18</f>
        <v>0</v>
      </c>
      <c r="G275" s="36"/>
    </row>
    <row r="276" spans="1:7" ht="13.5" hidden="1" thickBot="1" x14ac:dyDescent="0.3">
      <c r="A276" s="34"/>
      <c r="C276" s="35"/>
      <c r="F276" s="92"/>
      <c r="G276" s="36"/>
    </row>
    <row r="277" spans="1:7" ht="13.5" hidden="1" thickBot="1" x14ac:dyDescent="0.3">
      <c r="A277" s="34"/>
      <c r="B277" s="2" t="s">
        <v>66</v>
      </c>
      <c r="C277" s="35"/>
      <c r="F277" s="250">
        <f>SUM(F273,F269,F265,F261,F257,F253,F249,F245,F241,F237)</f>
        <v>0</v>
      </c>
      <c r="G277" s="36"/>
    </row>
    <row r="278" spans="1:7" ht="13.5" hidden="1" thickBot="1" x14ac:dyDescent="0.3">
      <c r="A278" s="34"/>
      <c r="C278" s="35"/>
      <c r="F278" s="92"/>
      <c r="G278" s="36"/>
    </row>
    <row r="279" spans="1:7" ht="13.5" hidden="1" thickBot="1" x14ac:dyDescent="0.3">
      <c r="A279" s="34"/>
      <c r="B279" s="2" t="s">
        <v>67</v>
      </c>
      <c r="C279" s="35"/>
      <c r="F279" s="250">
        <f>COUNT(F273,F269,F265,F261,F257,F253,F249,F245,F241,F237)</f>
        <v>0</v>
      </c>
      <c r="G279" s="36"/>
    </row>
    <row r="280" spans="1:7" ht="13.5" hidden="1" thickBot="1" x14ac:dyDescent="0.3">
      <c r="A280" s="34"/>
      <c r="C280" s="35"/>
      <c r="F280" s="92"/>
      <c r="G280" s="36"/>
    </row>
    <row r="281" spans="1:7" ht="13.5" hidden="1" thickBot="1" x14ac:dyDescent="0.3">
      <c r="A281" s="34"/>
      <c r="B281" s="2" t="s">
        <v>68</v>
      </c>
      <c r="C281" s="35"/>
      <c r="F281" s="251" t="str">
        <f>IF(F279=0," ",F277/F279)</f>
        <v xml:space="preserve"> </v>
      </c>
      <c r="G281" s="36"/>
    </row>
    <row r="282" spans="1:7" ht="13.5" hidden="1" thickBot="1" x14ac:dyDescent="0.3">
      <c r="A282" s="34"/>
      <c r="C282" s="35"/>
      <c r="F282" s="92"/>
      <c r="G282" s="36"/>
    </row>
    <row r="283" spans="1:7" ht="13.5" hidden="1" thickBot="1" x14ac:dyDescent="0.3">
      <c r="A283" s="34"/>
      <c r="B283" s="2" t="s">
        <v>69</v>
      </c>
      <c r="C283" s="35"/>
      <c r="F283" s="249" t="str">
        <f>IF(F279=0," ",F281*F275)</f>
        <v xml:space="preserve"> </v>
      </c>
      <c r="G283" s="36"/>
    </row>
    <row r="284" spans="1:7" ht="13.5" hidden="1" thickBot="1" x14ac:dyDescent="0.3">
      <c r="A284" s="34"/>
      <c r="C284" s="35"/>
      <c r="F284" s="92"/>
      <c r="G284" s="36"/>
    </row>
    <row r="285" spans="1:7" ht="13.5" hidden="1" thickBot="1" x14ac:dyDescent="0.3">
      <c r="A285" s="34"/>
      <c r="B285" s="2" t="s">
        <v>11</v>
      </c>
      <c r="C285" s="35"/>
      <c r="F285" s="252">
        <f>'REAL Data'!F20</f>
        <v>0</v>
      </c>
      <c r="G285" s="36"/>
    </row>
    <row r="286" spans="1:7" ht="13.5" hidden="1" thickBot="1" x14ac:dyDescent="0.3">
      <c r="A286" s="34"/>
      <c r="C286" s="35"/>
      <c r="F286" s="92"/>
      <c r="G286" s="36"/>
    </row>
    <row r="287" spans="1:7" ht="13.5" hidden="1" thickBot="1" x14ac:dyDescent="0.3">
      <c r="A287" s="34"/>
      <c r="B287" s="239" t="s">
        <v>70</v>
      </c>
      <c r="C287" s="35"/>
      <c r="F287" s="217" t="str">
        <f>IF(F279=0," ",F283-F285)</f>
        <v xml:space="preserve"> </v>
      </c>
      <c r="G287" s="36"/>
    </row>
    <row r="288" spans="1:7" s="33" customFormat="1" ht="12.75" hidden="1" customHeight="1" x14ac:dyDescent="0.25">
      <c r="A288" s="240"/>
      <c r="B288" s="241"/>
      <c r="C288" s="242"/>
      <c r="D288" s="154"/>
      <c r="E288" s="243"/>
      <c r="F288" s="253"/>
      <c r="G288" s="244"/>
    </row>
    <row r="289" spans="1:7" s="33" customFormat="1" ht="15.75" hidden="1" thickBot="1" x14ac:dyDescent="0.3">
      <c r="A289" s="27" t="s">
        <v>98</v>
      </c>
      <c r="B289" s="28"/>
      <c r="C289" s="28"/>
      <c r="D289" s="29"/>
      <c r="E289" s="30"/>
      <c r="F289" s="111"/>
      <c r="G289" s="32"/>
    </row>
    <row r="290" spans="1:7" s="33" customFormat="1" ht="13.5" hidden="1" customHeight="1" thickBot="1" x14ac:dyDescent="0.3">
      <c r="A290" s="40"/>
      <c r="B290" s="17" t="str">
        <f>'Urgent Medical Advice'!B22</f>
        <v>Process Milestone:</v>
      </c>
      <c r="C290" s="17"/>
      <c r="D290" s="238">
        <f>'Urgent Medical Advice'!D22</f>
        <v>0</v>
      </c>
      <c r="F290" s="247" t="str">
        <f>'Urgent Medical Advice'!F29</f>
        <v>N/A</v>
      </c>
      <c r="G290" s="39"/>
    </row>
    <row r="291" spans="1:7" ht="6.75" hidden="1" customHeight="1" thickBot="1" x14ac:dyDescent="0.3">
      <c r="A291" s="34"/>
      <c r="F291" s="92"/>
      <c r="G291" s="36"/>
    </row>
    <row r="292" spans="1:7" ht="13.5" hidden="1" thickBot="1" x14ac:dyDescent="0.3">
      <c r="A292" s="34"/>
      <c r="C292" s="35" t="s">
        <v>15</v>
      </c>
      <c r="F292" s="248" t="str">
        <f>'Urgent Medical Advice'!F44</f>
        <v xml:space="preserve"> </v>
      </c>
      <c r="G292" s="36"/>
    </row>
    <row r="293" spans="1:7" s="33" customFormat="1" ht="6.75" hidden="1" customHeight="1" thickBot="1" x14ac:dyDescent="0.3">
      <c r="A293" s="40"/>
      <c r="B293" s="17"/>
      <c r="C293" s="41"/>
      <c r="D293" s="38"/>
      <c r="F293" s="99"/>
      <c r="G293" s="39"/>
    </row>
    <row r="294" spans="1:7" s="33" customFormat="1" ht="13.5" hidden="1" customHeight="1" thickBot="1" x14ac:dyDescent="0.3">
      <c r="A294" s="40"/>
      <c r="B294" s="17" t="str">
        <f>'Urgent Medical Advice'!B47</f>
        <v>Process Milestone:</v>
      </c>
      <c r="C294" s="17"/>
      <c r="D294" s="238">
        <f>'Urgent Medical Advice'!D47</f>
        <v>0</v>
      </c>
      <c r="F294" s="247" t="str">
        <f>'Urgent Medical Advice'!F54</f>
        <v>N/A</v>
      </c>
      <c r="G294" s="39"/>
    </row>
    <row r="295" spans="1:7" ht="6.75" hidden="1" customHeight="1" thickBot="1" x14ac:dyDescent="0.3">
      <c r="A295" s="34"/>
      <c r="F295" s="92"/>
      <c r="G295" s="36"/>
    </row>
    <row r="296" spans="1:7" ht="13.5" hidden="1" thickBot="1" x14ac:dyDescent="0.3">
      <c r="A296" s="34"/>
      <c r="C296" s="35" t="s">
        <v>15</v>
      </c>
      <c r="F296" s="248" t="str">
        <f>'Urgent Medical Advice'!F69</f>
        <v xml:space="preserve"> </v>
      </c>
      <c r="G296" s="36"/>
    </row>
    <row r="297" spans="1:7" s="33" customFormat="1" ht="6.75" hidden="1" customHeight="1" thickBot="1" x14ac:dyDescent="0.3">
      <c r="A297" s="40"/>
      <c r="B297" s="17"/>
      <c r="C297" s="41"/>
      <c r="D297" s="38"/>
      <c r="F297" s="99"/>
      <c r="G297" s="39"/>
    </row>
    <row r="298" spans="1:7" s="33" customFormat="1" ht="13.5" hidden="1" customHeight="1" thickBot="1" x14ac:dyDescent="0.3">
      <c r="A298" s="40"/>
      <c r="B298" s="17" t="str">
        <f>'Urgent Medical Advice'!B72</f>
        <v>Process Milestone:</v>
      </c>
      <c r="C298" s="17"/>
      <c r="D298" s="238">
        <f>'Urgent Medical Advice'!D72</f>
        <v>0</v>
      </c>
      <c r="F298" s="247" t="str">
        <f>'Urgent Medical Advice'!F79</f>
        <v>N/A</v>
      </c>
      <c r="G298" s="39"/>
    </row>
    <row r="299" spans="1:7" ht="6.75" hidden="1" customHeight="1" thickBot="1" x14ac:dyDescent="0.3">
      <c r="A299" s="34"/>
      <c r="F299" s="92"/>
      <c r="G299" s="36"/>
    </row>
    <row r="300" spans="1:7" ht="13.5" hidden="1" thickBot="1" x14ac:dyDescent="0.3">
      <c r="A300" s="34"/>
      <c r="C300" s="35" t="s">
        <v>15</v>
      </c>
      <c r="F300" s="248" t="str">
        <f>'Urgent Medical Advice'!F94</f>
        <v xml:space="preserve"> </v>
      </c>
      <c r="G300" s="36"/>
    </row>
    <row r="301" spans="1:7" s="33" customFormat="1" ht="6.75" hidden="1" customHeight="1" thickBot="1" x14ac:dyDescent="0.3">
      <c r="A301" s="40"/>
      <c r="B301" s="17"/>
      <c r="C301" s="41"/>
      <c r="D301" s="38"/>
      <c r="F301" s="99"/>
      <c r="G301" s="39"/>
    </row>
    <row r="302" spans="1:7" s="33" customFormat="1" ht="13.5" hidden="1" customHeight="1" thickBot="1" x14ac:dyDescent="0.3">
      <c r="A302" s="40"/>
      <c r="B302" s="17" t="str">
        <f>'Urgent Medical Advice'!B97</f>
        <v>Process Milestone:</v>
      </c>
      <c r="C302" s="17"/>
      <c r="D302" s="238">
        <f>'Urgent Medical Advice'!D97</f>
        <v>0</v>
      </c>
      <c r="F302" s="247" t="str">
        <f>'Urgent Medical Advice'!F104</f>
        <v>N/A</v>
      </c>
      <c r="G302" s="39"/>
    </row>
    <row r="303" spans="1:7" ht="6.75" hidden="1" customHeight="1" thickBot="1" x14ac:dyDescent="0.3">
      <c r="A303" s="34"/>
      <c r="F303" s="92"/>
      <c r="G303" s="36"/>
    </row>
    <row r="304" spans="1:7" ht="13.5" hidden="1" thickBot="1" x14ac:dyDescent="0.3">
      <c r="A304" s="34"/>
      <c r="C304" s="35" t="s">
        <v>15</v>
      </c>
      <c r="F304" s="248" t="str">
        <f>'Urgent Medical Advice'!F119</f>
        <v xml:space="preserve"> </v>
      </c>
      <c r="G304" s="36"/>
    </row>
    <row r="305" spans="1:7" s="33" customFormat="1" ht="6.75" hidden="1" customHeight="1" thickBot="1" x14ac:dyDescent="0.3">
      <c r="A305" s="40"/>
      <c r="B305" s="17"/>
      <c r="C305" s="41"/>
      <c r="D305" s="38"/>
      <c r="F305" s="99"/>
      <c r="G305" s="39"/>
    </row>
    <row r="306" spans="1:7" s="33" customFormat="1" ht="13.5" hidden="1" customHeight="1" thickBot="1" x14ac:dyDescent="0.3">
      <c r="A306" s="40"/>
      <c r="B306" s="17" t="str">
        <f>'Urgent Medical Advice'!B122</f>
        <v>Process Milestone:</v>
      </c>
      <c r="C306" s="17"/>
      <c r="D306" s="238">
        <f>'Urgent Medical Advice'!D122</f>
        <v>0</v>
      </c>
      <c r="F306" s="247" t="str">
        <f>'Urgent Medical Advice'!F129</f>
        <v>N/A</v>
      </c>
      <c r="G306" s="39"/>
    </row>
    <row r="307" spans="1:7" ht="6.75" hidden="1" customHeight="1" thickBot="1" x14ac:dyDescent="0.3">
      <c r="A307" s="34"/>
      <c r="F307" s="92"/>
      <c r="G307" s="36"/>
    </row>
    <row r="308" spans="1:7" ht="13.5" hidden="1" thickBot="1" x14ac:dyDescent="0.3">
      <c r="A308" s="34"/>
      <c r="C308" s="35" t="s">
        <v>15</v>
      </c>
      <c r="F308" s="248" t="str">
        <f>'Urgent Medical Advice'!F144</f>
        <v xml:space="preserve"> </v>
      </c>
      <c r="G308" s="36"/>
    </row>
    <row r="309" spans="1:7" s="33" customFormat="1" ht="6.75" hidden="1" customHeight="1" thickBot="1" x14ac:dyDescent="0.3">
      <c r="A309" s="40"/>
      <c r="B309" s="17"/>
      <c r="C309" s="41"/>
      <c r="D309" s="38"/>
      <c r="F309" s="99"/>
      <c r="G309" s="39"/>
    </row>
    <row r="310" spans="1:7" s="33" customFormat="1" ht="13.5" hidden="1" customHeight="1" thickBot="1" x14ac:dyDescent="0.3">
      <c r="A310" s="40"/>
      <c r="B310" s="17" t="str">
        <f>'Urgent Medical Advice'!B147</f>
        <v>Improvement Milestone:</v>
      </c>
      <c r="C310" s="17"/>
      <c r="D310" s="238">
        <f>'Urgent Medical Advice'!D147</f>
        <v>0</v>
      </c>
      <c r="F310" s="247" t="str">
        <f>'Urgent Medical Advice'!F154</f>
        <v>N/A</v>
      </c>
      <c r="G310" s="39"/>
    </row>
    <row r="311" spans="1:7" ht="6.75" hidden="1" customHeight="1" thickBot="1" x14ac:dyDescent="0.3">
      <c r="A311" s="34"/>
      <c r="F311" s="92"/>
      <c r="G311" s="36"/>
    </row>
    <row r="312" spans="1:7" ht="13.5" hidden="1" thickBot="1" x14ac:dyDescent="0.3">
      <c r="A312" s="34"/>
      <c r="C312" s="35" t="s">
        <v>15</v>
      </c>
      <c r="F312" s="248" t="str">
        <f>'Urgent Medical Advice'!F169</f>
        <v xml:space="preserve"> </v>
      </c>
      <c r="G312" s="36"/>
    </row>
    <row r="313" spans="1:7" s="33" customFormat="1" ht="6.75" hidden="1" customHeight="1" thickBot="1" x14ac:dyDescent="0.3">
      <c r="A313" s="40"/>
      <c r="B313" s="17"/>
      <c r="C313" s="41"/>
      <c r="D313" s="38"/>
      <c r="F313" s="99"/>
      <c r="G313" s="39"/>
    </row>
    <row r="314" spans="1:7" s="33" customFormat="1" ht="13.5" hidden="1" customHeight="1" thickBot="1" x14ac:dyDescent="0.3">
      <c r="A314" s="40"/>
      <c r="B314" s="17" t="str">
        <f>'Urgent Medical Advice'!B172</f>
        <v>Improvement Milestone:</v>
      </c>
      <c r="C314" s="17"/>
      <c r="D314" s="238">
        <f>'Urgent Medical Advice'!D172</f>
        <v>0</v>
      </c>
      <c r="F314" s="247" t="str">
        <f>'Urgent Medical Advice'!F179</f>
        <v>N/A</v>
      </c>
      <c r="G314" s="39"/>
    </row>
    <row r="315" spans="1:7" ht="6.75" hidden="1" customHeight="1" thickBot="1" x14ac:dyDescent="0.3">
      <c r="A315" s="34"/>
      <c r="F315" s="92"/>
      <c r="G315" s="36"/>
    </row>
    <row r="316" spans="1:7" ht="13.5" hidden="1" thickBot="1" x14ac:dyDescent="0.3">
      <c r="A316" s="34"/>
      <c r="C316" s="35" t="s">
        <v>15</v>
      </c>
      <c r="F316" s="248" t="str">
        <f>'Urgent Medical Advice'!F194</f>
        <v xml:space="preserve"> </v>
      </c>
      <c r="G316" s="36"/>
    </row>
    <row r="317" spans="1:7" s="33" customFormat="1" ht="6.75" hidden="1" customHeight="1" thickBot="1" x14ac:dyDescent="0.3">
      <c r="A317" s="40"/>
      <c r="B317" s="17"/>
      <c r="C317" s="41"/>
      <c r="D317" s="38"/>
      <c r="F317" s="99"/>
      <c r="G317" s="39"/>
    </row>
    <row r="318" spans="1:7" s="33" customFormat="1" ht="13.5" hidden="1" customHeight="1" thickBot="1" x14ac:dyDescent="0.3">
      <c r="A318" s="40"/>
      <c r="B318" s="17" t="str">
        <f>'Urgent Medical Advice'!B197</f>
        <v>Improvement Milestone:</v>
      </c>
      <c r="C318" s="17"/>
      <c r="D318" s="238">
        <f>'Urgent Medical Advice'!D197</f>
        <v>0</v>
      </c>
      <c r="F318" s="247" t="str">
        <f>'Urgent Medical Advice'!F204</f>
        <v>N/A</v>
      </c>
      <c r="G318" s="39"/>
    </row>
    <row r="319" spans="1:7" ht="6.75" hidden="1" customHeight="1" thickBot="1" x14ac:dyDescent="0.3">
      <c r="A319" s="34"/>
      <c r="F319" s="92"/>
      <c r="G319" s="36"/>
    </row>
    <row r="320" spans="1:7" ht="13.5" hidden="1" thickBot="1" x14ac:dyDescent="0.3">
      <c r="A320" s="34"/>
      <c r="C320" s="35" t="s">
        <v>15</v>
      </c>
      <c r="F320" s="248" t="str">
        <f>'Urgent Medical Advice'!F219</f>
        <v xml:space="preserve"> </v>
      </c>
      <c r="G320" s="36"/>
    </row>
    <row r="321" spans="1:7" s="33" customFormat="1" ht="6.75" hidden="1" customHeight="1" thickBot="1" x14ac:dyDescent="0.3">
      <c r="A321" s="40"/>
      <c r="B321" s="17"/>
      <c r="C321" s="41"/>
      <c r="D321" s="38"/>
      <c r="F321" s="99"/>
      <c r="G321" s="39"/>
    </row>
    <row r="322" spans="1:7" s="33" customFormat="1" ht="13.5" hidden="1" customHeight="1" thickBot="1" x14ac:dyDescent="0.3">
      <c r="A322" s="40"/>
      <c r="B322" s="17" t="str">
        <f>'Urgent Medical Advice'!B222</f>
        <v>Improvement Milestone:</v>
      </c>
      <c r="C322" s="17"/>
      <c r="D322" s="238">
        <f>'Urgent Medical Advice'!D222</f>
        <v>0</v>
      </c>
      <c r="F322" s="247" t="str">
        <f>'Urgent Medical Advice'!F229</f>
        <v>N/A</v>
      </c>
      <c r="G322" s="39"/>
    </row>
    <row r="323" spans="1:7" ht="6.75" hidden="1" customHeight="1" thickBot="1" x14ac:dyDescent="0.3">
      <c r="A323" s="34"/>
      <c r="F323" s="92"/>
      <c r="G323" s="36"/>
    </row>
    <row r="324" spans="1:7" ht="13.5" hidden="1" thickBot="1" x14ac:dyDescent="0.3">
      <c r="A324" s="34"/>
      <c r="C324" s="35" t="s">
        <v>15</v>
      </c>
      <c r="F324" s="248" t="str">
        <f>'Urgent Medical Advice'!F244</f>
        <v xml:space="preserve"> </v>
      </c>
      <c r="G324" s="36"/>
    </row>
    <row r="325" spans="1:7" s="33" customFormat="1" ht="6.75" hidden="1" customHeight="1" thickBot="1" x14ac:dyDescent="0.3">
      <c r="A325" s="40"/>
      <c r="B325" s="17"/>
      <c r="C325" s="41"/>
      <c r="D325" s="38"/>
      <c r="F325" s="99"/>
      <c r="G325" s="39"/>
    </row>
    <row r="326" spans="1:7" s="33" customFormat="1" ht="13.5" hidden="1" customHeight="1" thickBot="1" x14ac:dyDescent="0.3">
      <c r="A326" s="40"/>
      <c r="B326" s="17" t="str">
        <f>'Urgent Medical Advice'!B247</f>
        <v>Improvement Milestone:</v>
      </c>
      <c r="C326" s="17"/>
      <c r="D326" s="238">
        <f>'Urgent Medical Advice'!D247</f>
        <v>0</v>
      </c>
      <c r="F326" s="247" t="str">
        <f>'Urgent Medical Advice'!F254</f>
        <v>N/A</v>
      </c>
      <c r="G326" s="39"/>
    </row>
    <row r="327" spans="1:7" ht="6.75" hidden="1" customHeight="1" thickBot="1" x14ac:dyDescent="0.3">
      <c r="A327" s="34"/>
      <c r="F327" s="92"/>
      <c r="G327" s="36"/>
    </row>
    <row r="328" spans="1:7" ht="13.5" hidden="1" thickBot="1" x14ac:dyDescent="0.3">
      <c r="A328" s="34"/>
      <c r="C328" s="35" t="s">
        <v>15</v>
      </c>
      <c r="F328" s="248" t="str">
        <f>'Urgent Medical Advice'!F269</f>
        <v xml:space="preserve"> </v>
      </c>
      <c r="G328" s="36"/>
    </row>
    <row r="329" spans="1:7" ht="13.5" hidden="1" thickBot="1" x14ac:dyDescent="0.3">
      <c r="A329" s="34"/>
      <c r="C329" s="35"/>
      <c r="F329" s="92"/>
      <c r="G329" s="36"/>
    </row>
    <row r="330" spans="1:7" ht="13.5" hidden="1" thickBot="1" x14ac:dyDescent="0.3">
      <c r="A330" s="34"/>
      <c r="B330" s="2" t="s">
        <v>10</v>
      </c>
      <c r="C330" s="35"/>
      <c r="F330" s="249">
        <f>'Urgent Medical Advice'!F18</f>
        <v>0</v>
      </c>
      <c r="G330" s="36"/>
    </row>
    <row r="331" spans="1:7" ht="13.5" hidden="1" thickBot="1" x14ac:dyDescent="0.3">
      <c r="A331" s="34"/>
      <c r="C331" s="35"/>
      <c r="F331" s="92"/>
      <c r="G331" s="36"/>
    </row>
    <row r="332" spans="1:7" ht="13.5" hidden="1" thickBot="1" x14ac:dyDescent="0.3">
      <c r="A332" s="34"/>
      <c r="B332" s="2" t="s">
        <v>66</v>
      </c>
      <c r="C332" s="35"/>
      <c r="F332" s="250">
        <f>SUM(F328,F324,F320,F316,F312,F308,F304,F300,F296,F292)</f>
        <v>0</v>
      </c>
      <c r="G332" s="36"/>
    </row>
    <row r="333" spans="1:7" ht="13.5" hidden="1" thickBot="1" x14ac:dyDescent="0.3">
      <c r="A333" s="34"/>
      <c r="C333" s="35"/>
      <c r="F333" s="92"/>
      <c r="G333" s="36"/>
    </row>
    <row r="334" spans="1:7" ht="13.5" hidden="1" thickBot="1" x14ac:dyDescent="0.3">
      <c r="A334" s="34"/>
      <c r="B334" s="2" t="s">
        <v>67</v>
      </c>
      <c r="C334" s="35"/>
      <c r="F334" s="250">
        <f>COUNT(F328,F324,F320,F316,F312,F308,F304,F300,F296,F292)</f>
        <v>0</v>
      </c>
      <c r="G334" s="36"/>
    </row>
    <row r="335" spans="1:7" ht="13.5" hidden="1" thickBot="1" x14ac:dyDescent="0.3">
      <c r="A335" s="34"/>
      <c r="C335" s="35"/>
      <c r="F335" s="92"/>
      <c r="G335" s="36"/>
    </row>
    <row r="336" spans="1:7" ht="13.5" hidden="1" thickBot="1" x14ac:dyDescent="0.3">
      <c r="A336" s="34"/>
      <c r="B336" s="2" t="s">
        <v>68</v>
      </c>
      <c r="C336" s="35"/>
      <c r="F336" s="251" t="str">
        <f>IF(F334=0," ",F332/F334)</f>
        <v xml:space="preserve"> </v>
      </c>
      <c r="G336" s="36"/>
    </row>
    <row r="337" spans="1:7" ht="13.5" hidden="1" thickBot="1" x14ac:dyDescent="0.3">
      <c r="A337" s="34"/>
      <c r="C337" s="35"/>
      <c r="F337" s="92"/>
      <c r="G337" s="36"/>
    </row>
    <row r="338" spans="1:7" ht="13.5" hidden="1" thickBot="1" x14ac:dyDescent="0.3">
      <c r="A338" s="34"/>
      <c r="B338" s="2" t="s">
        <v>69</v>
      </c>
      <c r="C338" s="35"/>
      <c r="F338" s="249" t="str">
        <f>IF(F334=0," ",F336*F330)</f>
        <v xml:space="preserve"> </v>
      </c>
      <c r="G338" s="36"/>
    </row>
    <row r="339" spans="1:7" ht="13.5" hidden="1" thickBot="1" x14ac:dyDescent="0.3">
      <c r="A339" s="34"/>
      <c r="C339" s="35"/>
      <c r="F339" s="92"/>
      <c r="G339" s="36"/>
    </row>
    <row r="340" spans="1:7" ht="13.5" hidden="1" thickBot="1" x14ac:dyDescent="0.3">
      <c r="A340" s="34"/>
      <c r="B340" s="2" t="s">
        <v>11</v>
      </c>
      <c r="C340" s="35"/>
      <c r="F340" s="252">
        <f>'Urgent Medical Advice'!F20</f>
        <v>0</v>
      </c>
      <c r="G340" s="36"/>
    </row>
    <row r="341" spans="1:7" ht="13.5" hidden="1" thickBot="1" x14ac:dyDescent="0.3">
      <c r="A341" s="34"/>
      <c r="C341" s="35"/>
      <c r="F341" s="92"/>
      <c r="G341" s="36"/>
    </row>
    <row r="342" spans="1:7" ht="13.5" hidden="1" thickBot="1" x14ac:dyDescent="0.3">
      <c r="A342" s="34"/>
      <c r="B342" s="239" t="s">
        <v>70</v>
      </c>
      <c r="C342" s="35"/>
      <c r="F342" s="217" t="str">
        <f>IF(F334=0," ",F338-F340)</f>
        <v xml:space="preserve"> </v>
      </c>
      <c r="G342" s="36"/>
    </row>
    <row r="343" spans="1:7" s="33" customFormat="1" ht="12.75" hidden="1" customHeight="1" x14ac:dyDescent="0.25">
      <c r="A343" s="240"/>
      <c r="B343" s="241"/>
      <c r="C343" s="242"/>
      <c r="D343" s="154"/>
      <c r="E343" s="243"/>
      <c r="F343" s="253"/>
      <c r="G343" s="244"/>
    </row>
    <row r="344" spans="1:7" s="33" customFormat="1" ht="15.75" hidden="1" thickBot="1" x14ac:dyDescent="0.3">
      <c r="A344" s="27" t="s">
        <v>99</v>
      </c>
      <c r="B344" s="28"/>
      <c r="C344" s="28"/>
      <c r="D344" s="29"/>
      <c r="E344" s="30"/>
      <c r="F344" s="111"/>
      <c r="G344" s="32"/>
    </row>
    <row r="345" spans="1:7" s="33" customFormat="1" ht="13.5" hidden="1" customHeight="1" thickBot="1" x14ac:dyDescent="0.3">
      <c r="A345" s="40"/>
      <c r="B345" s="17" t="str">
        <f>'Introduce Telemedicine'!B22</f>
        <v>Process Milestone:</v>
      </c>
      <c r="C345" s="17"/>
      <c r="D345" s="238">
        <f>'Introduce Telemedicine'!D22</f>
        <v>0</v>
      </c>
      <c r="F345" s="247" t="str">
        <f>'Introduce Telemedicine'!F29</f>
        <v>N/A</v>
      </c>
      <c r="G345" s="39"/>
    </row>
    <row r="346" spans="1:7" ht="6.75" hidden="1" customHeight="1" thickBot="1" x14ac:dyDescent="0.3">
      <c r="A346" s="34"/>
      <c r="F346" s="92"/>
      <c r="G346" s="36"/>
    </row>
    <row r="347" spans="1:7" ht="13.5" hidden="1" thickBot="1" x14ac:dyDescent="0.3">
      <c r="A347" s="34"/>
      <c r="C347" s="35" t="s">
        <v>15</v>
      </c>
      <c r="F347" s="248" t="str">
        <f>'Introduce Telemedicine'!F44</f>
        <v xml:space="preserve"> </v>
      </c>
      <c r="G347" s="36"/>
    </row>
    <row r="348" spans="1:7" s="33" customFormat="1" ht="6.75" hidden="1" customHeight="1" thickBot="1" x14ac:dyDescent="0.3">
      <c r="A348" s="40"/>
      <c r="B348" s="17"/>
      <c r="C348" s="41"/>
      <c r="D348" s="38"/>
      <c r="F348" s="99"/>
      <c r="G348" s="39"/>
    </row>
    <row r="349" spans="1:7" s="33" customFormat="1" ht="13.5" hidden="1" customHeight="1" thickBot="1" x14ac:dyDescent="0.3">
      <c r="A349" s="40"/>
      <c r="B349" s="17" t="str">
        <f>'Introduce Telemedicine'!B47</f>
        <v>Process Milestone:</v>
      </c>
      <c r="C349" s="17"/>
      <c r="D349" s="238">
        <f>'Introduce Telemedicine'!D47</f>
        <v>0</v>
      </c>
      <c r="F349" s="247" t="str">
        <f>'Introduce Telemedicine'!F54</f>
        <v>N/A</v>
      </c>
      <c r="G349" s="39"/>
    </row>
    <row r="350" spans="1:7" ht="6.75" hidden="1" customHeight="1" thickBot="1" x14ac:dyDescent="0.3">
      <c r="A350" s="34"/>
      <c r="F350" s="92"/>
      <c r="G350" s="36"/>
    </row>
    <row r="351" spans="1:7" ht="13.5" hidden="1" thickBot="1" x14ac:dyDescent="0.3">
      <c r="A351" s="34"/>
      <c r="C351" s="35" t="s">
        <v>15</v>
      </c>
      <c r="F351" s="248" t="str">
        <f>'Introduce Telemedicine'!F69</f>
        <v xml:space="preserve"> </v>
      </c>
      <c r="G351" s="36"/>
    </row>
    <row r="352" spans="1:7" s="33" customFormat="1" ht="6.75" hidden="1" customHeight="1" thickBot="1" x14ac:dyDescent="0.3">
      <c r="A352" s="40"/>
      <c r="B352" s="17"/>
      <c r="C352" s="41"/>
      <c r="D352" s="38"/>
      <c r="F352" s="99"/>
      <c r="G352" s="39"/>
    </row>
    <row r="353" spans="1:7" s="33" customFormat="1" ht="13.5" hidden="1" customHeight="1" thickBot="1" x14ac:dyDescent="0.3">
      <c r="A353" s="40"/>
      <c r="B353" s="17" t="str">
        <f>'Introduce Telemedicine'!B72</f>
        <v>Process Milestone:</v>
      </c>
      <c r="C353" s="17"/>
      <c r="D353" s="238">
        <f>'Introduce Telemedicine'!D72</f>
        <v>0</v>
      </c>
      <c r="F353" s="247" t="str">
        <f>'Introduce Telemedicine'!F79</f>
        <v>N/A</v>
      </c>
      <c r="G353" s="39"/>
    </row>
    <row r="354" spans="1:7" ht="6.75" hidden="1" customHeight="1" thickBot="1" x14ac:dyDescent="0.3">
      <c r="A354" s="34"/>
      <c r="F354" s="92"/>
      <c r="G354" s="36"/>
    </row>
    <row r="355" spans="1:7" ht="13.5" hidden="1" thickBot="1" x14ac:dyDescent="0.3">
      <c r="A355" s="34"/>
      <c r="C355" s="35" t="s">
        <v>15</v>
      </c>
      <c r="F355" s="248" t="str">
        <f>'Introduce Telemedicine'!F94</f>
        <v xml:space="preserve"> </v>
      </c>
      <c r="G355" s="36"/>
    </row>
    <row r="356" spans="1:7" s="33" customFormat="1" ht="6.75" hidden="1" customHeight="1" thickBot="1" x14ac:dyDescent="0.3">
      <c r="A356" s="40"/>
      <c r="B356" s="17"/>
      <c r="C356" s="41"/>
      <c r="D356" s="38"/>
      <c r="F356" s="99"/>
      <c r="G356" s="39"/>
    </row>
    <row r="357" spans="1:7" s="33" customFormat="1" ht="13.5" hidden="1" customHeight="1" thickBot="1" x14ac:dyDescent="0.3">
      <c r="A357" s="40"/>
      <c r="B357" s="17" t="str">
        <f>'Introduce Telemedicine'!B97</f>
        <v>Process Milestone:</v>
      </c>
      <c r="C357" s="17"/>
      <c r="D357" s="238">
        <f>'Introduce Telemedicine'!D97</f>
        <v>0</v>
      </c>
      <c r="F357" s="247" t="str">
        <f>'Introduce Telemedicine'!F104</f>
        <v>N/A</v>
      </c>
      <c r="G357" s="39"/>
    </row>
    <row r="358" spans="1:7" ht="6.75" hidden="1" customHeight="1" thickBot="1" x14ac:dyDescent="0.3">
      <c r="A358" s="34"/>
      <c r="F358" s="92"/>
      <c r="G358" s="36"/>
    </row>
    <row r="359" spans="1:7" ht="13.5" hidden="1" thickBot="1" x14ac:dyDescent="0.3">
      <c r="A359" s="34"/>
      <c r="C359" s="35" t="s">
        <v>15</v>
      </c>
      <c r="F359" s="248" t="str">
        <f>'Introduce Telemedicine'!F119</f>
        <v xml:space="preserve"> </v>
      </c>
      <c r="G359" s="36"/>
    </row>
    <row r="360" spans="1:7" s="33" customFormat="1" ht="6.75" hidden="1" customHeight="1" thickBot="1" x14ac:dyDescent="0.3">
      <c r="A360" s="40"/>
      <c r="B360" s="17"/>
      <c r="C360" s="41"/>
      <c r="D360" s="38"/>
      <c r="F360" s="99"/>
      <c r="G360" s="39"/>
    </row>
    <row r="361" spans="1:7" s="33" customFormat="1" ht="13.5" hidden="1" customHeight="1" thickBot="1" x14ac:dyDescent="0.3">
      <c r="A361" s="40"/>
      <c r="B361" s="17" t="str">
        <f>'Introduce Telemedicine'!B122</f>
        <v>Process Milestone:</v>
      </c>
      <c r="C361" s="17"/>
      <c r="D361" s="238">
        <f>'Introduce Telemedicine'!D122</f>
        <v>0</v>
      </c>
      <c r="F361" s="247" t="str">
        <f>'Introduce Telemedicine'!F129</f>
        <v>N/A</v>
      </c>
      <c r="G361" s="39"/>
    </row>
    <row r="362" spans="1:7" ht="6.75" hidden="1" customHeight="1" thickBot="1" x14ac:dyDescent="0.3">
      <c r="A362" s="34"/>
      <c r="F362" s="92"/>
      <c r="G362" s="36"/>
    </row>
    <row r="363" spans="1:7" ht="13.5" hidden="1" thickBot="1" x14ac:dyDescent="0.3">
      <c r="A363" s="34"/>
      <c r="C363" s="35" t="s">
        <v>15</v>
      </c>
      <c r="F363" s="248" t="str">
        <f>'Introduce Telemedicine'!F144</f>
        <v xml:space="preserve"> </v>
      </c>
      <c r="G363" s="36"/>
    </row>
    <row r="364" spans="1:7" s="33" customFormat="1" ht="6.75" hidden="1" customHeight="1" thickBot="1" x14ac:dyDescent="0.3">
      <c r="A364" s="40"/>
      <c r="B364" s="17"/>
      <c r="C364" s="41"/>
      <c r="D364" s="38"/>
      <c r="F364" s="99"/>
      <c r="G364" s="39"/>
    </row>
    <row r="365" spans="1:7" s="33" customFormat="1" ht="13.5" hidden="1" customHeight="1" thickBot="1" x14ac:dyDescent="0.3">
      <c r="A365" s="40"/>
      <c r="B365" s="17" t="str">
        <f>'Introduce Telemedicine'!B147</f>
        <v>Improvement Milestone:</v>
      </c>
      <c r="C365" s="17"/>
      <c r="D365" s="238">
        <f>'Introduce Telemedicine'!D147</f>
        <v>0</v>
      </c>
      <c r="F365" s="247" t="str">
        <f>'Introduce Telemedicine'!F154</f>
        <v>N/A</v>
      </c>
      <c r="G365" s="39"/>
    </row>
    <row r="366" spans="1:7" ht="6.75" hidden="1" customHeight="1" thickBot="1" x14ac:dyDescent="0.3">
      <c r="A366" s="34"/>
      <c r="F366" s="92"/>
      <c r="G366" s="36"/>
    </row>
    <row r="367" spans="1:7" ht="13.5" hidden="1" thickBot="1" x14ac:dyDescent="0.3">
      <c r="A367" s="34"/>
      <c r="C367" s="35" t="s">
        <v>15</v>
      </c>
      <c r="F367" s="248" t="str">
        <f>'Introduce Telemedicine'!F169</f>
        <v xml:space="preserve"> </v>
      </c>
      <c r="G367" s="36"/>
    </row>
    <row r="368" spans="1:7" s="33" customFormat="1" ht="6.75" hidden="1" customHeight="1" thickBot="1" x14ac:dyDescent="0.3">
      <c r="A368" s="40"/>
      <c r="B368" s="17"/>
      <c r="C368" s="41"/>
      <c r="D368" s="38"/>
      <c r="F368" s="99"/>
      <c r="G368" s="39"/>
    </row>
    <row r="369" spans="1:7" s="33" customFormat="1" ht="13.5" hidden="1" customHeight="1" thickBot="1" x14ac:dyDescent="0.3">
      <c r="A369" s="40"/>
      <c r="B369" s="17" t="str">
        <f>'Introduce Telemedicine'!B172</f>
        <v>Improvement Milestone:</v>
      </c>
      <c r="C369" s="17"/>
      <c r="D369" s="238">
        <f>'Introduce Telemedicine'!D172</f>
        <v>0</v>
      </c>
      <c r="F369" s="247" t="str">
        <f>'Introduce Telemedicine'!F179</f>
        <v>N/A</v>
      </c>
      <c r="G369" s="39"/>
    </row>
    <row r="370" spans="1:7" ht="6.75" hidden="1" customHeight="1" thickBot="1" x14ac:dyDescent="0.3">
      <c r="A370" s="34"/>
      <c r="F370" s="92"/>
      <c r="G370" s="36"/>
    </row>
    <row r="371" spans="1:7" ht="13.5" hidden="1" thickBot="1" x14ac:dyDescent="0.3">
      <c r="A371" s="34"/>
      <c r="C371" s="35" t="s">
        <v>15</v>
      </c>
      <c r="F371" s="248" t="str">
        <f>'Introduce Telemedicine'!F194</f>
        <v xml:space="preserve"> </v>
      </c>
      <c r="G371" s="36"/>
    </row>
    <row r="372" spans="1:7" s="33" customFormat="1" ht="6.75" hidden="1" customHeight="1" thickBot="1" x14ac:dyDescent="0.3">
      <c r="A372" s="40"/>
      <c r="B372" s="17"/>
      <c r="C372" s="41"/>
      <c r="D372" s="38"/>
      <c r="F372" s="99"/>
      <c r="G372" s="39"/>
    </row>
    <row r="373" spans="1:7" s="33" customFormat="1" ht="13.5" hidden="1" customHeight="1" thickBot="1" x14ac:dyDescent="0.3">
      <c r="A373" s="40"/>
      <c r="B373" s="17" t="str">
        <f>'Introduce Telemedicine'!B197</f>
        <v>Improvement Milestone:</v>
      </c>
      <c r="C373" s="17"/>
      <c r="D373" s="238">
        <f>'Introduce Telemedicine'!D197</f>
        <v>0</v>
      </c>
      <c r="F373" s="247" t="str">
        <f>'Introduce Telemedicine'!F204</f>
        <v>N/A</v>
      </c>
      <c r="G373" s="39"/>
    </row>
    <row r="374" spans="1:7" ht="6.75" hidden="1" customHeight="1" thickBot="1" x14ac:dyDescent="0.3">
      <c r="A374" s="34"/>
      <c r="F374" s="92"/>
      <c r="G374" s="36"/>
    </row>
    <row r="375" spans="1:7" ht="13.5" hidden="1" thickBot="1" x14ac:dyDescent="0.3">
      <c r="A375" s="34"/>
      <c r="C375" s="35" t="s">
        <v>15</v>
      </c>
      <c r="F375" s="248" t="str">
        <f>'Introduce Telemedicine'!F219</f>
        <v xml:space="preserve"> </v>
      </c>
      <c r="G375" s="36"/>
    </row>
    <row r="376" spans="1:7" s="33" customFormat="1" ht="6.75" hidden="1" customHeight="1" thickBot="1" x14ac:dyDescent="0.3">
      <c r="A376" s="40"/>
      <c r="B376" s="17"/>
      <c r="C376" s="41"/>
      <c r="D376" s="38"/>
      <c r="F376" s="99"/>
      <c r="G376" s="39"/>
    </row>
    <row r="377" spans="1:7" s="33" customFormat="1" ht="13.5" hidden="1" customHeight="1" thickBot="1" x14ac:dyDescent="0.3">
      <c r="A377" s="40"/>
      <c r="B377" s="17" t="str">
        <f>'Introduce Telemedicine'!B222</f>
        <v>Improvement Milestone:</v>
      </c>
      <c r="C377" s="17"/>
      <c r="D377" s="238">
        <f>'Introduce Telemedicine'!D222</f>
        <v>0</v>
      </c>
      <c r="F377" s="247" t="str">
        <f>'Introduce Telemedicine'!F229</f>
        <v>N/A</v>
      </c>
      <c r="G377" s="39"/>
    </row>
    <row r="378" spans="1:7" ht="6.75" hidden="1" customHeight="1" thickBot="1" x14ac:dyDescent="0.3">
      <c r="A378" s="34"/>
      <c r="F378" s="92"/>
      <c r="G378" s="36"/>
    </row>
    <row r="379" spans="1:7" ht="13.5" hidden="1" thickBot="1" x14ac:dyDescent="0.3">
      <c r="A379" s="34"/>
      <c r="C379" s="35" t="s">
        <v>15</v>
      </c>
      <c r="F379" s="248" t="str">
        <f>'Introduce Telemedicine'!F244</f>
        <v xml:space="preserve"> </v>
      </c>
      <c r="G379" s="36"/>
    </row>
    <row r="380" spans="1:7" s="33" customFormat="1" ht="6.75" hidden="1" customHeight="1" thickBot="1" x14ac:dyDescent="0.3">
      <c r="A380" s="40"/>
      <c r="B380" s="17"/>
      <c r="C380" s="41"/>
      <c r="D380" s="38"/>
      <c r="F380" s="99"/>
      <c r="G380" s="39"/>
    </row>
    <row r="381" spans="1:7" s="33" customFormat="1" ht="13.5" hidden="1" customHeight="1" thickBot="1" x14ac:dyDescent="0.3">
      <c r="A381" s="40"/>
      <c r="B381" s="17" t="str">
        <f>'Introduce Telemedicine'!B247</f>
        <v>Improvement Milestone:</v>
      </c>
      <c r="C381" s="17"/>
      <c r="D381" s="238">
        <f>'Introduce Telemedicine'!D247</f>
        <v>0</v>
      </c>
      <c r="F381" s="247" t="str">
        <f>'Introduce Telemedicine'!F254</f>
        <v>N/A</v>
      </c>
      <c r="G381" s="39"/>
    </row>
    <row r="382" spans="1:7" ht="6.75" hidden="1" customHeight="1" thickBot="1" x14ac:dyDescent="0.3">
      <c r="A382" s="34"/>
      <c r="F382" s="92"/>
      <c r="G382" s="36"/>
    </row>
    <row r="383" spans="1:7" ht="13.5" hidden="1" thickBot="1" x14ac:dyDescent="0.3">
      <c r="A383" s="34"/>
      <c r="C383" s="35" t="s">
        <v>15</v>
      </c>
      <c r="F383" s="248" t="str">
        <f>'Introduce Telemedicine'!F269</f>
        <v xml:space="preserve"> </v>
      </c>
      <c r="G383" s="36"/>
    </row>
    <row r="384" spans="1:7" ht="13.5" hidden="1" thickBot="1" x14ac:dyDescent="0.3">
      <c r="A384" s="34"/>
      <c r="C384" s="35"/>
      <c r="F384" s="92"/>
      <c r="G384" s="36"/>
    </row>
    <row r="385" spans="1:7" ht="13.5" hidden="1" thickBot="1" x14ac:dyDescent="0.3">
      <c r="A385" s="34"/>
      <c r="B385" s="2" t="s">
        <v>10</v>
      </c>
      <c r="C385" s="35"/>
      <c r="F385" s="249">
        <f>'Introduce Telemedicine'!F18</f>
        <v>0</v>
      </c>
      <c r="G385" s="36"/>
    </row>
    <row r="386" spans="1:7" ht="13.5" hidden="1" thickBot="1" x14ac:dyDescent="0.3">
      <c r="A386" s="34"/>
      <c r="C386" s="35"/>
      <c r="F386" s="92"/>
      <c r="G386" s="36"/>
    </row>
    <row r="387" spans="1:7" ht="13.5" hidden="1" thickBot="1" x14ac:dyDescent="0.3">
      <c r="A387" s="34"/>
      <c r="B387" s="2" t="s">
        <v>66</v>
      </c>
      <c r="C387" s="35"/>
      <c r="F387" s="250">
        <f>SUM(F383,F379,F375,F371,F367,F363,F359,F355,F351,F347)</f>
        <v>0</v>
      </c>
      <c r="G387" s="36"/>
    </row>
    <row r="388" spans="1:7" ht="13.5" hidden="1" thickBot="1" x14ac:dyDescent="0.3">
      <c r="A388" s="34"/>
      <c r="C388" s="35"/>
      <c r="F388" s="92"/>
      <c r="G388" s="36"/>
    </row>
    <row r="389" spans="1:7" ht="13.5" hidden="1" thickBot="1" x14ac:dyDescent="0.3">
      <c r="A389" s="34"/>
      <c r="B389" s="2" t="s">
        <v>67</v>
      </c>
      <c r="C389" s="35"/>
      <c r="F389" s="250">
        <f>COUNT(F383,F379,F375,F371,F367,F363,F359,F355,F351,F347)</f>
        <v>0</v>
      </c>
      <c r="G389" s="36"/>
    </row>
    <row r="390" spans="1:7" ht="13.5" hidden="1" thickBot="1" x14ac:dyDescent="0.3">
      <c r="A390" s="34"/>
      <c r="C390" s="35"/>
      <c r="F390" s="92"/>
      <c r="G390" s="36"/>
    </row>
    <row r="391" spans="1:7" ht="13.5" hidden="1" thickBot="1" x14ac:dyDescent="0.3">
      <c r="A391" s="34"/>
      <c r="B391" s="2" t="s">
        <v>68</v>
      </c>
      <c r="C391" s="35"/>
      <c r="F391" s="251" t="str">
        <f>IF(F389=0," ",F387/F389)</f>
        <v xml:space="preserve"> </v>
      </c>
      <c r="G391" s="36"/>
    </row>
    <row r="392" spans="1:7" ht="13.5" hidden="1" thickBot="1" x14ac:dyDescent="0.3">
      <c r="A392" s="34"/>
      <c r="C392" s="35"/>
      <c r="F392" s="92"/>
      <c r="G392" s="36"/>
    </row>
    <row r="393" spans="1:7" ht="13.5" hidden="1" thickBot="1" x14ac:dyDescent="0.3">
      <c r="A393" s="34"/>
      <c r="B393" s="2" t="s">
        <v>69</v>
      </c>
      <c r="C393" s="35"/>
      <c r="F393" s="249" t="str">
        <f>IF(F389=0," ",F391*F385)</f>
        <v xml:space="preserve"> </v>
      </c>
      <c r="G393" s="36"/>
    </row>
    <row r="394" spans="1:7" ht="13.5" hidden="1" thickBot="1" x14ac:dyDescent="0.3">
      <c r="A394" s="34"/>
      <c r="C394" s="35"/>
      <c r="F394" s="92"/>
      <c r="G394" s="36"/>
    </row>
    <row r="395" spans="1:7" ht="13.5" hidden="1" thickBot="1" x14ac:dyDescent="0.3">
      <c r="A395" s="34"/>
      <c r="B395" s="2" t="s">
        <v>11</v>
      </c>
      <c r="C395" s="35"/>
      <c r="F395" s="252">
        <f>'Introduce Telemedicine'!F20</f>
        <v>0</v>
      </c>
      <c r="G395" s="36"/>
    </row>
    <row r="396" spans="1:7" ht="13.5" hidden="1" thickBot="1" x14ac:dyDescent="0.3">
      <c r="A396" s="34"/>
      <c r="C396" s="35"/>
      <c r="F396" s="92"/>
      <c r="G396" s="36"/>
    </row>
    <row r="397" spans="1:7" ht="13.5" hidden="1" thickBot="1" x14ac:dyDescent="0.3">
      <c r="A397" s="34"/>
      <c r="B397" s="239" t="s">
        <v>70</v>
      </c>
      <c r="C397" s="35"/>
      <c r="F397" s="217" t="str">
        <f>IF(F389=0," ",F393-F395)</f>
        <v xml:space="preserve"> </v>
      </c>
      <c r="G397" s="36"/>
    </row>
    <row r="398" spans="1:7" s="33" customFormat="1" ht="12.75" hidden="1" customHeight="1" x14ac:dyDescent="0.25">
      <c r="A398" s="240"/>
      <c r="B398" s="241"/>
      <c r="C398" s="242"/>
      <c r="D398" s="154"/>
      <c r="E398" s="243"/>
      <c r="F398" s="253"/>
      <c r="G398" s="244"/>
    </row>
    <row r="399" spans="1:7" s="33" customFormat="1" ht="15.75" hidden="1" thickBot="1" x14ac:dyDescent="0.3">
      <c r="A399" s="27" t="s">
        <v>100</v>
      </c>
      <c r="B399" s="28"/>
      <c r="C399" s="28"/>
      <c r="D399" s="29"/>
      <c r="E399" s="30"/>
      <c r="F399" s="111"/>
      <c r="G399" s="32"/>
    </row>
    <row r="400" spans="1:7" s="33" customFormat="1" ht="13.5" hidden="1" customHeight="1" thickBot="1" x14ac:dyDescent="0.3">
      <c r="A400" s="40"/>
      <c r="B400" s="17" t="str">
        <f>'Coding &amp; Documentation'!B22</f>
        <v>Process Milestone:</v>
      </c>
      <c r="C400" s="17"/>
      <c r="D400" s="238">
        <f>'Coding &amp; Documentation'!D22</f>
        <v>0</v>
      </c>
      <c r="F400" s="247" t="str">
        <f>'Coding &amp; Documentation'!F29</f>
        <v>N/A</v>
      </c>
      <c r="G400" s="39"/>
    </row>
    <row r="401" spans="1:7" ht="6.75" hidden="1" customHeight="1" thickBot="1" x14ac:dyDescent="0.3">
      <c r="A401" s="34"/>
      <c r="F401" s="92"/>
      <c r="G401" s="36"/>
    </row>
    <row r="402" spans="1:7" ht="13.5" hidden="1" thickBot="1" x14ac:dyDescent="0.3">
      <c r="A402" s="34"/>
      <c r="C402" s="35" t="s">
        <v>15</v>
      </c>
      <c r="F402" s="248" t="str">
        <f>'Coding &amp; Documentation'!F44</f>
        <v xml:space="preserve"> </v>
      </c>
      <c r="G402" s="36"/>
    </row>
    <row r="403" spans="1:7" s="33" customFormat="1" ht="6.75" hidden="1" customHeight="1" thickBot="1" x14ac:dyDescent="0.3">
      <c r="A403" s="40"/>
      <c r="B403" s="17"/>
      <c r="C403" s="41"/>
      <c r="D403" s="38"/>
      <c r="F403" s="99"/>
      <c r="G403" s="39"/>
    </row>
    <row r="404" spans="1:7" s="33" customFormat="1" ht="13.5" hidden="1" customHeight="1" thickBot="1" x14ac:dyDescent="0.3">
      <c r="A404" s="40"/>
      <c r="B404" s="17" t="str">
        <f>'Coding &amp; Documentation'!B47</f>
        <v>Process Milestone:</v>
      </c>
      <c r="C404" s="17"/>
      <c r="D404" s="238">
        <f>'Coding &amp; Documentation'!D47</f>
        <v>0</v>
      </c>
      <c r="F404" s="247" t="str">
        <f>'Coding &amp; Documentation'!F54</f>
        <v>N/A</v>
      </c>
      <c r="G404" s="39"/>
    </row>
    <row r="405" spans="1:7" ht="6.75" hidden="1" customHeight="1" thickBot="1" x14ac:dyDescent="0.3">
      <c r="A405" s="34"/>
      <c r="F405" s="92"/>
      <c r="G405" s="36"/>
    </row>
    <row r="406" spans="1:7" ht="13.5" hidden="1" thickBot="1" x14ac:dyDescent="0.3">
      <c r="A406" s="34"/>
      <c r="C406" s="35" t="s">
        <v>15</v>
      </c>
      <c r="F406" s="248" t="str">
        <f>'Coding &amp; Documentation'!F69</f>
        <v xml:space="preserve"> </v>
      </c>
      <c r="G406" s="36"/>
    </row>
    <row r="407" spans="1:7" s="33" customFormat="1" ht="6.75" hidden="1" customHeight="1" thickBot="1" x14ac:dyDescent="0.3">
      <c r="A407" s="40"/>
      <c r="B407" s="17"/>
      <c r="C407" s="41"/>
      <c r="D407" s="38"/>
      <c r="F407" s="99"/>
      <c r="G407" s="39"/>
    </row>
    <row r="408" spans="1:7" s="33" customFormat="1" ht="13.5" hidden="1" customHeight="1" thickBot="1" x14ac:dyDescent="0.3">
      <c r="A408" s="40"/>
      <c r="B408" s="17" t="str">
        <f>'Coding &amp; Documentation'!B72</f>
        <v>Process Milestone:</v>
      </c>
      <c r="C408" s="17"/>
      <c r="D408" s="238">
        <f>'Coding &amp; Documentation'!D72</f>
        <v>0</v>
      </c>
      <c r="F408" s="247" t="str">
        <f>'Coding &amp; Documentation'!F79</f>
        <v>N/A</v>
      </c>
      <c r="G408" s="39"/>
    </row>
    <row r="409" spans="1:7" ht="6.75" hidden="1" customHeight="1" thickBot="1" x14ac:dyDescent="0.3">
      <c r="A409" s="34"/>
      <c r="F409" s="92"/>
      <c r="G409" s="36"/>
    </row>
    <row r="410" spans="1:7" ht="13.5" hidden="1" thickBot="1" x14ac:dyDescent="0.3">
      <c r="A410" s="34"/>
      <c r="C410" s="35" t="s">
        <v>15</v>
      </c>
      <c r="F410" s="248" t="str">
        <f>'Coding &amp; Documentation'!F94</f>
        <v xml:space="preserve"> </v>
      </c>
      <c r="G410" s="36"/>
    </row>
    <row r="411" spans="1:7" s="33" customFormat="1" ht="6.75" hidden="1" customHeight="1" thickBot="1" x14ac:dyDescent="0.3">
      <c r="A411" s="40"/>
      <c r="B411" s="17"/>
      <c r="C411" s="41"/>
      <c r="D411" s="38"/>
      <c r="F411" s="99"/>
      <c r="G411" s="39"/>
    </row>
    <row r="412" spans="1:7" s="33" customFormat="1" ht="13.5" hidden="1" customHeight="1" thickBot="1" x14ac:dyDescent="0.3">
      <c r="A412" s="40"/>
      <c r="B412" s="17" t="str">
        <f>'Coding &amp; Documentation'!B97</f>
        <v>Process Milestone:</v>
      </c>
      <c r="C412" s="17"/>
      <c r="D412" s="238">
        <f>'Coding &amp; Documentation'!D97</f>
        <v>0</v>
      </c>
      <c r="F412" s="247" t="str">
        <f>'Coding &amp; Documentation'!F104</f>
        <v>N/A</v>
      </c>
      <c r="G412" s="39"/>
    </row>
    <row r="413" spans="1:7" ht="6.75" hidden="1" customHeight="1" thickBot="1" x14ac:dyDescent="0.3">
      <c r="A413" s="34"/>
      <c r="F413" s="92"/>
      <c r="G413" s="36"/>
    </row>
    <row r="414" spans="1:7" ht="13.5" hidden="1" thickBot="1" x14ac:dyDescent="0.3">
      <c r="A414" s="34"/>
      <c r="C414" s="35" t="s">
        <v>15</v>
      </c>
      <c r="F414" s="248" t="str">
        <f>'Coding &amp; Documentation'!F119</f>
        <v xml:space="preserve"> </v>
      </c>
      <c r="G414" s="36"/>
    </row>
    <row r="415" spans="1:7" s="33" customFormat="1" ht="6.75" hidden="1" customHeight="1" thickBot="1" x14ac:dyDescent="0.3">
      <c r="A415" s="40"/>
      <c r="B415" s="17"/>
      <c r="C415" s="41"/>
      <c r="D415" s="38"/>
      <c r="F415" s="99"/>
      <c r="G415" s="39"/>
    </row>
    <row r="416" spans="1:7" s="33" customFormat="1" ht="13.5" hidden="1"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hidden="1" customHeight="1" thickBot="1" x14ac:dyDescent="0.3">
      <c r="A417" s="34"/>
      <c r="F417" s="92"/>
      <c r="G417" s="36"/>
    </row>
    <row r="418" spans="1:7" ht="13.5" hidden="1" thickBot="1" x14ac:dyDescent="0.3">
      <c r="A418" s="34"/>
      <c r="C418" s="35" t="s">
        <v>15</v>
      </c>
      <c r="F418" s="248" t="str">
        <f>'Coding &amp; Documentation'!F144</f>
        <v xml:space="preserve"> </v>
      </c>
      <c r="G418" s="36"/>
    </row>
    <row r="419" spans="1:7" s="33" customFormat="1" ht="6.75" hidden="1" customHeight="1" thickBot="1" x14ac:dyDescent="0.3">
      <c r="A419" s="40"/>
      <c r="B419" s="17"/>
      <c r="C419" s="41"/>
      <c r="D419" s="38"/>
      <c r="F419" s="99"/>
      <c r="G419" s="39"/>
    </row>
    <row r="420" spans="1:7" s="33" customFormat="1" ht="13.5" hidden="1"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hidden="1" customHeight="1" thickBot="1" x14ac:dyDescent="0.3">
      <c r="A421" s="34"/>
      <c r="F421" s="92"/>
      <c r="G421" s="36"/>
    </row>
    <row r="422" spans="1:7" ht="13.5" hidden="1" thickBot="1" x14ac:dyDescent="0.3">
      <c r="A422" s="34"/>
      <c r="C422" s="35" t="s">
        <v>15</v>
      </c>
      <c r="F422" s="248" t="str">
        <f>'Coding &amp; Documentation'!F169</f>
        <v xml:space="preserve"> </v>
      </c>
      <c r="G422" s="36"/>
    </row>
    <row r="423" spans="1:7" s="33" customFormat="1" ht="6.75" hidden="1" customHeight="1" thickBot="1" x14ac:dyDescent="0.3">
      <c r="A423" s="40"/>
      <c r="B423" s="17"/>
      <c r="C423" s="41"/>
      <c r="D423" s="38"/>
      <c r="F423" s="99"/>
      <c r="G423" s="39"/>
    </row>
    <row r="424" spans="1:7" s="33" customFormat="1" ht="13.5" hidden="1"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hidden="1" customHeight="1" thickBot="1" x14ac:dyDescent="0.3">
      <c r="A425" s="34"/>
      <c r="F425" s="92"/>
      <c r="G425" s="36"/>
    </row>
    <row r="426" spans="1:7" ht="13.5" hidden="1" thickBot="1" x14ac:dyDescent="0.3">
      <c r="A426" s="34"/>
      <c r="C426" s="35" t="s">
        <v>15</v>
      </c>
      <c r="F426" s="248" t="str">
        <f>'Coding &amp; Documentation'!F194</f>
        <v xml:space="preserve"> </v>
      </c>
      <c r="G426" s="36"/>
    </row>
    <row r="427" spans="1:7" s="33" customFormat="1" ht="6.75" hidden="1" customHeight="1" thickBot="1" x14ac:dyDescent="0.3">
      <c r="A427" s="40"/>
      <c r="B427" s="17"/>
      <c r="C427" s="41"/>
      <c r="D427" s="38"/>
      <c r="F427" s="99"/>
      <c r="G427" s="39"/>
    </row>
    <row r="428" spans="1:7" s="33" customFormat="1" ht="13.5" hidden="1"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hidden="1" customHeight="1" thickBot="1" x14ac:dyDescent="0.3">
      <c r="A429" s="34"/>
      <c r="F429" s="92"/>
      <c r="G429" s="36"/>
    </row>
    <row r="430" spans="1:7" ht="13.5" hidden="1" thickBot="1" x14ac:dyDescent="0.3">
      <c r="A430" s="34"/>
      <c r="C430" s="35" t="s">
        <v>15</v>
      </c>
      <c r="F430" s="248" t="str">
        <f>'Coding &amp; Documentation'!F219</f>
        <v xml:space="preserve"> </v>
      </c>
      <c r="G430" s="36"/>
    </row>
    <row r="431" spans="1:7" s="33" customFormat="1" ht="6.75" hidden="1" customHeight="1" thickBot="1" x14ac:dyDescent="0.3">
      <c r="A431" s="40"/>
      <c r="B431" s="17"/>
      <c r="C431" s="41"/>
      <c r="D431" s="38"/>
      <c r="F431" s="99"/>
      <c r="G431" s="39"/>
    </row>
    <row r="432" spans="1:7" s="33" customFormat="1" ht="13.5" hidden="1"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hidden="1" customHeight="1" thickBot="1" x14ac:dyDescent="0.3">
      <c r="A433" s="34"/>
      <c r="F433" s="92"/>
      <c r="G433" s="36"/>
    </row>
    <row r="434" spans="1:7" ht="13.5" hidden="1" thickBot="1" x14ac:dyDescent="0.3">
      <c r="A434" s="34"/>
      <c r="C434" s="35" t="s">
        <v>15</v>
      </c>
      <c r="F434" s="248" t="str">
        <f>'Coding &amp; Documentation'!F244</f>
        <v xml:space="preserve"> </v>
      </c>
      <c r="G434" s="36"/>
    </row>
    <row r="435" spans="1:7" s="33" customFormat="1" ht="6.75" hidden="1" customHeight="1" thickBot="1" x14ac:dyDescent="0.3">
      <c r="A435" s="40"/>
      <c r="B435" s="17"/>
      <c r="C435" s="41"/>
      <c r="D435" s="38"/>
      <c r="F435" s="99"/>
      <c r="G435" s="39"/>
    </row>
    <row r="436" spans="1:7" s="33" customFormat="1" ht="13.5" hidden="1"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hidden="1" customHeight="1" thickBot="1" x14ac:dyDescent="0.3">
      <c r="A437" s="34"/>
      <c r="F437" s="92"/>
      <c r="G437" s="36"/>
    </row>
    <row r="438" spans="1:7" ht="13.5" hidden="1" thickBot="1" x14ac:dyDescent="0.3">
      <c r="A438" s="34"/>
      <c r="C438" s="35" t="s">
        <v>15</v>
      </c>
      <c r="F438" s="248" t="str">
        <f>'Coding &amp; Documentation'!F269</f>
        <v xml:space="preserve"> </v>
      </c>
      <c r="G438" s="36"/>
    </row>
    <row r="439" spans="1:7" ht="13.5" hidden="1" thickBot="1" x14ac:dyDescent="0.3">
      <c r="A439" s="34"/>
      <c r="C439" s="35"/>
      <c r="F439" s="92"/>
      <c r="G439" s="36"/>
    </row>
    <row r="440" spans="1:7" ht="13.5" hidden="1" thickBot="1" x14ac:dyDescent="0.3">
      <c r="A440" s="34"/>
      <c r="B440" s="2" t="s">
        <v>10</v>
      </c>
      <c r="C440" s="35"/>
      <c r="F440" s="249">
        <f>'Coding &amp; Documentation'!F18</f>
        <v>0</v>
      </c>
      <c r="G440" s="36"/>
    </row>
    <row r="441" spans="1:7" ht="13.5" hidden="1" thickBot="1" x14ac:dyDescent="0.3">
      <c r="A441" s="34"/>
      <c r="C441" s="35"/>
      <c r="F441" s="92"/>
      <c r="G441" s="36"/>
    </row>
    <row r="442" spans="1:7" ht="13.5" hidden="1" thickBot="1" x14ac:dyDescent="0.3">
      <c r="A442" s="34"/>
      <c r="B442" s="2" t="s">
        <v>66</v>
      </c>
      <c r="C442" s="35"/>
      <c r="F442" s="250">
        <f>SUM(F438,F434,F430,F426,F422,F418,F414,F410,F406,F402)</f>
        <v>0</v>
      </c>
      <c r="G442" s="36"/>
    </row>
    <row r="443" spans="1:7" ht="13.5" hidden="1" thickBot="1" x14ac:dyDescent="0.3">
      <c r="A443" s="34"/>
      <c r="C443" s="35"/>
      <c r="F443" s="92"/>
      <c r="G443" s="36"/>
    </row>
    <row r="444" spans="1:7" ht="13.5" hidden="1" thickBot="1" x14ac:dyDescent="0.3">
      <c r="A444" s="34"/>
      <c r="B444" s="2" t="s">
        <v>67</v>
      </c>
      <c r="C444" s="35"/>
      <c r="F444" s="250">
        <f>COUNT(F438,F434,F430,F426,F422,F418,F414,F410,F406,F402)</f>
        <v>0</v>
      </c>
      <c r="G444" s="36"/>
    </row>
    <row r="445" spans="1:7" ht="13.5" hidden="1" thickBot="1" x14ac:dyDescent="0.3">
      <c r="A445" s="34"/>
      <c r="C445" s="35"/>
      <c r="F445" s="92"/>
      <c r="G445" s="36"/>
    </row>
    <row r="446" spans="1:7" ht="13.5" hidden="1" thickBot="1" x14ac:dyDescent="0.3">
      <c r="A446" s="34"/>
      <c r="B446" s="2" t="s">
        <v>68</v>
      </c>
      <c r="C446" s="35"/>
      <c r="F446" s="251" t="str">
        <f>IF(F444=0," ",F442/F444)</f>
        <v xml:space="preserve"> </v>
      </c>
      <c r="G446" s="36"/>
    </row>
    <row r="447" spans="1:7" ht="13.5" hidden="1" thickBot="1" x14ac:dyDescent="0.3">
      <c r="A447" s="34"/>
      <c r="C447" s="35"/>
      <c r="F447" s="92"/>
      <c r="G447" s="36"/>
    </row>
    <row r="448" spans="1:7" ht="13.5" hidden="1" thickBot="1" x14ac:dyDescent="0.3">
      <c r="A448" s="34"/>
      <c r="B448" s="2" t="s">
        <v>69</v>
      </c>
      <c r="C448" s="35"/>
      <c r="F448" s="249" t="str">
        <f>IF(F444=0," ",F446*F440)</f>
        <v xml:space="preserve"> </v>
      </c>
      <c r="G448" s="36"/>
    </row>
    <row r="449" spans="1:7" ht="13.5" hidden="1" thickBot="1" x14ac:dyDescent="0.3">
      <c r="A449" s="34"/>
      <c r="C449" s="35"/>
      <c r="F449" s="92"/>
      <c r="G449" s="36"/>
    </row>
    <row r="450" spans="1:7" ht="13.5" hidden="1" thickBot="1" x14ac:dyDescent="0.3">
      <c r="A450" s="34"/>
      <c r="B450" s="2" t="s">
        <v>11</v>
      </c>
      <c r="C450" s="35"/>
      <c r="F450" s="252">
        <f>'Coding &amp; Documentation'!F20</f>
        <v>0</v>
      </c>
      <c r="G450" s="36"/>
    </row>
    <row r="451" spans="1:7" ht="13.5" hidden="1" thickBot="1" x14ac:dyDescent="0.3">
      <c r="A451" s="34"/>
      <c r="C451" s="35"/>
      <c r="F451" s="92"/>
      <c r="G451" s="36"/>
    </row>
    <row r="452" spans="1:7" ht="13.5" hidden="1" thickBot="1" x14ac:dyDescent="0.3">
      <c r="A452" s="34"/>
      <c r="B452" s="239" t="s">
        <v>70</v>
      </c>
      <c r="C452" s="35"/>
      <c r="F452" s="217" t="str">
        <f>IF(F444=0," ",F448-F450)</f>
        <v xml:space="preserve"> </v>
      </c>
      <c r="G452" s="36"/>
    </row>
    <row r="453" spans="1:7" s="33" customFormat="1" ht="12.75" hidden="1" customHeight="1" x14ac:dyDescent="0.25">
      <c r="A453" s="240"/>
      <c r="B453" s="241"/>
      <c r="C453" s="242"/>
      <c r="D453" s="154"/>
      <c r="E453" s="243"/>
      <c r="F453" s="253"/>
      <c r="G453" s="244"/>
    </row>
    <row r="454" spans="1:7" s="33" customFormat="1" ht="15.75" hidden="1" thickBot="1" x14ac:dyDescent="0.3">
      <c r="A454" s="27" t="s">
        <v>101</v>
      </c>
      <c r="B454" s="28"/>
      <c r="C454" s="28"/>
      <c r="D454" s="29"/>
      <c r="E454" s="30"/>
      <c r="F454" s="111"/>
      <c r="G454" s="32"/>
    </row>
    <row r="455" spans="1:7" s="33" customFormat="1" ht="13.5" hidden="1" customHeight="1" thickBot="1" x14ac:dyDescent="0.3">
      <c r="A455" s="40"/>
      <c r="B455" s="17" t="str">
        <f>'Risk Stratification'!B22</f>
        <v>Process Milestone:</v>
      </c>
      <c r="C455" s="17"/>
      <c r="D455" s="238">
        <f>'Risk Stratification'!D22</f>
        <v>0</v>
      </c>
      <c r="F455" s="247" t="str">
        <f>'Risk Stratification'!F29</f>
        <v>N/A</v>
      </c>
      <c r="G455" s="39"/>
    </row>
    <row r="456" spans="1:7" ht="6.75" hidden="1" customHeight="1" thickBot="1" x14ac:dyDescent="0.3">
      <c r="A456" s="34"/>
      <c r="F456" s="92"/>
      <c r="G456" s="36"/>
    </row>
    <row r="457" spans="1:7" ht="13.5" hidden="1" thickBot="1" x14ac:dyDescent="0.3">
      <c r="A457" s="34"/>
      <c r="C457" s="35" t="s">
        <v>15</v>
      </c>
      <c r="F457" s="248" t="str">
        <f>'Risk Stratification'!F44</f>
        <v xml:space="preserve"> </v>
      </c>
      <c r="G457" s="36"/>
    </row>
    <row r="458" spans="1:7" s="33" customFormat="1" ht="6.75" hidden="1" customHeight="1" thickBot="1" x14ac:dyDescent="0.3">
      <c r="A458" s="40"/>
      <c r="B458" s="17"/>
      <c r="C458" s="41"/>
      <c r="D458" s="38"/>
      <c r="F458" s="99"/>
      <c r="G458" s="39"/>
    </row>
    <row r="459" spans="1:7" s="33" customFormat="1" ht="13.5" hidden="1" customHeight="1" thickBot="1" x14ac:dyDescent="0.3">
      <c r="A459" s="40"/>
      <c r="B459" s="17" t="str">
        <f>'Risk Stratification'!B47</f>
        <v>Process Milestone:</v>
      </c>
      <c r="C459" s="17"/>
      <c r="D459" s="238">
        <f>'Risk Stratification'!D47</f>
        <v>0</v>
      </c>
      <c r="F459" s="247" t="str">
        <f>'Risk Stratification'!F54</f>
        <v>N/A</v>
      </c>
      <c r="G459" s="39"/>
    </row>
    <row r="460" spans="1:7" ht="6.75" hidden="1" customHeight="1" thickBot="1" x14ac:dyDescent="0.3">
      <c r="A460" s="34"/>
      <c r="F460" s="92"/>
      <c r="G460" s="36"/>
    </row>
    <row r="461" spans="1:7" ht="13.5" hidden="1" thickBot="1" x14ac:dyDescent="0.3">
      <c r="A461" s="34"/>
      <c r="C461" s="35" t="s">
        <v>15</v>
      </c>
      <c r="F461" s="248" t="str">
        <f>'Risk Stratification'!F69</f>
        <v xml:space="preserve"> </v>
      </c>
      <c r="G461" s="36"/>
    </row>
    <row r="462" spans="1:7" s="33" customFormat="1" ht="6.75" hidden="1" customHeight="1" thickBot="1" x14ac:dyDescent="0.3">
      <c r="A462" s="40"/>
      <c r="B462" s="17"/>
      <c r="C462" s="41"/>
      <c r="D462" s="38"/>
      <c r="F462" s="99"/>
      <c r="G462" s="39"/>
    </row>
    <row r="463" spans="1:7" s="33" customFormat="1" ht="13.5" hidden="1" customHeight="1" thickBot="1" x14ac:dyDescent="0.3">
      <c r="A463" s="40"/>
      <c r="B463" s="17" t="str">
        <f>'Risk Stratification'!B72</f>
        <v>Process Milestone:</v>
      </c>
      <c r="C463" s="17"/>
      <c r="D463" s="238">
        <f>'Risk Stratification'!D72</f>
        <v>0</v>
      </c>
      <c r="F463" s="247" t="str">
        <f>'Risk Stratification'!F79</f>
        <v>N/A</v>
      </c>
      <c r="G463" s="39"/>
    </row>
    <row r="464" spans="1:7" ht="6.75" hidden="1" customHeight="1" thickBot="1" x14ac:dyDescent="0.3">
      <c r="A464" s="34"/>
      <c r="F464" s="92"/>
      <c r="G464" s="36"/>
    </row>
    <row r="465" spans="1:7" ht="13.5" hidden="1" thickBot="1" x14ac:dyDescent="0.3">
      <c r="A465" s="34"/>
      <c r="C465" s="35" t="s">
        <v>15</v>
      </c>
      <c r="F465" s="248" t="str">
        <f>'Risk Stratification'!F94</f>
        <v xml:space="preserve"> </v>
      </c>
      <c r="G465" s="36"/>
    </row>
    <row r="466" spans="1:7" s="33" customFormat="1" ht="6.75" hidden="1" customHeight="1" thickBot="1" x14ac:dyDescent="0.3">
      <c r="A466" s="40"/>
      <c r="B466" s="17"/>
      <c r="C466" s="41"/>
      <c r="D466" s="38"/>
      <c r="F466" s="99"/>
      <c r="G466" s="39"/>
    </row>
    <row r="467" spans="1:7" s="33" customFormat="1" ht="13.5" hidden="1" customHeight="1" thickBot="1" x14ac:dyDescent="0.3">
      <c r="A467" s="40"/>
      <c r="B467" s="17" t="str">
        <f>'Risk Stratification'!B97</f>
        <v>Process Milestone:</v>
      </c>
      <c r="C467" s="17"/>
      <c r="D467" s="238">
        <f>'Risk Stratification'!D97</f>
        <v>0</v>
      </c>
      <c r="F467" s="247" t="str">
        <f>'Risk Stratification'!F104</f>
        <v>N/A</v>
      </c>
      <c r="G467" s="39"/>
    </row>
    <row r="468" spans="1:7" ht="6.75" hidden="1" customHeight="1" thickBot="1" x14ac:dyDescent="0.3">
      <c r="A468" s="34"/>
      <c r="F468" s="92"/>
      <c r="G468" s="36"/>
    </row>
    <row r="469" spans="1:7" ht="13.5" hidden="1" thickBot="1" x14ac:dyDescent="0.3">
      <c r="A469" s="34"/>
      <c r="C469" s="35" t="s">
        <v>15</v>
      </c>
      <c r="F469" s="248" t="str">
        <f>'Risk Stratification'!F119</f>
        <v xml:space="preserve"> </v>
      </c>
      <c r="G469" s="36"/>
    </row>
    <row r="470" spans="1:7" s="33" customFormat="1" ht="6.75" hidden="1" customHeight="1" thickBot="1" x14ac:dyDescent="0.3">
      <c r="A470" s="40"/>
      <c r="B470" s="17"/>
      <c r="C470" s="41"/>
      <c r="D470" s="38"/>
      <c r="F470" s="99"/>
      <c r="G470" s="39"/>
    </row>
    <row r="471" spans="1:7" s="33" customFormat="1" ht="13.5" hidden="1" customHeight="1" thickBot="1" x14ac:dyDescent="0.3">
      <c r="A471" s="40"/>
      <c r="B471" s="17" t="str">
        <f>'Risk Stratification'!B122</f>
        <v>Process Milestone:</v>
      </c>
      <c r="C471" s="17"/>
      <c r="D471" s="238">
        <f>'Risk Stratification'!D122</f>
        <v>0</v>
      </c>
      <c r="F471" s="247" t="str">
        <f>'Risk Stratification'!F129</f>
        <v>N/A</v>
      </c>
      <c r="G471" s="39"/>
    </row>
    <row r="472" spans="1:7" ht="6.75" hidden="1" customHeight="1" thickBot="1" x14ac:dyDescent="0.3">
      <c r="A472" s="34"/>
      <c r="F472" s="92"/>
      <c r="G472" s="36"/>
    </row>
    <row r="473" spans="1:7" ht="13.5" hidden="1" thickBot="1" x14ac:dyDescent="0.3">
      <c r="A473" s="34"/>
      <c r="C473" s="35" t="s">
        <v>15</v>
      </c>
      <c r="F473" s="248" t="str">
        <f>'Risk Stratification'!F144</f>
        <v xml:space="preserve"> </v>
      </c>
      <c r="G473" s="36"/>
    </row>
    <row r="474" spans="1:7" s="33" customFormat="1" ht="6.75" hidden="1" customHeight="1" thickBot="1" x14ac:dyDescent="0.3">
      <c r="A474" s="40"/>
      <c r="B474" s="17"/>
      <c r="C474" s="41"/>
      <c r="D474" s="38"/>
      <c r="F474" s="99"/>
      <c r="G474" s="39"/>
    </row>
    <row r="475" spans="1:7" s="33" customFormat="1" ht="13.5" hidden="1" customHeight="1" thickBot="1" x14ac:dyDescent="0.3">
      <c r="A475" s="40"/>
      <c r="B475" s="17" t="str">
        <f>'Risk Stratification'!B147</f>
        <v>Improvement Milestone:</v>
      </c>
      <c r="C475" s="17"/>
      <c r="D475" s="238">
        <f>'Risk Stratification'!D147</f>
        <v>0</v>
      </c>
      <c r="F475" s="247" t="str">
        <f>'Risk Stratification'!F154</f>
        <v>N/A</v>
      </c>
      <c r="G475" s="39"/>
    </row>
    <row r="476" spans="1:7" ht="6.75" hidden="1" customHeight="1" thickBot="1" x14ac:dyDescent="0.3">
      <c r="A476" s="34"/>
      <c r="F476" s="92"/>
      <c r="G476" s="36"/>
    </row>
    <row r="477" spans="1:7" ht="13.5" hidden="1" thickBot="1" x14ac:dyDescent="0.3">
      <c r="A477" s="34"/>
      <c r="C477" s="35" t="s">
        <v>15</v>
      </c>
      <c r="F477" s="248" t="str">
        <f>'Risk Stratification'!F169</f>
        <v xml:space="preserve"> </v>
      </c>
      <c r="G477" s="36"/>
    </row>
    <row r="478" spans="1:7" s="33" customFormat="1" ht="6.75" hidden="1" customHeight="1" thickBot="1" x14ac:dyDescent="0.3">
      <c r="A478" s="40"/>
      <c r="B478" s="17"/>
      <c r="C478" s="41"/>
      <c r="D478" s="38"/>
      <c r="F478" s="99"/>
      <c r="G478" s="39"/>
    </row>
    <row r="479" spans="1:7" s="33" customFormat="1" ht="13.5" hidden="1" customHeight="1" thickBot="1" x14ac:dyDescent="0.3">
      <c r="A479" s="40"/>
      <c r="B479" s="17" t="str">
        <f>'Risk Stratification'!B172</f>
        <v>Improvement Milestone:</v>
      </c>
      <c r="C479" s="17"/>
      <c r="D479" s="238">
        <f>'Risk Stratification'!D172</f>
        <v>0</v>
      </c>
      <c r="F479" s="247" t="str">
        <f>'Risk Stratification'!F179</f>
        <v>N/A</v>
      </c>
      <c r="G479" s="39"/>
    </row>
    <row r="480" spans="1:7" ht="6.75" hidden="1" customHeight="1" thickBot="1" x14ac:dyDescent="0.3">
      <c r="A480" s="34"/>
      <c r="F480" s="92"/>
      <c r="G480" s="36"/>
    </row>
    <row r="481" spans="1:7" ht="13.5" hidden="1" thickBot="1" x14ac:dyDescent="0.3">
      <c r="A481" s="34"/>
      <c r="C481" s="35" t="s">
        <v>15</v>
      </c>
      <c r="F481" s="248" t="str">
        <f>'Risk Stratification'!F194</f>
        <v xml:space="preserve"> </v>
      </c>
      <c r="G481" s="36"/>
    </row>
    <row r="482" spans="1:7" s="33" customFormat="1" ht="6.75" hidden="1" customHeight="1" thickBot="1" x14ac:dyDescent="0.3">
      <c r="A482" s="40"/>
      <c r="B482" s="17"/>
      <c r="C482" s="41"/>
      <c r="D482" s="38"/>
      <c r="F482" s="99"/>
      <c r="G482" s="39"/>
    </row>
    <row r="483" spans="1:7" s="33" customFormat="1" ht="13.5" hidden="1" customHeight="1" thickBot="1" x14ac:dyDescent="0.3">
      <c r="A483" s="40"/>
      <c r="B483" s="17" t="str">
        <f>'Risk Stratification'!B197</f>
        <v>Improvement Milestone:</v>
      </c>
      <c r="C483" s="17"/>
      <c r="D483" s="238">
        <f>'Risk Stratification'!D197</f>
        <v>0</v>
      </c>
      <c r="F483" s="247" t="str">
        <f>'Risk Stratification'!F204</f>
        <v>N/A</v>
      </c>
      <c r="G483" s="39"/>
    </row>
    <row r="484" spans="1:7" ht="6.75" hidden="1" customHeight="1" thickBot="1" x14ac:dyDescent="0.3">
      <c r="A484" s="34"/>
      <c r="F484" s="92"/>
      <c r="G484" s="36"/>
    </row>
    <row r="485" spans="1:7" ht="13.5" hidden="1" thickBot="1" x14ac:dyDescent="0.3">
      <c r="A485" s="34"/>
      <c r="C485" s="35" t="s">
        <v>15</v>
      </c>
      <c r="F485" s="248" t="str">
        <f>'Risk Stratification'!F219</f>
        <v xml:space="preserve"> </v>
      </c>
      <c r="G485" s="36"/>
    </row>
    <row r="486" spans="1:7" s="33" customFormat="1" ht="6.75" hidden="1" customHeight="1" thickBot="1" x14ac:dyDescent="0.3">
      <c r="A486" s="40"/>
      <c r="B486" s="17"/>
      <c r="C486" s="41"/>
      <c r="D486" s="38"/>
      <c r="F486" s="99"/>
      <c r="G486" s="39"/>
    </row>
    <row r="487" spans="1:7" s="33" customFormat="1" ht="13.5" hidden="1" customHeight="1" thickBot="1" x14ac:dyDescent="0.3">
      <c r="A487" s="40"/>
      <c r="B487" s="17" t="str">
        <f>'Risk Stratification'!B222</f>
        <v>Improvement Milestone:</v>
      </c>
      <c r="C487" s="17"/>
      <c r="D487" s="238">
        <f>'Risk Stratification'!D222</f>
        <v>0</v>
      </c>
      <c r="F487" s="247" t="str">
        <f>'Risk Stratification'!F229</f>
        <v>N/A</v>
      </c>
      <c r="G487" s="39"/>
    </row>
    <row r="488" spans="1:7" ht="6.75" hidden="1" customHeight="1" thickBot="1" x14ac:dyDescent="0.3">
      <c r="A488" s="34"/>
      <c r="F488" s="92"/>
      <c r="G488" s="36"/>
    </row>
    <row r="489" spans="1:7" ht="13.5" hidden="1" thickBot="1" x14ac:dyDescent="0.3">
      <c r="A489" s="34"/>
      <c r="C489" s="35" t="s">
        <v>15</v>
      </c>
      <c r="F489" s="248" t="str">
        <f>'Risk Stratification'!F244</f>
        <v xml:space="preserve"> </v>
      </c>
      <c r="G489" s="36"/>
    </row>
    <row r="490" spans="1:7" s="33" customFormat="1" ht="6.75" hidden="1" customHeight="1" thickBot="1" x14ac:dyDescent="0.3">
      <c r="A490" s="40"/>
      <c r="B490" s="17"/>
      <c r="C490" s="41"/>
      <c r="D490" s="38"/>
      <c r="F490" s="99"/>
      <c r="G490" s="39"/>
    </row>
    <row r="491" spans="1:7" s="33" customFormat="1" ht="13.5" hidden="1" customHeight="1" thickBot="1" x14ac:dyDescent="0.3">
      <c r="A491" s="40"/>
      <c r="B491" s="17" t="str">
        <f>'Risk Stratification'!B247</f>
        <v>Improvement Milestone:</v>
      </c>
      <c r="C491" s="17"/>
      <c r="D491" s="238">
        <f>'Risk Stratification'!D247</f>
        <v>0</v>
      </c>
      <c r="F491" s="247" t="str">
        <f>'Risk Stratification'!F254</f>
        <v>N/A</v>
      </c>
      <c r="G491" s="39"/>
    </row>
    <row r="492" spans="1:7" ht="6.75" hidden="1" customHeight="1" thickBot="1" x14ac:dyDescent="0.3">
      <c r="A492" s="34"/>
      <c r="F492" s="92"/>
      <c r="G492" s="36"/>
    </row>
    <row r="493" spans="1:7" ht="13.5" hidden="1" thickBot="1" x14ac:dyDescent="0.3">
      <c r="A493" s="34"/>
      <c r="C493" s="35" t="s">
        <v>15</v>
      </c>
      <c r="F493" s="248" t="str">
        <f>'Risk Stratification'!F269</f>
        <v xml:space="preserve"> </v>
      </c>
      <c r="G493" s="36"/>
    </row>
    <row r="494" spans="1:7" ht="13.5" hidden="1" thickBot="1" x14ac:dyDescent="0.3">
      <c r="A494" s="34"/>
      <c r="C494" s="35"/>
      <c r="F494" s="92"/>
      <c r="G494" s="36"/>
    </row>
    <row r="495" spans="1:7" ht="13.5" hidden="1" thickBot="1" x14ac:dyDescent="0.3">
      <c r="A495" s="34"/>
      <c r="B495" s="2" t="s">
        <v>10</v>
      </c>
      <c r="C495" s="35"/>
      <c r="F495" s="249">
        <f>'Risk Stratification'!F18</f>
        <v>0</v>
      </c>
      <c r="G495" s="36"/>
    </row>
    <row r="496" spans="1:7" ht="13.5" hidden="1" thickBot="1" x14ac:dyDescent="0.3">
      <c r="A496" s="34"/>
      <c r="C496" s="35"/>
      <c r="F496" s="92"/>
      <c r="G496" s="36"/>
    </row>
    <row r="497" spans="1:7" ht="13.5" hidden="1" thickBot="1" x14ac:dyDescent="0.3">
      <c r="A497" s="34"/>
      <c r="B497" s="2" t="s">
        <v>66</v>
      </c>
      <c r="C497" s="35"/>
      <c r="F497" s="250">
        <f>SUM(F493,F489,F485,F481,F477,F473,F469,F465,F461,F457)</f>
        <v>0</v>
      </c>
      <c r="G497" s="36"/>
    </row>
    <row r="498" spans="1:7" ht="13.5" hidden="1" thickBot="1" x14ac:dyDescent="0.3">
      <c r="A498" s="34"/>
      <c r="C498" s="35"/>
      <c r="F498" s="92"/>
      <c r="G498" s="36"/>
    </row>
    <row r="499" spans="1:7" ht="13.5" hidden="1" thickBot="1" x14ac:dyDescent="0.3">
      <c r="A499" s="34"/>
      <c r="B499" s="2" t="s">
        <v>67</v>
      </c>
      <c r="C499" s="35"/>
      <c r="F499" s="250">
        <f>COUNT(F493,F489,F485,F481,F477,F473,F469,F465,F461,F457)</f>
        <v>0</v>
      </c>
      <c r="G499" s="36"/>
    </row>
    <row r="500" spans="1:7" ht="13.5" hidden="1" thickBot="1" x14ac:dyDescent="0.3">
      <c r="A500" s="34"/>
      <c r="C500" s="35"/>
      <c r="F500" s="92"/>
      <c r="G500" s="36"/>
    </row>
    <row r="501" spans="1:7" ht="13.5" hidden="1" thickBot="1" x14ac:dyDescent="0.3">
      <c r="A501" s="34"/>
      <c r="B501" s="2" t="s">
        <v>68</v>
      </c>
      <c r="C501" s="35"/>
      <c r="F501" s="251" t="str">
        <f>IF(F499=0," ",F497/F499)</f>
        <v xml:space="preserve"> </v>
      </c>
      <c r="G501" s="36"/>
    </row>
    <row r="502" spans="1:7" ht="13.5" hidden="1" thickBot="1" x14ac:dyDescent="0.3">
      <c r="A502" s="34"/>
      <c r="C502" s="35"/>
      <c r="F502" s="92"/>
      <c r="G502" s="36"/>
    </row>
    <row r="503" spans="1:7" ht="13.5" hidden="1" thickBot="1" x14ac:dyDescent="0.3">
      <c r="A503" s="34"/>
      <c r="B503" s="2" t="s">
        <v>69</v>
      </c>
      <c r="C503" s="35"/>
      <c r="F503" s="249" t="str">
        <f>IF(F499=0," ",F501*F495)</f>
        <v xml:space="preserve"> </v>
      </c>
      <c r="G503" s="36"/>
    </row>
    <row r="504" spans="1:7" ht="13.5" hidden="1" thickBot="1" x14ac:dyDescent="0.3">
      <c r="A504" s="34"/>
      <c r="C504" s="35"/>
      <c r="F504" s="92"/>
      <c r="G504" s="36"/>
    </row>
    <row r="505" spans="1:7" ht="13.5" hidden="1" thickBot="1" x14ac:dyDescent="0.3">
      <c r="A505" s="34"/>
      <c r="B505" s="2" t="s">
        <v>11</v>
      </c>
      <c r="C505" s="35"/>
      <c r="F505" s="252">
        <f>'Risk Stratification'!F20</f>
        <v>0</v>
      </c>
      <c r="G505" s="36"/>
    </row>
    <row r="506" spans="1:7" ht="13.5" hidden="1" thickBot="1" x14ac:dyDescent="0.3">
      <c r="A506" s="34"/>
      <c r="C506" s="35"/>
      <c r="F506" s="92"/>
      <c r="G506" s="36"/>
    </row>
    <row r="507" spans="1:7" ht="13.5" hidden="1" thickBot="1" x14ac:dyDescent="0.3">
      <c r="A507" s="34"/>
      <c r="B507" s="239" t="s">
        <v>70</v>
      </c>
      <c r="C507" s="35"/>
      <c r="F507" s="217" t="str">
        <f>IF(F499=0," ",F503-F505)</f>
        <v xml:space="preserve"> </v>
      </c>
      <c r="G507" s="36"/>
    </row>
    <row r="508" spans="1:7" s="33" customFormat="1" ht="12.75" hidden="1"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13.5" customHeight="1" thickBot="1" x14ac:dyDescent="0.3">
      <c r="A510" s="40"/>
      <c r="B510" s="17" t="str">
        <f>'Expand Specialty Care Capacity'!B22</f>
        <v>Process Milestone:</v>
      </c>
      <c r="C510" s="17"/>
      <c r="D510" s="238" t="str">
        <f>'Expand Specialty Care Capacity'!D22</f>
        <v>(38) Collect baseline for number of days to process referrals and wait time from receipt of referral to actual referral appointment</v>
      </c>
      <c r="F510" s="247" t="str">
        <f>'Expand Specialty Care Capacity'!F29</f>
        <v>Yes</v>
      </c>
      <c r="G510" s="39"/>
    </row>
    <row r="511" spans="1:7" ht="6.75" customHeight="1" thickBot="1" x14ac:dyDescent="0.3">
      <c r="A511" s="34"/>
      <c r="F511" s="92"/>
      <c r="G511" s="36"/>
    </row>
    <row r="512" spans="1:7" ht="13.5" thickBot="1" x14ac:dyDescent="0.3">
      <c r="A512" s="34"/>
      <c r="C512" s="35" t="s">
        <v>15</v>
      </c>
      <c r="F512" s="248">
        <f>'Expand Specialty Care Capacity'!F45</f>
        <v>1</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'Expand Specialty Care Capacity'!B48</f>
        <v>Process Milestone:</v>
      </c>
      <c r="C514" s="17"/>
      <c r="D514" s="238" t="str">
        <f>'Expand Specialty Care Capacity'!D48</f>
        <v>(39) Expand the ambulatory care medical specialties referral management department by implementing a revamped specialty referral process</v>
      </c>
      <c r="F514" s="247" t="str">
        <f>'Expand Specialty Care Capacity'!F55</f>
        <v>Yes</v>
      </c>
      <c r="G514" s="39"/>
    </row>
    <row r="515" spans="1:7" ht="6.75" customHeight="1" thickBot="1" x14ac:dyDescent="0.3">
      <c r="A515" s="34"/>
      <c r="F515" s="92"/>
      <c r="G515" s="36"/>
    </row>
    <row r="516" spans="1:7" ht="13.5" thickBot="1" x14ac:dyDescent="0.3">
      <c r="A516" s="34"/>
      <c r="C516" s="35" t="s">
        <v>15</v>
      </c>
      <c r="F516" s="248">
        <f>'Expand Specialty Care Capacity'!F70</f>
        <v>1</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'Expand Specialty Care Capacity'!B73</f>
        <v>Process Milestone:</v>
      </c>
      <c r="C518" s="17"/>
      <c r="D518" s="238" t="str">
        <f>'Expand Specialty Care Capacity'!D73</f>
        <v>(40) Establish specialty care guidelines for the high/most impacted medical specialties</v>
      </c>
      <c r="F518" s="247" t="str">
        <f>'Expand Specialty Care Capacity'!F80</f>
        <v>Yes</v>
      </c>
      <c r="G518" s="39"/>
    </row>
    <row r="519" spans="1:7" ht="6.75" customHeight="1" thickBot="1" x14ac:dyDescent="0.3">
      <c r="A519" s="34"/>
      <c r="F519" s="92"/>
      <c r="G519" s="36"/>
    </row>
    <row r="520" spans="1:7" ht="13.5" thickBot="1" x14ac:dyDescent="0.3">
      <c r="A520" s="34"/>
      <c r="C520" s="35" t="s">
        <v>15</v>
      </c>
      <c r="F520" s="248">
        <f>'Expand Specialty Care Capacity'!F95</f>
        <v>1</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'Expand Specialty Care Capacity'!B98</f>
        <v>Process Milestone:</v>
      </c>
      <c r="C522" s="17"/>
      <c r="D522" s="238" t="str">
        <f>'Expand Specialty Care Capacity'!D98</f>
        <v>(41) Train 15% of primary care providers, specialists and staff on processes, guidelines and technology for referrals and consultations into selected medical specialties (3 ARMC FHCs and 2 specialty clinics)</v>
      </c>
      <c r="F522" s="247" t="str">
        <f>'Expand Specialty Care Capacity'!F105</f>
        <v>Yes</v>
      </c>
      <c r="G522" s="39"/>
    </row>
    <row r="523" spans="1:7" ht="6.75" customHeight="1" thickBot="1" x14ac:dyDescent="0.3">
      <c r="A523" s="34"/>
      <c r="F523" s="92"/>
      <c r="G523" s="36"/>
    </row>
    <row r="524" spans="1:7" ht="13.5" thickBot="1" x14ac:dyDescent="0.3">
      <c r="A524" s="34"/>
      <c r="C524" s="35" t="s">
        <v>15</v>
      </c>
      <c r="F524" s="248">
        <f>'Expand Specialty Care Capacity'!F120</f>
        <v>1</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'Expand Specialty Care Capacity'!B123</f>
        <v>Process Milestone:</v>
      </c>
      <c r="C526" s="17"/>
      <c r="D526" s="238" t="str">
        <f>'Expand Specialty Care Capacity'!D123</f>
        <v>(42) Provide reports on number of days to process referrals, and wait time from receipt of referral to actual referral appointment</v>
      </c>
      <c r="F526" s="247" t="str">
        <f>'Expand Specialty Care Capacity'!F130</f>
        <v>Yes</v>
      </c>
      <c r="G526" s="39"/>
    </row>
    <row r="527" spans="1:7" ht="6.75" customHeight="1" thickBot="1" x14ac:dyDescent="0.3">
      <c r="A527" s="34"/>
      <c r="F527" s="92"/>
      <c r="G527" s="36"/>
    </row>
    <row r="528" spans="1:7" ht="13.5" thickBot="1" x14ac:dyDescent="0.3">
      <c r="A528" s="34"/>
      <c r="C528" s="35" t="s">
        <v>15</v>
      </c>
      <c r="F528" s="248">
        <f>'Expand Specialty Care Capacity'!F145</f>
        <v>1</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'Expand Specialty Care Capacity'!B148</f>
        <v>Improvement Milestone:</v>
      </c>
      <c r="C530" s="17"/>
      <c r="D530" s="238">
        <f>'Expand Specialty Care Capacity'!D148</f>
        <v>0</v>
      </c>
      <c r="F530" s="247" t="str">
        <f>'Expand Specialty Care Capacity'!F155</f>
        <v>N/A</v>
      </c>
      <c r="G530" s="39"/>
    </row>
    <row r="531" spans="1:7" ht="6.75" customHeight="1" thickBot="1" x14ac:dyDescent="0.3">
      <c r="A531" s="34"/>
      <c r="F531" s="92"/>
      <c r="G531" s="36"/>
    </row>
    <row r="532" spans="1:7" ht="13.5" thickBot="1" x14ac:dyDescent="0.3">
      <c r="A532" s="34"/>
      <c r="C532" s="35" t="s">
        <v>15</v>
      </c>
      <c r="F532" s="248" t="str">
        <f>'Expand Specialty Care Capacity'!F170</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'Expand Specialty Care Capacity'!B173</f>
        <v>Improvement Milestone:</v>
      </c>
      <c r="C534" s="17"/>
      <c r="D534" s="238">
        <f>'Expand Specialty Care Capacity'!D173</f>
        <v>0</v>
      </c>
      <c r="F534" s="247" t="str">
        <f>'Expand Specialty Care Capacity'!F180</f>
        <v>N/A</v>
      </c>
      <c r="G534" s="39"/>
    </row>
    <row r="535" spans="1:7" ht="6.75" customHeight="1" thickBot="1" x14ac:dyDescent="0.3">
      <c r="A535" s="34"/>
      <c r="F535" s="92"/>
      <c r="G535" s="36"/>
    </row>
    <row r="536" spans="1:7" ht="13.5" thickBot="1" x14ac:dyDescent="0.3">
      <c r="A536" s="34"/>
      <c r="C536" s="35" t="s">
        <v>15</v>
      </c>
      <c r="F536" s="248" t="str">
        <f>'Expand Specialty Care Capacity'!F195</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'Expand Specialty Care Capacity'!B198</f>
        <v>Improvement Milestone:</v>
      </c>
      <c r="C538" s="17"/>
      <c r="D538" s="238">
        <f>'Expand Specialty Care Capacity'!D198</f>
        <v>0</v>
      </c>
      <c r="F538" s="247" t="str">
        <f>'Expand Specialty Care Capacity'!F205</f>
        <v>N/A</v>
      </c>
      <c r="G538" s="39"/>
    </row>
    <row r="539" spans="1:7" ht="6.75" customHeight="1" thickBot="1" x14ac:dyDescent="0.3">
      <c r="A539" s="34"/>
      <c r="F539" s="92"/>
      <c r="G539" s="36"/>
    </row>
    <row r="540" spans="1:7" ht="13.5" thickBot="1" x14ac:dyDescent="0.3">
      <c r="A540" s="34"/>
      <c r="C540" s="35" t="s">
        <v>15</v>
      </c>
      <c r="F540" s="248" t="str">
        <f>'Expand Specialty Care Capacity'!F220</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'Expand Specialty Care Capacity'!B223</f>
        <v>Improvement Milestone:</v>
      </c>
      <c r="C542" s="17"/>
      <c r="D542" s="238">
        <f>'Expand Specialty Care Capacity'!D223</f>
        <v>0</v>
      </c>
      <c r="F542" s="247" t="str">
        <f>'Expand Specialty Care Capacity'!F230</f>
        <v>N/A</v>
      </c>
      <c r="G542" s="39"/>
    </row>
    <row r="543" spans="1:7" ht="6.75" customHeight="1" thickBot="1" x14ac:dyDescent="0.3">
      <c r="A543" s="34"/>
      <c r="F543" s="92"/>
      <c r="G543" s="36"/>
    </row>
    <row r="544" spans="1:7" ht="13.5" thickBot="1" x14ac:dyDescent="0.3">
      <c r="A544" s="34"/>
      <c r="C544" s="35" t="s">
        <v>15</v>
      </c>
      <c r="F544" s="248" t="str">
        <f>'Expand Specialty Care Capacity'!F245</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'Expand Specialty Care Capacity'!B248</f>
        <v>Improvement Milestone:</v>
      </c>
      <c r="C546" s="17"/>
      <c r="D546" s="238">
        <f>'Expand Specialty Care Capacity'!D248</f>
        <v>0</v>
      </c>
      <c r="F546" s="247" t="str">
        <f>'Expand Specialty Care Capacity'!F255</f>
        <v>N/A</v>
      </c>
      <c r="G546" s="39"/>
    </row>
    <row r="547" spans="1:7" ht="6.75" customHeight="1" thickBot="1" x14ac:dyDescent="0.3">
      <c r="A547" s="34"/>
      <c r="F547" s="92"/>
      <c r="G547" s="36"/>
    </row>
    <row r="548" spans="1:7" ht="13.5" thickBot="1" x14ac:dyDescent="0.3">
      <c r="A548" s="34"/>
      <c r="C548" s="35" t="s">
        <v>15</v>
      </c>
      <c r="F548" s="248" t="str">
        <f>'Expand Specialty Care Capacity'!F270</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5555641</v>
      </c>
      <c r="G550" s="36"/>
    </row>
    <row r="551" spans="1:7" ht="13.5" thickBot="1" x14ac:dyDescent="0.3">
      <c r="A551" s="34"/>
      <c r="C551" s="35"/>
      <c r="F551" s="92"/>
      <c r="G551" s="36"/>
    </row>
    <row r="552" spans="1:7" ht="13.5" thickBot="1" x14ac:dyDescent="0.3">
      <c r="A552" s="34"/>
      <c r="B552" s="2" t="s">
        <v>66</v>
      </c>
      <c r="C552" s="35"/>
      <c r="F552" s="250">
        <f>SUM(F548,F544,F540,F536,F532,F528,F524,F520,F516,F512)</f>
        <v>5</v>
      </c>
      <c r="G552" s="36"/>
    </row>
    <row r="553" spans="1:7" ht="13.5" thickBot="1" x14ac:dyDescent="0.3">
      <c r="A553" s="34"/>
      <c r="C553" s="35"/>
      <c r="F553" s="92"/>
      <c r="G553" s="36"/>
    </row>
    <row r="554" spans="1:7" ht="13.5" thickBot="1" x14ac:dyDescent="0.3">
      <c r="A554" s="34"/>
      <c r="B554" s="2" t="s">
        <v>67</v>
      </c>
      <c r="C554" s="35"/>
      <c r="F554" s="250">
        <f>COUNT(F548,F544,F540,F536,F532,F528,F524,F520,F516,F512)</f>
        <v>5</v>
      </c>
      <c r="G554" s="36"/>
    </row>
    <row r="555" spans="1:7" ht="13.5" thickBot="1" x14ac:dyDescent="0.3">
      <c r="A555" s="34"/>
      <c r="C555" s="35"/>
      <c r="F555" s="92"/>
      <c r="G555" s="36"/>
    </row>
    <row r="556" spans="1:7" ht="13.5" thickBot="1" x14ac:dyDescent="0.3">
      <c r="A556" s="34"/>
      <c r="B556" s="2" t="s">
        <v>68</v>
      </c>
      <c r="C556" s="35"/>
      <c r="F556" s="251">
        <f>IF(F554=0," ",F552/F554)</f>
        <v>1</v>
      </c>
      <c r="G556" s="36"/>
    </row>
    <row r="557" spans="1:7" ht="13.5" thickBot="1" x14ac:dyDescent="0.3">
      <c r="A557" s="34"/>
      <c r="C557" s="35"/>
      <c r="F557" s="92"/>
      <c r="G557" s="36"/>
    </row>
    <row r="558" spans="1:7" ht="13.5" thickBot="1" x14ac:dyDescent="0.3">
      <c r="A558" s="34"/>
      <c r="B558" s="2" t="s">
        <v>69</v>
      </c>
      <c r="C558" s="35"/>
      <c r="F558" s="249">
        <f>IF(F554=0," ",F556*F550)</f>
        <v>5555641</v>
      </c>
      <c r="G558" s="36"/>
    </row>
    <row r="559" spans="1:7" ht="13.5" thickBot="1" x14ac:dyDescent="0.3">
      <c r="A559" s="34"/>
      <c r="C559" s="35"/>
      <c r="F559" s="92"/>
      <c r="G559" s="36"/>
    </row>
    <row r="560" spans="1:7" ht="13.5" thickBot="1" x14ac:dyDescent="0.3">
      <c r="A560" s="34"/>
      <c r="B560" s="2" t="s">
        <v>11</v>
      </c>
      <c r="C560" s="35"/>
      <c r="F560" s="252">
        <f>'Expand Specialty Care Capacity'!F20</f>
        <v>5555641</v>
      </c>
      <c r="G560" s="36"/>
    </row>
    <row r="561" spans="1:7" ht="13.5" thickBot="1" x14ac:dyDescent="0.3">
      <c r="A561" s="34"/>
      <c r="C561" s="35"/>
      <c r="F561" s="92"/>
      <c r="G561" s="36"/>
    </row>
    <row r="562" spans="1:7" ht="13.5" thickBot="1" x14ac:dyDescent="0.3">
      <c r="A562" s="34"/>
      <c r="B562" s="239" t="s">
        <v>70</v>
      </c>
      <c r="C562" s="35"/>
      <c r="F562" s="217">
        <f>IF(F554=0," ",F558-F560)</f>
        <v>0</v>
      </c>
      <c r="G562" s="36"/>
    </row>
    <row r="563" spans="1:7" s="33" customFormat="1" ht="12.75" customHeight="1" x14ac:dyDescent="0.25">
      <c r="A563" s="240"/>
      <c r="B563" s="241"/>
      <c r="C563" s="242"/>
      <c r="D563" s="154"/>
      <c r="E563" s="243"/>
      <c r="F563" s="253"/>
      <c r="G563" s="244"/>
    </row>
    <row r="564" spans="1:7" s="33" customFormat="1" ht="15.75" hidden="1" thickBot="1" x14ac:dyDescent="0.3">
      <c r="A564" s="27" t="s">
        <v>103</v>
      </c>
      <c r="B564" s="28"/>
      <c r="C564" s="28"/>
      <c r="D564" s="29"/>
      <c r="E564" s="30"/>
      <c r="F564" s="111"/>
      <c r="G564" s="32"/>
    </row>
    <row r="565" spans="1:7" s="33" customFormat="1" ht="13.5" hidden="1" customHeight="1" thickBot="1" x14ac:dyDescent="0.3">
      <c r="A565" s="40"/>
      <c r="B565" s="17" t="str">
        <f>'Perf Improvement &amp; Reporting'!B22</f>
        <v>Process Milestone:</v>
      </c>
      <c r="C565" s="17"/>
      <c r="D565" s="238">
        <f>'Perf Improvement &amp; Reporting'!D22</f>
        <v>0</v>
      </c>
      <c r="F565" s="247" t="str">
        <f>'Perf Improvement &amp; Reporting'!F29</f>
        <v>N/A</v>
      </c>
      <c r="G565" s="39"/>
    </row>
    <row r="566" spans="1:7" ht="6.75" hidden="1" customHeight="1" thickBot="1" x14ac:dyDescent="0.3">
      <c r="A566" s="34"/>
      <c r="F566" s="92"/>
      <c r="G566" s="36"/>
    </row>
    <row r="567" spans="1:7" ht="13.5" hidden="1" thickBot="1" x14ac:dyDescent="0.3">
      <c r="A567" s="34"/>
      <c r="C567" s="35" t="s">
        <v>15</v>
      </c>
      <c r="F567" s="248" t="str">
        <f>'Perf Improvement &amp; Reporting'!F44</f>
        <v xml:space="preserve"> </v>
      </c>
      <c r="G567" s="36"/>
    </row>
    <row r="568" spans="1:7" s="33" customFormat="1" ht="6.75" hidden="1" customHeight="1" thickBot="1" x14ac:dyDescent="0.3">
      <c r="A568" s="40"/>
      <c r="B568" s="17"/>
      <c r="C568" s="41"/>
      <c r="D568" s="38"/>
      <c r="F568" s="99"/>
      <c r="G568" s="39"/>
    </row>
    <row r="569" spans="1:7" s="33" customFormat="1" ht="13.5" hidden="1" customHeight="1" thickBot="1" x14ac:dyDescent="0.3">
      <c r="A569" s="40"/>
      <c r="B569" s="17" t="str">
        <f>'Perf Improvement &amp; Reporting'!B47</f>
        <v>Process Milestone:</v>
      </c>
      <c r="C569" s="17"/>
      <c r="D569" s="238">
        <f>'Perf Improvement &amp; Reporting'!D47</f>
        <v>0</v>
      </c>
      <c r="F569" s="247" t="str">
        <f>'Perf Improvement &amp; Reporting'!F54</f>
        <v>N/A</v>
      </c>
      <c r="G569" s="39"/>
    </row>
    <row r="570" spans="1:7" ht="6.75" hidden="1" customHeight="1" thickBot="1" x14ac:dyDescent="0.3">
      <c r="A570" s="34"/>
      <c r="F570" s="92"/>
      <c r="G570" s="36"/>
    </row>
    <row r="571" spans="1:7" ht="13.5" hidden="1" thickBot="1" x14ac:dyDescent="0.3">
      <c r="A571" s="34"/>
      <c r="C571" s="35" t="s">
        <v>15</v>
      </c>
      <c r="F571" s="248" t="str">
        <f>'Perf Improvement &amp; Reporting'!F69</f>
        <v xml:space="preserve"> </v>
      </c>
      <c r="G571" s="36"/>
    </row>
    <row r="572" spans="1:7" s="33" customFormat="1" ht="6.75" hidden="1" customHeight="1" thickBot="1" x14ac:dyDescent="0.3">
      <c r="A572" s="40"/>
      <c r="B572" s="17"/>
      <c r="C572" s="41"/>
      <c r="D572" s="38"/>
      <c r="F572" s="99"/>
      <c r="G572" s="39"/>
    </row>
    <row r="573" spans="1:7" s="33" customFormat="1" ht="13.5" hidden="1" customHeight="1" thickBot="1" x14ac:dyDescent="0.3">
      <c r="A573" s="40"/>
      <c r="B573" s="17" t="str">
        <f>'Perf Improvement &amp; Reporting'!B72</f>
        <v>Process Milestone:</v>
      </c>
      <c r="C573" s="17"/>
      <c r="D573" s="238">
        <f>'Perf Improvement &amp; Reporting'!D72</f>
        <v>0</v>
      </c>
      <c r="F573" s="247" t="str">
        <f>'Perf Improvement &amp; Reporting'!F79</f>
        <v>N/A</v>
      </c>
      <c r="G573" s="39"/>
    </row>
    <row r="574" spans="1:7" ht="6.75" hidden="1" customHeight="1" thickBot="1" x14ac:dyDescent="0.3">
      <c r="A574" s="34"/>
      <c r="F574" s="92"/>
      <c r="G574" s="36"/>
    </row>
    <row r="575" spans="1:7" ht="13.5" hidden="1" thickBot="1" x14ac:dyDescent="0.3">
      <c r="A575" s="34"/>
      <c r="C575" s="35" t="s">
        <v>15</v>
      </c>
      <c r="F575" s="248" t="str">
        <f>'Perf Improvement &amp; Reporting'!F94</f>
        <v xml:space="preserve"> </v>
      </c>
      <c r="G575" s="36"/>
    </row>
    <row r="576" spans="1:7" s="33" customFormat="1" ht="6.75" hidden="1" customHeight="1" thickBot="1" x14ac:dyDescent="0.3">
      <c r="A576" s="40"/>
      <c r="B576" s="17"/>
      <c r="C576" s="41"/>
      <c r="D576" s="38"/>
      <c r="F576" s="99"/>
      <c r="G576" s="39"/>
    </row>
    <row r="577" spans="1:7" s="33" customFormat="1" ht="13.5" hidden="1"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hidden="1" customHeight="1" thickBot="1" x14ac:dyDescent="0.3">
      <c r="A578" s="34"/>
      <c r="F578" s="92"/>
      <c r="G578" s="36"/>
    </row>
    <row r="579" spans="1:7" ht="13.5" hidden="1" thickBot="1" x14ac:dyDescent="0.3">
      <c r="A579" s="34"/>
      <c r="C579" s="35" t="s">
        <v>15</v>
      </c>
      <c r="F579" s="248" t="str">
        <f>'Perf Improvement &amp; Reporting'!F119</f>
        <v xml:space="preserve"> </v>
      </c>
      <c r="G579" s="36"/>
    </row>
    <row r="580" spans="1:7" s="33" customFormat="1" ht="6.75" hidden="1" customHeight="1" thickBot="1" x14ac:dyDescent="0.3">
      <c r="A580" s="40"/>
      <c r="B580" s="17"/>
      <c r="C580" s="41"/>
      <c r="D580" s="38"/>
      <c r="F580" s="99"/>
      <c r="G580" s="39"/>
    </row>
    <row r="581" spans="1:7" s="33" customFormat="1" ht="13.5" hidden="1"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hidden="1" customHeight="1" thickBot="1" x14ac:dyDescent="0.3">
      <c r="A582" s="34"/>
      <c r="F582" s="92"/>
      <c r="G582" s="36"/>
    </row>
    <row r="583" spans="1:7" ht="13.5" hidden="1" thickBot="1" x14ac:dyDescent="0.3">
      <c r="A583" s="34"/>
      <c r="C583" s="35" t="s">
        <v>15</v>
      </c>
      <c r="F583" s="248" t="str">
        <f>'Perf Improvement &amp; Reporting'!F144</f>
        <v xml:space="preserve"> </v>
      </c>
      <c r="G583" s="36"/>
    </row>
    <row r="584" spans="1:7" s="33" customFormat="1" ht="6.75" hidden="1" customHeight="1" thickBot="1" x14ac:dyDescent="0.3">
      <c r="A584" s="40"/>
      <c r="B584" s="17"/>
      <c r="C584" s="41"/>
      <c r="D584" s="38"/>
      <c r="F584" s="99"/>
      <c r="G584" s="39"/>
    </row>
    <row r="585" spans="1:7" s="33" customFormat="1" ht="13.5" hidden="1"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hidden="1" customHeight="1" thickBot="1" x14ac:dyDescent="0.3">
      <c r="A586" s="34"/>
      <c r="F586" s="92"/>
      <c r="G586" s="36"/>
    </row>
    <row r="587" spans="1:7" ht="13.5" hidden="1" thickBot="1" x14ac:dyDescent="0.3">
      <c r="A587" s="34"/>
      <c r="C587" s="35" t="s">
        <v>15</v>
      </c>
      <c r="F587" s="248" t="str">
        <f>'Perf Improvement &amp; Reporting'!F169</f>
        <v xml:space="preserve"> </v>
      </c>
      <c r="G587" s="36"/>
    </row>
    <row r="588" spans="1:7" s="33" customFormat="1" ht="6.75" hidden="1" customHeight="1" thickBot="1" x14ac:dyDescent="0.3">
      <c r="A588" s="40"/>
      <c r="B588" s="17"/>
      <c r="C588" s="41"/>
      <c r="D588" s="38"/>
      <c r="F588" s="99"/>
      <c r="G588" s="39"/>
    </row>
    <row r="589" spans="1:7" s="33" customFormat="1" ht="13.5" hidden="1"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hidden="1" customHeight="1" thickBot="1" x14ac:dyDescent="0.3">
      <c r="A590" s="34"/>
      <c r="F590" s="92"/>
      <c r="G590" s="36"/>
    </row>
    <row r="591" spans="1:7" ht="13.5" hidden="1" thickBot="1" x14ac:dyDescent="0.3">
      <c r="A591" s="34"/>
      <c r="C591" s="35" t="s">
        <v>15</v>
      </c>
      <c r="F591" s="248" t="str">
        <f>'Perf Improvement &amp; Reporting'!F194</f>
        <v xml:space="preserve"> </v>
      </c>
      <c r="G591" s="36"/>
    </row>
    <row r="592" spans="1:7" s="33" customFormat="1" ht="6.75" hidden="1" customHeight="1" thickBot="1" x14ac:dyDescent="0.3">
      <c r="A592" s="40"/>
      <c r="B592" s="17"/>
      <c r="C592" s="41"/>
      <c r="D592" s="38"/>
      <c r="F592" s="99"/>
      <c r="G592" s="39"/>
    </row>
    <row r="593" spans="1:9" s="33" customFormat="1" ht="13.5" hidden="1"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hidden="1" customHeight="1" thickBot="1" x14ac:dyDescent="0.3">
      <c r="A594" s="34"/>
      <c r="F594" s="92"/>
      <c r="G594" s="36"/>
    </row>
    <row r="595" spans="1:9" ht="13.5" hidden="1" thickBot="1" x14ac:dyDescent="0.3">
      <c r="A595" s="34"/>
      <c r="C595" s="35" t="s">
        <v>15</v>
      </c>
      <c r="F595" s="248" t="str">
        <f>'Perf Improvement &amp; Reporting'!F219</f>
        <v xml:space="preserve"> </v>
      </c>
      <c r="G595" s="36"/>
    </row>
    <row r="596" spans="1:9" s="33" customFormat="1" ht="6.75" hidden="1" customHeight="1" thickBot="1" x14ac:dyDescent="0.3">
      <c r="A596" s="40"/>
      <c r="B596" s="17"/>
      <c r="C596" s="41"/>
      <c r="D596" s="38"/>
      <c r="F596" s="99"/>
      <c r="G596" s="39"/>
    </row>
    <row r="597" spans="1:9" s="33" customFormat="1" ht="13.5" hidden="1"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hidden="1" customHeight="1" thickBot="1" x14ac:dyDescent="0.3">
      <c r="A598" s="34"/>
      <c r="F598" s="92"/>
      <c r="G598" s="36"/>
    </row>
    <row r="599" spans="1:9" ht="13.5" hidden="1" thickBot="1" x14ac:dyDescent="0.3">
      <c r="A599" s="34"/>
      <c r="C599" s="35" t="s">
        <v>15</v>
      </c>
      <c r="F599" s="248" t="str">
        <f>'Perf Improvement &amp; Reporting'!F244</f>
        <v xml:space="preserve"> </v>
      </c>
      <c r="G599" s="36"/>
    </row>
    <row r="600" spans="1:9" s="33" customFormat="1" ht="6.75" hidden="1" customHeight="1" thickBot="1" x14ac:dyDescent="0.3">
      <c r="A600" s="40"/>
      <c r="B600" s="17"/>
      <c r="C600" s="41"/>
      <c r="D600" s="38"/>
      <c r="F600" s="99"/>
      <c r="G600" s="39"/>
    </row>
    <row r="601" spans="1:9" s="33" customFormat="1" ht="13.5" hidden="1"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hidden="1" customHeight="1" thickBot="1" x14ac:dyDescent="0.3">
      <c r="A602" s="34"/>
      <c r="F602" s="92"/>
      <c r="G602" s="36"/>
    </row>
    <row r="603" spans="1:9" ht="13.5" hidden="1" thickBot="1" x14ac:dyDescent="0.3">
      <c r="A603" s="34"/>
      <c r="C603" s="35" t="s">
        <v>15</v>
      </c>
      <c r="F603" s="248" t="str">
        <f>'Perf Improvement &amp; Reporting'!F269</f>
        <v xml:space="preserve"> </v>
      </c>
      <c r="G603" s="36"/>
    </row>
    <row r="604" spans="1:9" ht="13.5" hidden="1" thickBot="1" x14ac:dyDescent="0.3">
      <c r="A604" s="34"/>
      <c r="C604" s="35"/>
      <c r="F604" s="92"/>
      <c r="G604" s="36"/>
    </row>
    <row r="605" spans="1:9" ht="13.5" hidden="1" thickBot="1" x14ac:dyDescent="0.3">
      <c r="A605" s="34"/>
      <c r="B605" s="2" t="s">
        <v>10</v>
      </c>
      <c r="C605" s="35"/>
      <c r="F605" s="249">
        <f>'Perf Improvement &amp; Reporting'!F18</f>
        <v>0</v>
      </c>
      <c r="G605" s="36"/>
    </row>
    <row r="606" spans="1:9" ht="13.5" hidden="1" thickBot="1" x14ac:dyDescent="0.3">
      <c r="A606" s="34"/>
      <c r="C606" s="35"/>
      <c r="F606" s="92"/>
      <c r="G606" s="36"/>
    </row>
    <row r="607" spans="1:9" ht="13.5" hidden="1" thickBot="1" x14ac:dyDescent="0.3">
      <c r="A607" s="34"/>
      <c r="B607" s="2" t="s">
        <v>66</v>
      </c>
      <c r="C607" s="35"/>
      <c r="F607" s="250">
        <f>SUM(F603,F599,F595,F591,F587,F583,F579,F575,F571,F567)</f>
        <v>0</v>
      </c>
      <c r="G607" s="36"/>
    </row>
    <row r="608" spans="1:9" ht="13.5" hidden="1" thickBot="1" x14ac:dyDescent="0.3">
      <c r="A608" s="34"/>
      <c r="C608" s="35"/>
      <c r="F608" s="92"/>
      <c r="G608" s="36"/>
    </row>
    <row r="609" spans="1:7" ht="13.5" hidden="1" thickBot="1" x14ac:dyDescent="0.3">
      <c r="A609" s="34"/>
      <c r="B609" s="2" t="s">
        <v>67</v>
      </c>
      <c r="C609" s="35"/>
      <c r="F609" s="250">
        <f>COUNT(F603,F599,F595,F591,F587,F583,F579,F575,F571,F567)</f>
        <v>0</v>
      </c>
      <c r="G609" s="36"/>
    </row>
    <row r="610" spans="1:7" ht="13.5" hidden="1" thickBot="1" x14ac:dyDescent="0.3">
      <c r="A610" s="34"/>
      <c r="C610" s="35"/>
      <c r="F610" s="92"/>
      <c r="G610" s="36"/>
    </row>
    <row r="611" spans="1:7" ht="13.5" hidden="1" thickBot="1" x14ac:dyDescent="0.3">
      <c r="A611" s="34"/>
      <c r="B611" s="2" t="s">
        <v>68</v>
      </c>
      <c r="C611" s="35"/>
      <c r="F611" s="251" t="str">
        <f>IF(F609=0," ",F607/F609)</f>
        <v xml:space="preserve"> </v>
      </c>
      <c r="G611" s="36"/>
    </row>
    <row r="612" spans="1:7" ht="13.5" hidden="1" thickBot="1" x14ac:dyDescent="0.3">
      <c r="A612" s="34"/>
      <c r="C612" s="35"/>
      <c r="F612" s="92"/>
      <c r="G612" s="36"/>
    </row>
    <row r="613" spans="1:7" ht="13.5" hidden="1" thickBot="1" x14ac:dyDescent="0.3">
      <c r="A613" s="34"/>
      <c r="B613" s="2" t="s">
        <v>69</v>
      </c>
      <c r="C613" s="35"/>
      <c r="F613" s="249" t="str">
        <f>IF(F609=0," ",F611*F605)</f>
        <v xml:space="preserve"> </v>
      </c>
      <c r="G613" s="36"/>
    </row>
    <row r="614" spans="1:7" ht="13.5" hidden="1" thickBot="1" x14ac:dyDescent="0.3">
      <c r="A614" s="34"/>
      <c r="C614" s="35"/>
      <c r="F614" s="92"/>
      <c r="G614" s="36"/>
    </row>
    <row r="615" spans="1:7" ht="13.5" hidden="1" thickBot="1" x14ac:dyDescent="0.3">
      <c r="A615" s="34"/>
      <c r="B615" s="2" t="s">
        <v>11</v>
      </c>
      <c r="C615" s="35"/>
      <c r="F615" s="252">
        <f>'Perf Improvement &amp; Reporting'!F20</f>
        <v>0</v>
      </c>
      <c r="G615" s="36"/>
    </row>
    <row r="616" spans="1:7" ht="13.5" hidden="1" thickBot="1" x14ac:dyDescent="0.3">
      <c r="A616" s="34"/>
      <c r="C616" s="35"/>
      <c r="F616" s="92"/>
      <c r="G616" s="36"/>
    </row>
    <row r="617" spans="1:7" ht="13.5" hidden="1" thickBot="1" x14ac:dyDescent="0.3">
      <c r="A617" s="34"/>
      <c r="B617" s="239" t="s">
        <v>70</v>
      </c>
      <c r="C617" s="35"/>
      <c r="F617" s="217" t="str">
        <f>IF(F609=0," ",F613-F615)</f>
        <v xml:space="preserve"> </v>
      </c>
      <c r="G617" s="36"/>
    </row>
    <row r="618" spans="1:7" hidden="1" x14ac:dyDescent="0.25">
      <c r="A618" s="48"/>
      <c r="B618" s="49"/>
      <c r="C618" s="49"/>
      <c r="D618" s="50"/>
      <c r="E618" s="49"/>
      <c r="F618" s="51"/>
      <c r="G618" s="52"/>
    </row>
  </sheetData>
  <sheetProtection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view="pageBreakPreview" zoomScale="85" zoomScaleNormal="90" zoomScaleSheetLayoutView="85" zoomScalePageLayoutView="85"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Arrowhead Regional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t="str">
        <f>IF('Total Payment Amount'!D4=0,"",'Total Payment Amount'!D4)</f>
        <v>9/30/2012 - 3/22/13</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13.5" customHeight="1" thickBot="1" x14ac:dyDescent="0.3">
      <c r="A15" s="40"/>
      <c r="B15" s="17" t="str">
        <f>'Expand Medical Homes'!B22</f>
        <v>Process Milestone:</v>
      </c>
      <c r="C15" s="17"/>
      <c r="D15" s="238" t="str">
        <f>'Expand Medical Homes'!D22</f>
        <v>(49) Put in place policies and systems to enhance patient access to the medical home</v>
      </c>
      <c r="F15" s="247" t="str">
        <f>'Expand Medical Homes'!F29</f>
        <v>Yes</v>
      </c>
      <c r="G15" s="39"/>
    </row>
    <row r="16" spans="1:7" ht="6.75" customHeight="1" thickBot="1" x14ac:dyDescent="0.3">
      <c r="A16" s="34"/>
      <c r="F16" s="92"/>
      <c r="G16" s="36"/>
    </row>
    <row r="17" spans="1:7" ht="13.5" thickBot="1" x14ac:dyDescent="0.3">
      <c r="A17" s="34"/>
      <c r="C17" s="35" t="s">
        <v>15</v>
      </c>
      <c r="F17" s="248">
        <f>'Expand Medical Homes'!F44</f>
        <v>1</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Medical Homes'!B47</f>
        <v>Process Milestone:</v>
      </c>
      <c r="C19" s="17"/>
      <c r="D19" s="238" t="str">
        <f>'Expand Medical Homes'!D47</f>
        <v>(50) Reorganize staff into primary care teams responsible for the coordination of care</v>
      </c>
      <c r="F19" s="247" t="str">
        <f>'Expand Medical Homes'!F54</f>
        <v>Yes</v>
      </c>
      <c r="G19" s="39"/>
    </row>
    <row r="20" spans="1:7" ht="6.75" customHeight="1" thickBot="1" x14ac:dyDescent="0.3">
      <c r="A20" s="34"/>
      <c r="F20" s="92"/>
      <c r="G20" s="36"/>
    </row>
    <row r="21" spans="1:7" ht="13.5" thickBot="1" x14ac:dyDescent="0.3">
      <c r="A21" s="34"/>
      <c r="C21" s="35" t="s">
        <v>15</v>
      </c>
      <c r="F21" s="248">
        <f>'Expand Medical Homes'!F69</f>
        <v>1</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Medical Homes'!B72</f>
        <v>Process Milestone:</v>
      </c>
      <c r="C23" s="17"/>
      <c r="D23" s="238" t="str">
        <f>'Expand Medical Homes'!D72</f>
        <v>(51) Establish criteria for medical home assignment</v>
      </c>
      <c r="F23" s="247" t="str">
        <f>'Expand Medical Homes'!F79</f>
        <v>Yes</v>
      </c>
      <c r="G23" s="39"/>
    </row>
    <row r="24" spans="1:7" ht="6.75" customHeight="1" thickBot="1" x14ac:dyDescent="0.3">
      <c r="A24" s="34"/>
      <c r="F24" s="92"/>
      <c r="G24" s="36"/>
    </row>
    <row r="25" spans="1:7" ht="13.5" thickBot="1" x14ac:dyDescent="0.3">
      <c r="A25" s="34"/>
      <c r="C25" s="35" t="s">
        <v>15</v>
      </c>
      <c r="F25" s="248">
        <f>'Expand Medical Homes'!F94</f>
        <v>1</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Medical Homes'!B97</f>
        <v>Process Milestone:</v>
      </c>
      <c r="C27" s="17"/>
      <c r="D27" s="238" t="str">
        <f>'Expand Medical Homes'!D97</f>
        <v>(52) Develop training materials for medical homes</v>
      </c>
      <c r="F27" s="247" t="str">
        <f>'Expand Medical Homes'!F104</f>
        <v>Yes</v>
      </c>
      <c r="G27" s="39"/>
    </row>
    <row r="28" spans="1:7" ht="6.75" customHeight="1" thickBot="1" x14ac:dyDescent="0.3">
      <c r="A28" s="34"/>
      <c r="F28" s="92"/>
      <c r="G28" s="36"/>
    </row>
    <row r="29" spans="1:7" ht="13.5" thickBot="1" x14ac:dyDescent="0.3">
      <c r="A29" s="34"/>
      <c r="C29" s="35" t="s">
        <v>15</v>
      </c>
      <c r="F29" s="248">
        <f>'Expand Medical Homes'!F119</f>
        <v>1</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Medical Homes'!B122</f>
        <v>Process Milestone:</v>
      </c>
      <c r="C31" s="17"/>
      <c r="D31" s="238" t="str">
        <f>'Expand Medical Homes'!D122</f>
        <v>(53) Designate/hire Panel Managers to support and oversee panel management at the three ARMC FHCs (3 Panel Managers)</v>
      </c>
      <c r="F31" s="247" t="str">
        <f>'Expand Medical Homes'!F129</f>
        <v>Yes</v>
      </c>
      <c r="G31" s="39"/>
    </row>
    <row r="32" spans="1:7" ht="6.75" customHeight="1" thickBot="1" x14ac:dyDescent="0.3">
      <c r="A32" s="34"/>
      <c r="F32" s="92"/>
      <c r="G32" s="36"/>
    </row>
    <row r="33" spans="1:7" ht="13.5" thickBot="1" x14ac:dyDescent="0.3">
      <c r="A33" s="34"/>
      <c r="C33" s="35" t="s">
        <v>15</v>
      </c>
      <c r="F33" s="248">
        <f>'Expand Medical Homes'!F144</f>
        <v>1</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Medical Homes'!B147</f>
        <v>Process Milestone:</v>
      </c>
      <c r="C35" s="17"/>
      <c r="D35" s="238" t="str">
        <f>'Expand Medical Homes'!D147</f>
        <v>(54) Train at least 25% of ARMC FHC staff on the medical home model</v>
      </c>
      <c r="F35" s="247" t="str">
        <f>'Expand Medical Homes'!F154</f>
        <v>Yes</v>
      </c>
      <c r="G35" s="39"/>
    </row>
    <row r="36" spans="1:7" ht="6.75" customHeight="1" thickBot="1" x14ac:dyDescent="0.3">
      <c r="A36" s="34"/>
      <c r="F36" s="92"/>
      <c r="G36" s="36"/>
    </row>
    <row r="37" spans="1:7" ht="13.5" thickBot="1" x14ac:dyDescent="0.3">
      <c r="A37" s="34"/>
      <c r="C37" s="35" t="s">
        <v>15</v>
      </c>
      <c r="F37" s="248">
        <f>'Expand Medical Homes'!F169</f>
        <v>1</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Medical Homes'!B172</f>
        <v>Process Milestone:</v>
      </c>
      <c r="C39" s="17"/>
      <c r="D39" s="238" t="str">
        <f>'Expand Medical Homes'!D172</f>
        <v>(55) Implement the medical home model at one ARMC FHC (pilot)</v>
      </c>
      <c r="F39" s="247" t="str">
        <f>'Expand Medical Homes'!F179</f>
        <v>Yes</v>
      </c>
      <c r="G39" s="39"/>
    </row>
    <row r="40" spans="1:7" ht="6.75" customHeight="1" thickBot="1" x14ac:dyDescent="0.3">
      <c r="A40" s="34"/>
      <c r="F40" s="92"/>
      <c r="G40" s="36"/>
    </row>
    <row r="41" spans="1:7" ht="13.5" thickBot="1" x14ac:dyDescent="0.3">
      <c r="A41" s="34"/>
      <c r="C41" s="35" t="s">
        <v>15</v>
      </c>
      <c r="F41" s="248">
        <f>'Expand Medical Homes'!F194</f>
        <v>1</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Medical Homes'!B197</f>
        <v>Improvement Milestone:</v>
      </c>
      <c r="C43" s="17"/>
      <c r="D43" s="238" t="str">
        <f>'Expand Medical Homes'!D197</f>
        <v>(56) At least 50% of new patients assigned to the pilot medical home receive their first appointment in a timely manner</v>
      </c>
      <c r="F43" s="247" t="str">
        <f>'Expand Medical Homes'!F204</f>
        <v>Yes</v>
      </c>
      <c r="G43" s="39"/>
    </row>
    <row r="44" spans="1:7" ht="6.75" customHeight="1" thickBot="1" x14ac:dyDescent="0.3">
      <c r="A44" s="34"/>
      <c r="F44" s="92"/>
      <c r="G44" s="36"/>
    </row>
    <row r="45" spans="1:7" ht="13.5" thickBot="1" x14ac:dyDescent="0.3">
      <c r="A45" s="34"/>
      <c r="C45" s="35" t="s">
        <v>15</v>
      </c>
      <c r="F45" s="248">
        <f>'Expand Medical Homes'!F219</f>
        <v>1</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Medical Homes'!B222</f>
        <v>Improvement Milestone:</v>
      </c>
      <c r="C47" s="17"/>
      <c r="D47" s="238">
        <f>'Expand Medical Homes'!D222</f>
        <v>0</v>
      </c>
      <c r="F47" s="247" t="str">
        <f>'Expand Medical Homes'!F229</f>
        <v>N/A</v>
      </c>
      <c r="G47" s="39"/>
    </row>
    <row r="48" spans="1:7" ht="6.75" customHeight="1" thickBot="1" x14ac:dyDescent="0.3">
      <c r="A48" s="34"/>
      <c r="F48" s="92"/>
      <c r="G48" s="36"/>
    </row>
    <row r="49" spans="1:7" ht="13.5" thickBot="1" x14ac:dyDescent="0.3">
      <c r="A49" s="34"/>
      <c r="C49" s="35" t="s">
        <v>15</v>
      </c>
      <c r="F49" s="248" t="str">
        <f>'Expand Medical Homes'!F244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Medical Homes'!B247</f>
        <v>Improvement Milestone:</v>
      </c>
      <c r="C51" s="17"/>
      <c r="D51" s="238">
        <f>'Expand Medical Homes'!D247</f>
        <v>0</v>
      </c>
      <c r="F51" s="247" t="str">
        <f>'Expand Medical Homes'!F254</f>
        <v>N/A</v>
      </c>
      <c r="G51" s="39"/>
    </row>
    <row r="52" spans="1:7" ht="6.75" customHeight="1" thickBot="1" x14ac:dyDescent="0.3">
      <c r="A52" s="34"/>
      <c r="F52" s="92"/>
      <c r="G52" s="36"/>
    </row>
    <row r="53" spans="1:7" ht="13.5"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7640479</v>
      </c>
      <c r="G55" s="36"/>
    </row>
    <row r="56" spans="1:7" ht="13.5" thickBot="1" x14ac:dyDescent="0.3">
      <c r="A56" s="34"/>
      <c r="C56" s="35"/>
      <c r="F56" s="92"/>
      <c r="G56" s="36"/>
    </row>
    <row r="57" spans="1:7" ht="13.5" thickBot="1" x14ac:dyDescent="0.3">
      <c r="A57" s="34"/>
      <c r="B57" s="2" t="s">
        <v>66</v>
      </c>
      <c r="C57" s="35"/>
      <c r="F57" s="250">
        <f>SUM(F53,F49,F45,F41,F37,F33,F29,F25,F21,F17)</f>
        <v>8</v>
      </c>
      <c r="G57" s="36"/>
    </row>
    <row r="58" spans="1:7" ht="13.5" thickBot="1" x14ac:dyDescent="0.3">
      <c r="A58" s="34"/>
      <c r="C58" s="35"/>
      <c r="F58" s="92"/>
      <c r="G58" s="36"/>
    </row>
    <row r="59" spans="1:7" ht="13.5" thickBot="1" x14ac:dyDescent="0.3">
      <c r="A59" s="34"/>
      <c r="B59" s="2" t="s">
        <v>67</v>
      </c>
      <c r="C59" s="35"/>
      <c r="F59" s="250">
        <f>COUNT(F53,F49,F45,F41,F37,F33,F29,F25,F21,F17)</f>
        <v>8</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7640479</v>
      </c>
      <c r="G63" s="36"/>
    </row>
    <row r="64" spans="1:7" ht="13.5" thickBot="1" x14ac:dyDescent="0.3">
      <c r="A64" s="34"/>
      <c r="C64" s="35"/>
      <c r="F64" s="92"/>
      <c r="G64" s="36"/>
    </row>
    <row r="65" spans="1:7" ht="13.5" thickBot="1" x14ac:dyDescent="0.3">
      <c r="A65" s="34"/>
      <c r="B65" s="2" t="s">
        <v>11</v>
      </c>
      <c r="C65" s="35"/>
      <c r="F65" s="252">
        <f>'Expand Medical Homes'!F20</f>
        <v>7640479</v>
      </c>
      <c r="G65" s="36"/>
    </row>
    <row r="66" spans="1:7" ht="13.5" thickBot="1" x14ac:dyDescent="0.3">
      <c r="A66" s="34"/>
      <c r="C66" s="35"/>
      <c r="F66" s="92"/>
      <c r="G66" s="36"/>
    </row>
    <row r="67" spans="1:7" ht="13.5" thickBot="1" x14ac:dyDescent="0.3">
      <c r="A67" s="34"/>
      <c r="B67" s="239" t="s">
        <v>70</v>
      </c>
      <c r="C67" s="35"/>
      <c r="F67" s="217">
        <f>IF(F59=0," ",F63-F65)</f>
        <v>0</v>
      </c>
      <c r="G67" s="36"/>
    </row>
    <row r="68" spans="1:7" x14ac:dyDescent="0.25">
      <c r="A68" s="48"/>
      <c r="B68" s="254"/>
      <c r="C68" s="255"/>
      <c r="D68" s="50"/>
      <c r="E68" s="50"/>
      <c r="F68" s="132"/>
      <c r="G68" s="52"/>
    </row>
    <row r="69" spans="1:7" s="33" customFormat="1" ht="15.75" thickBot="1" x14ac:dyDescent="0.3">
      <c r="A69" s="27" t="s">
        <v>107</v>
      </c>
      <c r="B69" s="28"/>
      <c r="C69" s="28"/>
      <c r="D69" s="29"/>
      <c r="E69" s="30"/>
      <c r="F69" s="111"/>
      <c r="G69" s="32"/>
    </row>
    <row r="70" spans="1:7" s="33" customFormat="1" ht="13.5" customHeight="1" thickBot="1" x14ac:dyDescent="0.3">
      <c r="A70" s="40"/>
      <c r="B70" s="17" t="str">
        <f>'Chronic Care Management'!B22</f>
        <v>Process Milestone:</v>
      </c>
      <c r="C70" s="17"/>
      <c r="D70" s="238" t="str">
        <f>'Chronic Care Management'!D22</f>
        <v>(64) Implement the Chronic Care Model for diabetes at one ARMC FHC (pilot)</v>
      </c>
      <c r="F70" s="247">
        <f>'Chronic Care Management'!F29</f>
        <v>1</v>
      </c>
      <c r="G70" s="39"/>
    </row>
    <row r="71" spans="1:7" ht="6.75" customHeight="1" thickBot="1" x14ac:dyDescent="0.3">
      <c r="A71" s="34"/>
      <c r="F71" s="92"/>
      <c r="G71" s="36"/>
    </row>
    <row r="72" spans="1:7" ht="13.5" thickBot="1" x14ac:dyDescent="0.3">
      <c r="A72" s="34"/>
      <c r="C72" s="35" t="s">
        <v>15</v>
      </c>
      <c r="F72" s="248">
        <f>'Chronic Care Management'!F45</f>
        <v>1</v>
      </c>
      <c r="G72" s="36"/>
    </row>
    <row r="73" spans="1:7" s="33" customFormat="1" ht="6.75" customHeight="1" thickBot="1" x14ac:dyDescent="0.3">
      <c r="A73" s="40"/>
      <c r="B73" s="17"/>
      <c r="C73" s="41"/>
      <c r="D73" s="38"/>
      <c r="F73" s="99"/>
      <c r="G73" s="39"/>
    </row>
    <row r="74" spans="1:7" s="33" customFormat="1" ht="13.5" customHeight="1" thickBot="1" x14ac:dyDescent="0.3">
      <c r="A74" s="40"/>
      <c r="B74" s="17" t="str">
        <f>'Chronic Care Management'!B48</f>
        <v>Process Milestone:</v>
      </c>
      <c r="C74" s="17"/>
      <c r="D74" s="238" t="str">
        <f>'Chronic Care Management'!D48</f>
        <v>(66) Train at least 25% of staff in the Care Model</v>
      </c>
      <c r="F74" s="247" t="str">
        <f>'Chronic Care Management'!F55</f>
        <v>Yes</v>
      </c>
      <c r="G74" s="39"/>
    </row>
    <row r="75" spans="1:7" ht="6.75" customHeight="1" thickBot="1" x14ac:dyDescent="0.3">
      <c r="A75" s="34"/>
      <c r="F75" s="92"/>
      <c r="G75" s="36"/>
    </row>
    <row r="76" spans="1:7" ht="13.5" thickBot="1" x14ac:dyDescent="0.3">
      <c r="A76" s="34"/>
      <c r="C76" s="35" t="s">
        <v>15</v>
      </c>
      <c r="F76" s="248">
        <f>'Chronic Care Management'!F70</f>
        <v>1</v>
      </c>
      <c r="G76" s="36"/>
    </row>
    <row r="77" spans="1:7" s="33" customFormat="1" ht="6.75" customHeight="1" thickBot="1" x14ac:dyDescent="0.3">
      <c r="A77" s="40"/>
      <c r="B77" s="17"/>
      <c r="C77" s="41"/>
      <c r="D77" s="38"/>
      <c r="F77" s="99"/>
      <c r="G77" s="39"/>
    </row>
    <row r="78" spans="1:7" s="33" customFormat="1" ht="13.5" customHeight="1" thickBot="1" x14ac:dyDescent="0.3">
      <c r="A78" s="40"/>
      <c r="B78" s="17" t="str">
        <f>'Chronic Care Management'!B73</f>
        <v>Process Milestone:</v>
      </c>
      <c r="C78" s="17"/>
      <c r="D78" s="238" t="str">
        <f>'Chronic Care Management'!D73</f>
        <v>(67) Formalize multi-disciplinary teams in one ARMC FHC</v>
      </c>
      <c r="F78" s="247" t="str">
        <f>'Chronic Care Management'!F80</f>
        <v>Yes</v>
      </c>
      <c r="G78" s="39"/>
    </row>
    <row r="79" spans="1:7" ht="6.75" customHeight="1" thickBot="1" x14ac:dyDescent="0.3">
      <c r="A79" s="34"/>
      <c r="F79" s="92"/>
      <c r="G79" s="36"/>
    </row>
    <row r="80" spans="1:7" ht="13.5" thickBot="1" x14ac:dyDescent="0.3">
      <c r="A80" s="34"/>
      <c r="C80" s="35" t="s">
        <v>15</v>
      </c>
      <c r="F80" s="248">
        <f>'Chronic Care Management'!F95</f>
        <v>1</v>
      </c>
      <c r="G80" s="36"/>
    </row>
    <row r="81" spans="1:7" s="33" customFormat="1" ht="6.75" customHeight="1" thickBot="1" x14ac:dyDescent="0.3">
      <c r="A81" s="40"/>
      <c r="B81" s="17"/>
      <c r="C81" s="41"/>
      <c r="D81" s="38"/>
      <c r="F81" s="99"/>
      <c r="G81" s="39"/>
    </row>
    <row r="82" spans="1:7" s="33" customFormat="1" ht="13.5" customHeight="1" thickBot="1" x14ac:dyDescent="0.3">
      <c r="A82" s="40"/>
      <c r="B82" s="17" t="str">
        <f>'Chronic Care Management'!B98</f>
        <v>Process Milestone:</v>
      </c>
      <c r="C82" s="17"/>
      <c r="D82" s="238" t="str">
        <f>'Chronic Care Management'!D98</f>
        <v>(68) Designate/hire a chronic disease case manager to provide case management services at one of ARMC's FHCs</v>
      </c>
      <c r="F82" s="247" t="str">
        <f>'Chronic Care Management'!F105</f>
        <v>Yes</v>
      </c>
      <c r="G82" s="39"/>
    </row>
    <row r="83" spans="1:7" ht="6.75" customHeight="1" thickBot="1" x14ac:dyDescent="0.3">
      <c r="A83" s="34"/>
      <c r="F83" s="92"/>
      <c r="G83" s="36"/>
    </row>
    <row r="84" spans="1:7" ht="13.5" thickBot="1" x14ac:dyDescent="0.3">
      <c r="A84" s="34"/>
      <c r="C84" s="35" t="s">
        <v>15</v>
      </c>
      <c r="F84" s="248">
        <f>'Chronic Care Management'!F120</f>
        <v>1</v>
      </c>
      <c r="G84" s="36"/>
    </row>
    <row r="85" spans="1:7" s="33" customFormat="1" ht="6.75" customHeight="1" thickBot="1" x14ac:dyDescent="0.3">
      <c r="A85" s="40"/>
      <c r="B85" s="17"/>
      <c r="C85" s="41"/>
      <c r="D85" s="38"/>
      <c r="F85" s="99"/>
      <c r="G85" s="39"/>
    </row>
    <row r="86" spans="1:7" s="33" customFormat="1" ht="13.5" customHeight="1" thickBot="1" x14ac:dyDescent="0.3">
      <c r="A86" s="40"/>
      <c r="B86" s="17" t="str">
        <f>'Chronic Care Management'!B123</f>
        <v>Process Milestone:</v>
      </c>
      <c r="C86" s="17"/>
      <c r="D86" s="238">
        <f>'Chronic Care Management'!D123</f>
        <v>0</v>
      </c>
      <c r="F86" s="247" t="str">
        <f>'Chronic Care Management'!F130</f>
        <v>N/A</v>
      </c>
      <c r="G86" s="39"/>
    </row>
    <row r="87" spans="1:7" ht="6.75" customHeight="1" thickBot="1" x14ac:dyDescent="0.3">
      <c r="A87" s="34"/>
      <c r="F87" s="92"/>
      <c r="G87" s="36"/>
    </row>
    <row r="88" spans="1:7" ht="13.5" thickBot="1" x14ac:dyDescent="0.3">
      <c r="A88" s="34"/>
      <c r="C88" s="35" t="s">
        <v>15</v>
      </c>
      <c r="F88" s="248" t="str">
        <f>'Chronic Care Management'!F145</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'Chronic Care Management'!B148</f>
        <v>Improvement Milestone:</v>
      </c>
      <c r="C90" s="17"/>
      <c r="D90" s="238" t="str">
        <f>'Chronic Care Management'!D148</f>
        <v>(65) Apply the Chronic Care Model to one targeted chronic disease (diabetes) which is locally prevalent</v>
      </c>
      <c r="F90" s="247" t="str">
        <f>'Chronic Care Management'!F155</f>
        <v>Yes</v>
      </c>
      <c r="G90" s="39"/>
    </row>
    <row r="91" spans="1:7" ht="6.75" customHeight="1" thickBot="1" x14ac:dyDescent="0.3">
      <c r="A91" s="34"/>
      <c r="F91" s="92"/>
      <c r="G91" s="36"/>
    </row>
    <row r="92" spans="1:7" ht="13.5" thickBot="1" x14ac:dyDescent="0.3">
      <c r="A92" s="34"/>
      <c r="C92" s="35" t="s">
        <v>15</v>
      </c>
      <c r="F92" s="248">
        <f>'Chronic Care Management'!F170</f>
        <v>1</v>
      </c>
      <c r="G92" s="36"/>
    </row>
    <row r="93" spans="1:7" s="33" customFormat="1" ht="6.75" customHeight="1" thickBot="1" x14ac:dyDescent="0.3">
      <c r="A93" s="40"/>
      <c r="B93" s="17"/>
      <c r="C93" s="41"/>
      <c r="D93" s="38"/>
      <c r="F93" s="99"/>
      <c r="G93" s="39"/>
    </row>
    <row r="94" spans="1:7" s="33" customFormat="1" ht="13.5" customHeight="1" thickBot="1" x14ac:dyDescent="0.3">
      <c r="A94" s="40"/>
      <c r="B94" s="17" t="str">
        <f>'Chronic Care Management'!B173</f>
        <v>Improvement Milestone:</v>
      </c>
      <c r="C94" s="17"/>
      <c r="D94" s="238">
        <f>'Chronic Care Management'!D173</f>
        <v>0</v>
      </c>
      <c r="F94" s="247" t="str">
        <f>'Chronic Care Management'!F180</f>
        <v>N/A</v>
      </c>
      <c r="G94" s="39"/>
    </row>
    <row r="95" spans="1:7" ht="6.75" customHeight="1" thickBot="1" x14ac:dyDescent="0.3">
      <c r="A95" s="34"/>
      <c r="F95" s="92"/>
      <c r="G95" s="36"/>
    </row>
    <row r="96" spans="1:7" ht="13.5" thickBot="1" x14ac:dyDescent="0.3">
      <c r="A96" s="34"/>
      <c r="C96" s="35" t="s">
        <v>15</v>
      </c>
      <c r="F96" s="248" t="str">
        <f>'Chronic Care Management'!F195</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'Chronic Care Management'!B198</f>
        <v>Improvement Milestone:</v>
      </c>
      <c r="C98" s="17"/>
      <c r="D98" s="238">
        <f>'Chronic Care Management'!D198</f>
        <v>0</v>
      </c>
      <c r="F98" s="247" t="str">
        <f>'Chronic Care Management'!F205</f>
        <v>N/A</v>
      </c>
      <c r="G98" s="39"/>
    </row>
    <row r="99" spans="1:7" ht="6.75" customHeight="1" thickBot="1" x14ac:dyDescent="0.3">
      <c r="A99" s="34"/>
      <c r="F99" s="92"/>
      <c r="G99" s="36"/>
    </row>
    <row r="100" spans="1:7" ht="13.5" thickBot="1" x14ac:dyDescent="0.3">
      <c r="A100" s="34"/>
      <c r="C100" s="35" t="s">
        <v>15</v>
      </c>
      <c r="F100" s="248" t="str">
        <f>'Chronic Care Management'!F220</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'Chronic Care Management'!B223</f>
        <v>Improvement Milestone:</v>
      </c>
      <c r="C102" s="17"/>
      <c r="D102" s="238">
        <f>'Chronic Care Management'!D223</f>
        <v>0</v>
      </c>
      <c r="F102" s="247" t="str">
        <f>'Chronic Care Management'!F230</f>
        <v>N/A</v>
      </c>
      <c r="G102" s="39"/>
    </row>
    <row r="103" spans="1:7" ht="6.75" customHeight="1" thickBot="1" x14ac:dyDescent="0.3">
      <c r="A103" s="34"/>
      <c r="F103" s="92"/>
      <c r="G103" s="36"/>
    </row>
    <row r="104" spans="1:7" ht="13.5" thickBot="1" x14ac:dyDescent="0.3">
      <c r="A104" s="34"/>
      <c r="C104" s="35" t="s">
        <v>15</v>
      </c>
      <c r="F104" s="248" t="str">
        <f>'Chronic Care Management'!F245</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'Chronic Care Management'!B248</f>
        <v>Improvement Milestone:</v>
      </c>
      <c r="C106" s="17"/>
      <c r="D106" s="238">
        <f>'Chronic Care Management'!D248</f>
        <v>0</v>
      </c>
      <c r="F106" s="247" t="str">
        <f>'Chronic Care Management'!F255</f>
        <v>N/A</v>
      </c>
      <c r="G106" s="39"/>
    </row>
    <row r="107" spans="1:7" ht="6.75" customHeight="1" thickBot="1" x14ac:dyDescent="0.3">
      <c r="A107" s="34"/>
      <c r="F107" s="92"/>
      <c r="G107" s="36"/>
    </row>
    <row r="108" spans="1:7" ht="13.5" thickBot="1" x14ac:dyDescent="0.3">
      <c r="A108" s="34"/>
      <c r="C108" s="35" t="s">
        <v>15</v>
      </c>
      <c r="F108" s="248" t="str">
        <f>'Chronic Care Management'!F270</f>
        <v xml:space="preserve"> </v>
      </c>
      <c r="G108" s="36"/>
    </row>
    <row r="109" spans="1:7" ht="13.5" thickBot="1" x14ac:dyDescent="0.3">
      <c r="A109" s="34"/>
      <c r="C109" s="35"/>
      <c r="F109" s="92"/>
      <c r="G109" s="36"/>
    </row>
    <row r="110" spans="1:7" ht="13.5" thickBot="1" x14ac:dyDescent="0.3">
      <c r="A110" s="34"/>
      <c r="B110" s="2" t="s">
        <v>10</v>
      </c>
      <c r="C110" s="35"/>
      <c r="F110" s="249">
        <f>'Chronic Care Management'!F18</f>
        <v>7640479</v>
      </c>
      <c r="G110" s="36"/>
    </row>
    <row r="111" spans="1:7" ht="13.5" thickBot="1" x14ac:dyDescent="0.3">
      <c r="A111" s="34"/>
      <c r="C111" s="35"/>
      <c r="F111" s="92"/>
      <c r="G111" s="36"/>
    </row>
    <row r="112" spans="1:7" ht="13.5" thickBot="1" x14ac:dyDescent="0.3">
      <c r="A112" s="34"/>
      <c r="B112" s="2" t="s">
        <v>66</v>
      </c>
      <c r="C112" s="35"/>
      <c r="F112" s="250">
        <f>SUM(F108,F104,F100,F96,F92,F88,F84,F80,F76,F72)</f>
        <v>5</v>
      </c>
      <c r="G112" s="36"/>
    </row>
    <row r="113" spans="1:7" ht="13.5" thickBot="1" x14ac:dyDescent="0.3">
      <c r="A113" s="34"/>
      <c r="C113" s="35"/>
      <c r="F113" s="92"/>
      <c r="G113" s="36"/>
    </row>
    <row r="114" spans="1:7" ht="13.5" thickBot="1" x14ac:dyDescent="0.3">
      <c r="A114" s="34"/>
      <c r="B114" s="2" t="s">
        <v>67</v>
      </c>
      <c r="C114" s="35"/>
      <c r="F114" s="250">
        <f>COUNT(F108,F104,F100,F96,F92,F88,F84,F80,F76,F72)</f>
        <v>5</v>
      </c>
      <c r="G114" s="36"/>
    </row>
    <row r="115" spans="1:7" ht="13.5" thickBot="1" x14ac:dyDescent="0.3">
      <c r="A115" s="34"/>
      <c r="C115" s="35"/>
      <c r="F115" s="92"/>
      <c r="G115" s="36"/>
    </row>
    <row r="116" spans="1:7" ht="13.5" thickBot="1" x14ac:dyDescent="0.3">
      <c r="A116" s="34"/>
      <c r="B116" s="2" t="s">
        <v>68</v>
      </c>
      <c r="C116" s="35"/>
      <c r="F116" s="251">
        <f>IF(F114=0," ",F112/F114)</f>
        <v>1</v>
      </c>
      <c r="G116" s="36"/>
    </row>
    <row r="117" spans="1:7" ht="13.5" thickBot="1" x14ac:dyDescent="0.3">
      <c r="A117" s="34"/>
      <c r="C117" s="35"/>
      <c r="F117" s="92"/>
      <c r="G117" s="36"/>
    </row>
    <row r="118" spans="1:7" ht="13.5" thickBot="1" x14ac:dyDescent="0.3">
      <c r="A118" s="34"/>
      <c r="B118" s="2" t="s">
        <v>69</v>
      </c>
      <c r="C118" s="35"/>
      <c r="F118" s="249">
        <f>IF(F114=0," ",F116*F110)</f>
        <v>7640479</v>
      </c>
      <c r="G118" s="36"/>
    </row>
    <row r="119" spans="1:7" ht="13.5" thickBot="1" x14ac:dyDescent="0.3">
      <c r="A119" s="34"/>
      <c r="C119" s="35"/>
      <c r="F119" s="92"/>
      <c r="G119" s="36"/>
    </row>
    <row r="120" spans="1:7" ht="13.5" thickBot="1" x14ac:dyDescent="0.3">
      <c r="A120" s="34"/>
      <c r="B120" s="2" t="s">
        <v>11</v>
      </c>
      <c r="C120" s="35"/>
      <c r="F120" s="252">
        <f>'Chronic Care Management'!F20</f>
        <v>6876431.0999999996</v>
      </c>
      <c r="G120" s="36"/>
    </row>
    <row r="121" spans="1:7" ht="13.5" thickBot="1" x14ac:dyDescent="0.3">
      <c r="A121" s="34"/>
      <c r="C121" s="35"/>
      <c r="F121" s="92"/>
      <c r="G121" s="36"/>
    </row>
    <row r="122" spans="1:7" ht="13.5" thickBot="1" x14ac:dyDescent="0.3">
      <c r="A122" s="34"/>
      <c r="B122" s="239" t="s">
        <v>70</v>
      </c>
      <c r="C122" s="35"/>
      <c r="F122" s="217">
        <f>IF(F114=0," ",F118-F120)</f>
        <v>764047.90000000037</v>
      </c>
      <c r="G122" s="36"/>
    </row>
    <row r="123" spans="1:7"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13.5" customHeight="1" thickBot="1" x14ac:dyDescent="0.3">
      <c r="A125" s="40"/>
      <c r="B125" s="17" t="str">
        <f>'Redesign Primary Care'!B22</f>
        <v>Process Milestone:</v>
      </c>
      <c r="C125" s="17"/>
      <c r="D125" s="238" t="str">
        <f>'Redesign Primary Care'!D22</f>
        <v>(79) Implement a practice management system</v>
      </c>
      <c r="F125" s="247" t="str">
        <f>'Redesign Primary Care'!F29</f>
        <v>Yes</v>
      </c>
      <c r="G125" s="39"/>
    </row>
    <row r="126" spans="1:7" ht="6.75" customHeight="1" thickBot="1" x14ac:dyDescent="0.3">
      <c r="A126" s="34"/>
      <c r="F126" s="92"/>
      <c r="G126" s="36"/>
    </row>
    <row r="127" spans="1:7" ht="13.5" thickBot="1" x14ac:dyDescent="0.3">
      <c r="A127" s="34"/>
      <c r="C127" s="35" t="s">
        <v>15</v>
      </c>
      <c r="F127" s="248">
        <f>'Redesign Primary Care'!F44</f>
        <v>1</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'Redesign Primary Care'!B47</f>
        <v>Process Milestone:</v>
      </c>
      <c r="C129" s="17"/>
      <c r="D129" s="238" t="str">
        <f>'Redesign Primary Care'!D47</f>
        <v>(80) Implement patient visit redesign at one ARMC FHC (pilot)</v>
      </c>
      <c r="F129" s="247">
        <f>'Redesign Primary Care'!F54</f>
        <v>1</v>
      </c>
      <c r="G129" s="39"/>
    </row>
    <row r="130" spans="1:7" ht="6.75" customHeight="1" thickBot="1" x14ac:dyDescent="0.3">
      <c r="A130" s="34"/>
      <c r="F130" s="92"/>
      <c r="G130" s="36"/>
    </row>
    <row r="131" spans="1:7" ht="13.5" thickBot="1" x14ac:dyDescent="0.3">
      <c r="A131" s="34"/>
      <c r="C131" s="35" t="s">
        <v>15</v>
      </c>
      <c r="F131" s="248">
        <f>'Redesign Primary Care'!F71</f>
        <v>1</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Care'!B74</f>
        <v>Process Milestone:</v>
      </c>
      <c r="C133" s="17"/>
      <c r="D133" s="238" t="str">
        <f>'Redesign Primary Care'!D74</f>
        <v>(81) Train 25% of ARMC FHC staff on methods for redesigning clinics to improve efficiency (including primary care residents)</v>
      </c>
      <c r="F133" s="247">
        <f>'Redesign Primary Care'!F81</f>
        <v>1</v>
      </c>
      <c r="G133" s="39"/>
    </row>
    <row r="134" spans="1:7" ht="6.75" customHeight="1" thickBot="1" x14ac:dyDescent="0.3">
      <c r="A134" s="34"/>
      <c r="F134" s="92"/>
      <c r="G134" s="36"/>
    </row>
    <row r="135" spans="1:7" ht="13.5" thickBot="1" x14ac:dyDescent="0.3">
      <c r="A135" s="34"/>
      <c r="C135" s="35" t="s">
        <v>15</v>
      </c>
      <c r="F135" s="248">
        <f>'Redesign Primary Care'!F96</f>
        <v>1</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'Redesign Primary Care'!B99</f>
        <v>Process Milestone:</v>
      </c>
      <c r="C137" s="17"/>
      <c r="D137" s="238">
        <f>'Redesign Primary Care'!D99</f>
        <v>0</v>
      </c>
      <c r="F137" s="247" t="str">
        <f>'Redesign Primary Care'!F106</f>
        <v>N/A</v>
      </c>
      <c r="G137" s="39"/>
    </row>
    <row r="138" spans="1:7" ht="6.75" customHeight="1" thickBot="1" x14ac:dyDescent="0.3">
      <c r="A138" s="34"/>
      <c r="F138" s="92"/>
      <c r="G138" s="36"/>
    </row>
    <row r="139" spans="1:7" ht="13.5" thickBot="1" x14ac:dyDescent="0.3">
      <c r="A139" s="34"/>
      <c r="C139" s="35" t="s">
        <v>15</v>
      </c>
      <c r="F139" s="248" t="str">
        <f>'Redesign Primary Care'!F121</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'Redesign Primary Care'!B124</f>
        <v>Process Milestone:</v>
      </c>
      <c r="C141" s="17"/>
      <c r="D141" s="238">
        <f>'Redesign Primary Care'!D124</f>
        <v>0</v>
      </c>
      <c r="F141" s="247" t="str">
        <f>'Redesign Primary Care'!F131</f>
        <v>N/A</v>
      </c>
      <c r="G141" s="39"/>
    </row>
    <row r="142" spans="1:7" ht="6.75" customHeight="1" thickBot="1" x14ac:dyDescent="0.3">
      <c r="A142" s="34"/>
      <c r="F142" s="92"/>
      <c r="G142" s="36"/>
    </row>
    <row r="143" spans="1:7" ht="13.5" thickBot="1" x14ac:dyDescent="0.3">
      <c r="A143" s="34"/>
      <c r="C143" s="35" t="s">
        <v>15</v>
      </c>
      <c r="F143" s="248" t="str">
        <f>'Redesign Primary Care'!F146</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'Redesign Primary Care'!B149</f>
        <v>Improvement Milestone:</v>
      </c>
      <c r="C145" s="17"/>
      <c r="D145" s="238">
        <f>'Redesign Primary Care'!D149</f>
        <v>0</v>
      </c>
      <c r="F145" s="247" t="str">
        <f>'Redesign Primary Care'!F156</f>
        <v>N/A</v>
      </c>
      <c r="G145" s="39"/>
    </row>
    <row r="146" spans="1:7" ht="6.75" customHeight="1" thickBot="1" x14ac:dyDescent="0.3">
      <c r="A146" s="34"/>
      <c r="F146" s="92"/>
      <c r="G146" s="36"/>
    </row>
    <row r="147" spans="1:7" ht="13.5" thickBot="1" x14ac:dyDescent="0.3">
      <c r="A147" s="34"/>
      <c r="C147" s="35" t="s">
        <v>15</v>
      </c>
      <c r="F147" s="248" t="str">
        <f>'Redesign Primary Care'!F171</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'Redesign Primary Care'!B174</f>
        <v>Improvement Milestone:</v>
      </c>
      <c r="C149" s="17"/>
      <c r="D149" s="238">
        <f>'Redesign Primary Care'!D174</f>
        <v>0</v>
      </c>
      <c r="F149" s="247" t="str">
        <f>'Redesign Primary Care'!F181</f>
        <v>N/A</v>
      </c>
      <c r="G149" s="39"/>
    </row>
    <row r="150" spans="1:7" ht="6.75" customHeight="1" thickBot="1" x14ac:dyDescent="0.3">
      <c r="A150" s="34"/>
      <c r="F150" s="92"/>
      <c r="G150" s="36"/>
    </row>
    <row r="151" spans="1:7" ht="13.5" thickBot="1" x14ac:dyDescent="0.3">
      <c r="A151" s="34"/>
      <c r="C151" s="35" t="s">
        <v>15</v>
      </c>
      <c r="F151" s="248" t="str">
        <f>'Redesign Primary Care'!F196</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'Redesign Primary Care'!B199</f>
        <v>Improvement Milestone:</v>
      </c>
      <c r="C153" s="17"/>
      <c r="D153" s="238">
        <f>'Redesign Primary Care'!D199</f>
        <v>0</v>
      </c>
      <c r="F153" s="247" t="str">
        <f>'Redesign Primary Care'!F206</f>
        <v>N/A</v>
      </c>
      <c r="G153" s="39"/>
    </row>
    <row r="154" spans="1:7" ht="6.75" customHeight="1" thickBot="1" x14ac:dyDescent="0.3">
      <c r="A154" s="34"/>
      <c r="F154" s="92"/>
      <c r="G154" s="36"/>
    </row>
    <row r="155" spans="1:7" ht="13.5" thickBot="1" x14ac:dyDescent="0.3">
      <c r="A155" s="34"/>
      <c r="C155" s="35" t="s">
        <v>15</v>
      </c>
      <c r="F155" s="248" t="str">
        <f>'Redesign Primary Care'!F221</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'Redesign Primary Care'!B224</f>
        <v>Improvement Milestone:</v>
      </c>
      <c r="C157" s="17"/>
      <c r="D157" s="238">
        <f>'Redesign Primary Care'!D224</f>
        <v>0</v>
      </c>
      <c r="F157" s="247" t="str">
        <f>'Redesign Primary Care'!F231</f>
        <v>N/A</v>
      </c>
      <c r="G157" s="39"/>
    </row>
    <row r="158" spans="1:7" ht="6.75" customHeight="1" thickBot="1" x14ac:dyDescent="0.3">
      <c r="A158" s="34"/>
      <c r="F158" s="92"/>
      <c r="G158" s="36"/>
    </row>
    <row r="159" spans="1:7" ht="13.5" thickBot="1" x14ac:dyDescent="0.3">
      <c r="A159" s="34"/>
      <c r="C159" s="35" t="s">
        <v>15</v>
      </c>
      <c r="F159" s="248" t="str">
        <f>'Redesign Primary Care'!F246</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'Redesign Primary Care'!B249</f>
        <v>Improvement Milestone:</v>
      </c>
      <c r="C161" s="17"/>
      <c r="D161" s="238">
        <f>'Redesign Primary Care'!D249</f>
        <v>0</v>
      </c>
      <c r="F161" s="247" t="str">
        <f>'Redesign Primary Care'!F256</f>
        <v>N/A</v>
      </c>
      <c r="G161" s="39"/>
    </row>
    <row r="162" spans="1:7" ht="6.75" customHeight="1" thickBot="1" x14ac:dyDescent="0.3">
      <c r="A162" s="34"/>
      <c r="F162" s="92"/>
      <c r="G162" s="36"/>
    </row>
    <row r="163" spans="1:7" ht="13.5" thickBot="1" x14ac:dyDescent="0.3">
      <c r="A163" s="34"/>
      <c r="C163" s="35" t="s">
        <v>15</v>
      </c>
      <c r="F163" s="248" t="str">
        <f>'Redesign Primary Care'!F271</f>
        <v xml:space="preserve"> </v>
      </c>
      <c r="G163" s="36"/>
    </row>
    <row r="164" spans="1:7" ht="13.5" thickBot="1" x14ac:dyDescent="0.3">
      <c r="A164" s="34"/>
      <c r="C164" s="35"/>
      <c r="F164" s="92"/>
      <c r="G164" s="36"/>
    </row>
    <row r="165" spans="1:7" ht="13.5" thickBot="1" x14ac:dyDescent="0.3">
      <c r="A165" s="34"/>
      <c r="B165" s="2" t="s">
        <v>10</v>
      </c>
      <c r="C165" s="35"/>
      <c r="F165" s="249">
        <f>'Redesign Primary Care'!F18</f>
        <v>7640479</v>
      </c>
      <c r="G165" s="36"/>
    </row>
    <row r="166" spans="1:7" ht="13.5" thickBot="1" x14ac:dyDescent="0.3">
      <c r="A166" s="34"/>
      <c r="C166" s="35"/>
      <c r="F166" s="92"/>
      <c r="G166" s="36"/>
    </row>
    <row r="167" spans="1:7" ht="13.5" thickBot="1" x14ac:dyDescent="0.3">
      <c r="A167" s="34"/>
      <c r="B167" s="2" t="s">
        <v>66</v>
      </c>
      <c r="C167" s="35"/>
      <c r="F167" s="250">
        <f>SUM(F163,F159,F155,F151,F147,F143,F139,F135,F131,F127)</f>
        <v>3</v>
      </c>
      <c r="G167" s="36"/>
    </row>
    <row r="168" spans="1:7" ht="13.5" thickBot="1" x14ac:dyDescent="0.3">
      <c r="A168" s="34"/>
      <c r="C168" s="35"/>
      <c r="F168" s="92"/>
      <c r="G168" s="36"/>
    </row>
    <row r="169" spans="1:7" ht="13.5" thickBot="1" x14ac:dyDescent="0.3">
      <c r="A169" s="34"/>
      <c r="B169" s="2" t="s">
        <v>67</v>
      </c>
      <c r="C169" s="35"/>
      <c r="F169" s="250">
        <f>COUNT(F163,F159,F155,F151,F147,F143,F139,F135,F131,F127)</f>
        <v>3</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7640479</v>
      </c>
      <c r="G173" s="36"/>
    </row>
    <row r="174" spans="1:7" ht="13.5" thickBot="1" x14ac:dyDescent="0.3">
      <c r="A174" s="34"/>
      <c r="C174" s="35"/>
      <c r="F174" s="92"/>
      <c r="G174" s="36"/>
    </row>
    <row r="175" spans="1:7" ht="13.5" thickBot="1" x14ac:dyDescent="0.3">
      <c r="A175" s="34"/>
      <c r="B175" s="2" t="s">
        <v>11</v>
      </c>
      <c r="C175" s="35"/>
      <c r="F175" s="252">
        <f>'Redesign Primary Care'!F20</f>
        <v>5093652.67</v>
      </c>
      <c r="G175" s="36"/>
    </row>
    <row r="176" spans="1:7" ht="13.5" thickBot="1" x14ac:dyDescent="0.3">
      <c r="A176" s="34"/>
      <c r="C176" s="35"/>
      <c r="F176" s="92"/>
      <c r="G176" s="36"/>
    </row>
    <row r="177" spans="1:7" ht="13.5" thickBot="1" x14ac:dyDescent="0.3">
      <c r="A177" s="34"/>
      <c r="B177" s="239" t="s">
        <v>70</v>
      </c>
      <c r="C177" s="35"/>
      <c r="F177" s="217">
        <f>IF(F169=0," ",F173-F175)</f>
        <v>2546826.33</v>
      </c>
      <c r="G177" s="36"/>
    </row>
    <row r="178" spans="1:7" x14ac:dyDescent="0.25">
      <c r="A178" s="48"/>
      <c r="B178" s="254"/>
      <c r="C178" s="255"/>
      <c r="D178" s="50"/>
      <c r="E178" s="50"/>
      <c r="F178" s="132"/>
      <c r="G178" s="52"/>
    </row>
    <row r="179" spans="1:7" s="33" customFormat="1" ht="15.75" thickBot="1" x14ac:dyDescent="0.3">
      <c r="A179" s="27" t="s">
        <v>109</v>
      </c>
      <c r="B179" s="28"/>
      <c r="C179" s="28"/>
      <c r="D179" s="29"/>
      <c r="E179" s="30"/>
      <c r="F179" s="111"/>
      <c r="G179" s="32"/>
    </row>
    <row r="180" spans="1:7" s="33" customFormat="1" ht="13.5" customHeight="1" thickBot="1" x14ac:dyDescent="0.3">
      <c r="A180" s="40"/>
      <c r="B180" s="17" t="str">
        <f>'Patient Experience'!B22</f>
        <v>Process Milestone:</v>
      </c>
      <c r="C180" s="17"/>
      <c r="D180" s="238">
        <f>'Patient Experience'!D22</f>
        <v>0</v>
      </c>
      <c r="F180" s="247" t="str">
        <f>'Patient Experience'!F29</f>
        <v>N/A</v>
      </c>
      <c r="G180" s="39"/>
    </row>
    <row r="181" spans="1:7" ht="6.75" customHeight="1" thickBot="1" x14ac:dyDescent="0.3">
      <c r="A181" s="34"/>
      <c r="F181" s="92"/>
      <c r="G181" s="36"/>
    </row>
    <row r="182" spans="1:7" ht="13.5" thickBot="1" x14ac:dyDescent="0.3">
      <c r="A182" s="34"/>
      <c r="C182" s="35" t="s">
        <v>15</v>
      </c>
      <c r="F182" s="248" t="str">
        <f>'Patient Experience'!F44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'Patient Experience'!B47</f>
        <v>Process Milestone:</v>
      </c>
      <c r="C184" s="17"/>
      <c r="D184" s="238">
        <f>'Patient Experience'!D47</f>
        <v>0</v>
      </c>
      <c r="F184" s="247" t="str">
        <f>'Patient Experience'!F54</f>
        <v>N/A</v>
      </c>
      <c r="G184" s="39"/>
    </row>
    <row r="185" spans="1:7" ht="6.75" customHeight="1" thickBot="1" x14ac:dyDescent="0.3">
      <c r="A185" s="34"/>
      <c r="F185" s="92"/>
      <c r="G185" s="36"/>
    </row>
    <row r="186" spans="1:7" ht="13.5" thickBot="1" x14ac:dyDescent="0.3">
      <c r="A186" s="34"/>
      <c r="C186" s="35" t="s">
        <v>15</v>
      </c>
      <c r="F186" s="248" t="str">
        <f>'Patient Experience'!F69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'Patient Experience'!B72</f>
        <v>Process Milestone:</v>
      </c>
      <c r="C188" s="17"/>
      <c r="D188" s="238">
        <f>'Patient Experience'!D72</f>
        <v>0</v>
      </c>
      <c r="F188" s="247" t="str">
        <f>'Patient Experience'!F79</f>
        <v>N/A</v>
      </c>
      <c r="G188" s="39"/>
    </row>
    <row r="189" spans="1:7" ht="6.75" customHeight="1" thickBot="1" x14ac:dyDescent="0.3">
      <c r="A189" s="34"/>
      <c r="F189" s="92"/>
      <c r="G189" s="36"/>
    </row>
    <row r="190" spans="1:7" ht="13.5" thickBot="1" x14ac:dyDescent="0.3">
      <c r="A190" s="34"/>
      <c r="C190" s="35" t="s">
        <v>15</v>
      </c>
      <c r="F190" s="248" t="str">
        <f>'Patient Experience'!F94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'Patient Experience'!B97</f>
        <v>Process Milestone:</v>
      </c>
      <c r="C192" s="17"/>
      <c r="D192" s="238">
        <f>'Patient Experience'!D97</f>
        <v>0</v>
      </c>
      <c r="F192" s="247" t="str">
        <f>'Patient Experience'!F104</f>
        <v>N/A</v>
      </c>
      <c r="G192" s="39"/>
    </row>
    <row r="193" spans="1:7" ht="6.75" customHeight="1" thickBot="1" x14ac:dyDescent="0.3">
      <c r="A193" s="34"/>
      <c r="F193" s="92"/>
      <c r="G193" s="36"/>
    </row>
    <row r="194" spans="1:7" ht="13.5" thickBot="1" x14ac:dyDescent="0.3">
      <c r="A194" s="34"/>
      <c r="C194" s="35" t="s">
        <v>15</v>
      </c>
      <c r="F194" s="248" t="str">
        <f>'Patient Experience'!F119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'Patient Experience'!B122</f>
        <v>Process Milestone:</v>
      </c>
      <c r="C196" s="17"/>
      <c r="D196" s="238">
        <f>'Patient Experience'!D122</f>
        <v>0</v>
      </c>
      <c r="F196" s="247" t="str">
        <f>'Patient Experience'!F129</f>
        <v>N/A</v>
      </c>
      <c r="G196" s="39"/>
    </row>
    <row r="197" spans="1:7" ht="6.75" customHeight="1" thickBot="1" x14ac:dyDescent="0.3">
      <c r="A197" s="34"/>
      <c r="F197" s="92"/>
      <c r="G197" s="36"/>
    </row>
    <row r="198" spans="1:7" ht="13.5" thickBot="1" x14ac:dyDescent="0.3">
      <c r="A198" s="34"/>
      <c r="C198" s="35" t="s">
        <v>15</v>
      </c>
      <c r="F198" s="248" t="str">
        <f>'Patient Experience'!F144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'Patient Experience'!B147</f>
        <v>Improvement Milestone:</v>
      </c>
      <c r="C200" s="17"/>
      <c r="D200" s="238">
        <f>'Patient Experience'!D147</f>
        <v>0</v>
      </c>
      <c r="F200" s="247" t="str">
        <f>'Patient Experience'!F154</f>
        <v>N/A</v>
      </c>
      <c r="G200" s="39"/>
    </row>
    <row r="201" spans="1:7" ht="6.75" customHeight="1" thickBot="1" x14ac:dyDescent="0.3">
      <c r="A201" s="34"/>
      <c r="F201" s="92"/>
      <c r="G201" s="36"/>
    </row>
    <row r="202" spans="1:7" ht="13.5" thickBot="1" x14ac:dyDescent="0.3">
      <c r="A202" s="34"/>
      <c r="C202" s="35" t="s">
        <v>15</v>
      </c>
      <c r="F202" s="248" t="str">
        <f>'Patient Experience'!F169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'Patient Experience'!B172</f>
        <v>Improvement Milestone:</v>
      </c>
      <c r="C204" s="17"/>
      <c r="D204" s="238">
        <f>'Patient Experience'!D172</f>
        <v>0</v>
      </c>
      <c r="F204" s="247" t="str">
        <f>'Patient Experience'!F179</f>
        <v>N/A</v>
      </c>
      <c r="G204" s="39"/>
    </row>
    <row r="205" spans="1:7" ht="6.75" customHeight="1" thickBot="1" x14ac:dyDescent="0.3">
      <c r="A205" s="34"/>
      <c r="F205" s="92"/>
      <c r="G205" s="36"/>
    </row>
    <row r="206" spans="1:7" ht="13.5" thickBot="1" x14ac:dyDescent="0.3">
      <c r="A206" s="34"/>
      <c r="C206" s="35" t="s">
        <v>15</v>
      </c>
      <c r="F206" s="248" t="str">
        <f>'Patient Experience'!F194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'Patient Experience'!B197</f>
        <v>Improvement Milestone:</v>
      </c>
      <c r="C208" s="17"/>
      <c r="D208" s="238">
        <f>'Patient Experience'!D197</f>
        <v>0</v>
      </c>
      <c r="F208" s="247" t="str">
        <f>'Patient Experience'!F204</f>
        <v>N/A</v>
      </c>
      <c r="G208" s="39"/>
    </row>
    <row r="209" spans="1:7" ht="6.75" customHeight="1" thickBot="1" x14ac:dyDescent="0.3">
      <c r="A209" s="34"/>
      <c r="F209" s="92"/>
      <c r="G209" s="36"/>
    </row>
    <row r="210" spans="1:7" ht="13.5" thickBot="1" x14ac:dyDescent="0.3">
      <c r="A210" s="34"/>
      <c r="C210" s="35" t="s">
        <v>15</v>
      </c>
      <c r="F210" s="248" t="str">
        <f>'Patient Experience'!F219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'Patient Experience'!B222</f>
        <v>Improvement Milestone:</v>
      </c>
      <c r="C212" s="17"/>
      <c r="D212" s="238">
        <f>'Patient Experience'!D222</f>
        <v>0</v>
      </c>
      <c r="F212" s="247" t="str">
        <f>'Patient Experience'!F229</f>
        <v>N/A</v>
      </c>
      <c r="G212" s="39"/>
    </row>
    <row r="213" spans="1:7" ht="6.75" customHeight="1" thickBot="1" x14ac:dyDescent="0.3">
      <c r="A213" s="34"/>
      <c r="F213" s="92"/>
      <c r="G213" s="36"/>
    </row>
    <row r="214" spans="1:7" ht="13.5" thickBot="1" x14ac:dyDescent="0.3">
      <c r="A214" s="34"/>
      <c r="C214" s="35" t="s">
        <v>15</v>
      </c>
      <c r="F214" s="248" t="str">
        <f>'Patient Experience'!F244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'Patient Experience'!B247</f>
        <v>Improvement Milestone:</v>
      </c>
      <c r="C216" s="17"/>
      <c r="D216" s="238">
        <f>'Patient Experience'!D247</f>
        <v>0</v>
      </c>
      <c r="F216" s="247" t="str">
        <f>'Patient Experience'!F254</f>
        <v>N/A</v>
      </c>
      <c r="G216" s="39"/>
    </row>
    <row r="217" spans="1:7" ht="6.75" customHeight="1" thickBot="1" x14ac:dyDescent="0.3">
      <c r="A217" s="34"/>
      <c r="F217" s="92"/>
      <c r="G217" s="36"/>
    </row>
    <row r="218" spans="1:7" ht="13.5" thickBot="1" x14ac:dyDescent="0.3">
      <c r="A218" s="34"/>
      <c r="C218" s="35" t="s">
        <v>15</v>
      </c>
      <c r="F218" s="248" t="str">
        <f>'Patient Experience'!F269</f>
        <v xml:space="preserve"> </v>
      </c>
      <c r="G218" s="36"/>
    </row>
    <row r="219" spans="1:7" ht="13.5" thickBot="1" x14ac:dyDescent="0.3">
      <c r="A219" s="34"/>
      <c r="C219" s="35"/>
      <c r="F219" s="92"/>
      <c r="G219" s="36"/>
    </row>
    <row r="220" spans="1:7" ht="13.5" thickBot="1" x14ac:dyDescent="0.3">
      <c r="A220" s="34"/>
      <c r="B220" s="2" t="s">
        <v>10</v>
      </c>
      <c r="C220" s="35"/>
      <c r="F220" s="249">
        <f>'Patient Experience'!F18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'Patient Experience'!F20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x14ac:dyDescent="0.25">
      <c r="A233" s="48"/>
      <c r="B233" s="254"/>
      <c r="C233" s="255"/>
      <c r="D233" s="50"/>
      <c r="E233" s="50"/>
      <c r="F233" s="132"/>
      <c r="G233" s="52"/>
    </row>
    <row r="234" spans="1:7" s="33" customFormat="1" ht="15.75" thickBot="1" x14ac:dyDescent="0.3">
      <c r="A234" s="27" t="s">
        <v>110</v>
      </c>
      <c r="B234" s="28"/>
      <c r="C234" s="28"/>
      <c r="D234" s="29"/>
      <c r="E234" s="30"/>
      <c r="F234" s="111"/>
      <c r="G234" s="32"/>
    </row>
    <row r="235" spans="1:7" s="33" customFormat="1" ht="13.5"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customHeight="1" thickBot="1" x14ac:dyDescent="0.3">
      <c r="A236" s="34"/>
      <c r="F236" s="92"/>
      <c r="G236" s="36"/>
    </row>
    <row r="237" spans="1:7" ht="13.5" thickBot="1" x14ac:dyDescent="0.3">
      <c r="A237" s="34"/>
      <c r="C237" s="35" t="s">
        <v>15</v>
      </c>
      <c r="F237" s="248" t="str">
        <f>'Redesign for Cost Containment'!F44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customHeight="1" thickBot="1" x14ac:dyDescent="0.3">
      <c r="A240" s="34"/>
      <c r="F240" s="92"/>
      <c r="G240" s="36"/>
    </row>
    <row r="241" spans="1:7" ht="13.5" thickBot="1" x14ac:dyDescent="0.3">
      <c r="A241" s="34"/>
      <c r="C241" s="35" t="s">
        <v>15</v>
      </c>
      <c r="F241" s="248" t="str">
        <f>'Redesign for Cost Containment'!F69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customHeight="1" thickBot="1" x14ac:dyDescent="0.3">
      <c r="A244" s="34"/>
      <c r="F244" s="92"/>
      <c r="G244" s="36"/>
    </row>
    <row r="245" spans="1:7" ht="13.5" thickBot="1" x14ac:dyDescent="0.3">
      <c r="A245" s="34"/>
      <c r="C245" s="35" t="s">
        <v>15</v>
      </c>
      <c r="F245" s="248" t="str">
        <f>'Redesign for Cost Containment'!F94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customHeight="1" thickBot="1" x14ac:dyDescent="0.3">
      <c r="A248" s="34"/>
      <c r="F248" s="92"/>
      <c r="G248" s="36"/>
    </row>
    <row r="249" spans="1:7" ht="13.5" thickBot="1" x14ac:dyDescent="0.3">
      <c r="A249" s="34"/>
      <c r="C249" s="35" t="s">
        <v>15</v>
      </c>
      <c r="F249" s="248" t="str">
        <f>'Redesign for Cost Containment'!F119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customHeight="1" thickBot="1" x14ac:dyDescent="0.3">
      <c r="A252" s="34"/>
      <c r="F252" s="92"/>
      <c r="G252" s="36"/>
    </row>
    <row r="253" spans="1:7" ht="13.5" thickBot="1" x14ac:dyDescent="0.3">
      <c r="A253" s="34"/>
      <c r="C253" s="35" t="s">
        <v>15</v>
      </c>
      <c r="F253" s="248" t="str">
        <f>'Redesign for Cost Containment'!F144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customHeight="1" thickBot="1" x14ac:dyDescent="0.3">
      <c r="A256" s="34"/>
      <c r="F256" s="92"/>
      <c r="G256" s="36"/>
    </row>
    <row r="257" spans="1:7" ht="13.5" thickBot="1" x14ac:dyDescent="0.3">
      <c r="A257" s="34"/>
      <c r="C257" s="35" t="s">
        <v>15</v>
      </c>
      <c r="F257" s="248" t="str">
        <f>'Redesign for Cost Containment'!F169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customHeight="1" thickBot="1" x14ac:dyDescent="0.3">
      <c r="A260" s="34"/>
      <c r="F260" s="92"/>
      <c r="G260" s="36"/>
    </row>
    <row r="261" spans="1:7" ht="13.5" thickBot="1" x14ac:dyDescent="0.3">
      <c r="A261" s="34"/>
      <c r="C261" s="35" t="s">
        <v>15</v>
      </c>
      <c r="F261" s="248" t="str">
        <f>'Redesign for Cost Containment'!F194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customHeight="1" thickBot="1" x14ac:dyDescent="0.3">
      <c r="A264" s="34"/>
      <c r="F264" s="92"/>
      <c r="G264" s="36"/>
    </row>
    <row r="265" spans="1:7" ht="13.5" thickBot="1" x14ac:dyDescent="0.3">
      <c r="A265" s="34"/>
      <c r="C265" s="35" t="s">
        <v>15</v>
      </c>
      <c r="F265" s="248" t="str">
        <f>'Redesign for Cost Containment'!F219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customHeight="1" thickBot="1" x14ac:dyDescent="0.3">
      <c r="A268" s="34"/>
      <c r="F268" s="92"/>
      <c r="G268" s="36"/>
    </row>
    <row r="269" spans="1:7" ht="13.5" thickBot="1" x14ac:dyDescent="0.3">
      <c r="A269" s="34"/>
      <c r="C269" s="35" t="s">
        <v>15</v>
      </c>
      <c r="F269" s="248" t="str">
        <f>'Redesign for Cost Containment'!F244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customHeight="1" thickBot="1" x14ac:dyDescent="0.3">
      <c r="A272" s="34"/>
      <c r="F272" s="92"/>
      <c r="G272" s="36"/>
    </row>
    <row r="273" spans="1:7" ht="13.5" thickBot="1" x14ac:dyDescent="0.3">
      <c r="A273" s="34"/>
      <c r="C273" s="35" t="s">
        <v>15</v>
      </c>
      <c r="F273" s="248" t="str">
        <f>'Redesign for Cost Containment'!F269</f>
        <v xml:space="preserve"> </v>
      </c>
      <c r="G273" s="36"/>
    </row>
    <row r="274" spans="1:7" ht="13.5" thickBot="1" x14ac:dyDescent="0.3">
      <c r="A274" s="34"/>
      <c r="C274" s="35"/>
      <c r="F274" s="92"/>
      <c r="G274" s="36"/>
    </row>
    <row r="275" spans="1:7" ht="13.5" thickBot="1" x14ac:dyDescent="0.3">
      <c r="A275" s="34"/>
      <c r="B275" s="2" t="s">
        <v>10</v>
      </c>
      <c r="C275" s="35"/>
      <c r="F275" s="249">
        <f>'Redesign for Cost Containment'!F18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'Redesign for Cost Containment'!F20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13.5" customHeight="1" thickBot="1" x14ac:dyDescent="0.3">
      <c r="A290" s="40"/>
      <c r="B290" s="17" t="str">
        <f>'Integrate Physical Behavioral'!B22</f>
        <v>Process Milestone:</v>
      </c>
      <c r="C290" s="17"/>
      <c r="D290" s="238">
        <f>'Integrate Physical Behavioral'!D22</f>
        <v>0</v>
      </c>
      <c r="F290" s="247" t="str">
        <f>'Integrate Physical Behavioral'!F29</f>
        <v>N/A</v>
      </c>
      <c r="G290" s="39"/>
    </row>
    <row r="291" spans="1:7" ht="6.75" customHeight="1" thickBot="1" x14ac:dyDescent="0.3">
      <c r="A291" s="34"/>
      <c r="F291" s="92"/>
      <c r="G291" s="36"/>
    </row>
    <row r="292" spans="1:7" ht="13.5" thickBot="1" x14ac:dyDescent="0.3">
      <c r="A292" s="34"/>
      <c r="C292" s="35" t="s">
        <v>15</v>
      </c>
      <c r="F292" s="248" t="str">
        <f>'Integrate Physical Behavioral'!F44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'Integrate Physical Behavioral'!B47</f>
        <v>Process Milestone:</v>
      </c>
      <c r="C294" s="17"/>
      <c r="D294" s="238">
        <f>'Integrate Physical Behavioral'!D47</f>
        <v>0</v>
      </c>
      <c r="F294" s="247" t="str">
        <f>'Integrate Physical Behavioral'!F54</f>
        <v>N/A</v>
      </c>
      <c r="G294" s="39"/>
    </row>
    <row r="295" spans="1:7" ht="6.75" customHeight="1" thickBot="1" x14ac:dyDescent="0.3">
      <c r="A295" s="34"/>
      <c r="F295" s="92"/>
      <c r="G295" s="36"/>
    </row>
    <row r="296" spans="1:7" ht="13.5" thickBot="1" x14ac:dyDescent="0.3">
      <c r="A296" s="34"/>
      <c r="C296" s="35" t="s">
        <v>15</v>
      </c>
      <c r="F296" s="248" t="str">
        <f>'Integrate Physical Behavioral'!F69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'Integrate Physical Behavioral'!B72</f>
        <v>Process Milestone:</v>
      </c>
      <c r="C298" s="17"/>
      <c r="D298" s="238">
        <f>'Integrate Physical Behavioral'!D72</f>
        <v>0</v>
      </c>
      <c r="F298" s="247" t="str">
        <f>'Integrate Physical Behavioral'!F79</f>
        <v>N/A</v>
      </c>
      <c r="G298" s="39"/>
    </row>
    <row r="299" spans="1:7" ht="6.75" customHeight="1" thickBot="1" x14ac:dyDescent="0.3">
      <c r="A299" s="34"/>
      <c r="F299" s="92"/>
      <c r="G299" s="36"/>
    </row>
    <row r="300" spans="1:7" ht="13.5" thickBot="1" x14ac:dyDescent="0.3">
      <c r="A300" s="34"/>
      <c r="C300" s="35" t="s">
        <v>15</v>
      </c>
      <c r="F300" s="248" t="str">
        <f>'Integrate Physical Behavioral'!F94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customHeight="1" thickBot="1" x14ac:dyDescent="0.3">
      <c r="A303" s="34"/>
      <c r="F303" s="92"/>
      <c r="G303" s="36"/>
    </row>
    <row r="304" spans="1:7" ht="13.5" thickBot="1" x14ac:dyDescent="0.3">
      <c r="A304" s="34"/>
      <c r="C304" s="35" t="s">
        <v>15</v>
      </c>
      <c r="F304" s="248" t="str">
        <f>'Integrate Physical Behavioral'!F119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customHeight="1" thickBot="1" x14ac:dyDescent="0.3">
      <c r="A307" s="34"/>
      <c r="F307" s="92"/>
      <c r="G307" s="36"/>
    </row>
    <row r="308" spans="1:7" ht="13.5" thickBot="1" x14ac:dyDescent="0.3">
      <c r="A308" s="34"/>
      <c r="C308" s="35" t="s">
        <v>15</v>
      </c>
      <c r="F308" s="248" t="str">
        <f>'Integrate Physical Behavioral'!F144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customHeight="1" thickBot="1" x14ac:dyDescent="0.3">
      <c r="A311" s="34"/>
      <c r="F311" s="92"/>
      <c r="G311" s="36"/>
    </row>
    <row r="312" spans="1:7" ht="13.5" thickBot="1" x14ac:dyDescent="0.3">
      <c r="A312" s="34"/>
      <c r="C312" s="35" t="s">
        <v>15</v>
      </c>
      <c r="F312" s="248" t="str">
        <f>'Integrate Physical Behavioral'!F169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customHeight="1" thickBot="1" x14ac:dyDescent="0.3">
      <c r="A315" s="34"/>
      <c r="F315" s="92"/>
      <c r="G315" s="36"/>
    </row>
    <row r="316" spans="1:7" ht="13.5" thickBot="1" x14ac:dyDescent="0.3">
      <c r="A316" s="34"/>
      <c r="C316" s="35" t="s">
        <v>15</v>
      </c>
      <c r="F316" s="248" t="str">
        <f>'Integrate Physical Behavioral'!F194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customHeight="1" thickBot="1" x14ac:dyDescent="0.3">
      <c r="A319" s="34"/>
      <c r="F319" s="92"/>
      <c r="G319" s="36"/>
    </row>
    <row r="320" spans="1:7" ht="13.5" thickBot="1" x14ac:dyDescent="0.3">
      <c r="A320" s="34"/>
      <c r="C320" s="35" t="s">
        <v>15</v>
      </c>
      <c r="F320" s="248" t="str">
        <f>'Integrate Physical Behavioral'!F219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customHeight="1" thickBot="1" x14ac:dyDescent="0.3">
      <c r="A323" s="34"/>
      <c r="F323" s="92"/>
      <c r="G323" s="36"/>
    </row>
    <row r="324" spans="1:7" ht="13.5" thickBot="1" x14ac:dyDescent="0.3">
      <c r="A324" s="34"/>
      <c r="C324" s="35" t="s">
        <v>15</v>
      </c>
      <c r="F324" s="248" t="str">
        <f>'Integrate Physical Behavioral'!F244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customHeight="1" thickBot="1" x14ac:dyDescent="0.3">
      <c r="A327" s="34"/>
      <c r="F327" s="92"/>
      <c r="G327" s="36"/>
    </row>
    <row r="328" spans="1:7" ht="13.5"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'Integrate Physical Behavioral'!F20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x14ac:dyDescent="0.25">
      <c r="A343" s="48"/>
      <c r="B343" s="254"/>
      <c r="C343" s="255"/>
      <c r="D343" s="50"/>
      <c r="E343" s="50"/>
      <c r="F343" s="132"/>
      <c r="G343" s="52"/>
    </row>
    <row r="344" spans="1:7" s="33" customFormat="1" ht="15.75" thickBot="1" x14ac:dyDescent="0.3">
      <c r="A344" s="27" t="s">
        <v>112</v>
      </c>
      <c r="B344" s="28"/>
      <c r="C344" s="28"/>
      <c r="D344" s="29"/>
      <c r="E344" s="30"/>
      <c r="F344" s="111"/>
      <c r="G344" s="32"/>
    </row>
    <row r="345" spans="1:7" s="33" customFormat="1" ht="13.5" customHeight="1" thickBot="1" x14ac:dyDescent="0.3">
      <c r="A345" s="40"/>
      <c r="B345" s="17" t="str">
        <f>'Specialty Care Access'!B22</f>
        <v>Process Milestone:</v>
      </c>
      <c r="C345" s="17"/>
      <c r="D345" s="238">
        <f>'Specialty Care Access'!D22</f>
        <v>0</v>
      </c>
      <c r="F345" s="247" t="str">
        <f>'Specialty Care Access'!F29</f>
        <v>N/A</v>
      </c>
      <c r="G345" s="39"/>
    </row>
    <row r="346" spans="1:7" ht="6.75" customHeight="1" thickBot="1" x14ac:dyDescent="0.3">
      <c r="A346" s="34"/>
      <c r="F346" s="92"/>
      <c r="G346" s="36"/>
    </row>
    <row r="347" spans="1:7" ht="13.5" thickBot="1" x14ac:dyDescent="0.3">
      <c r="A347" s="34"/>
      <c r="C347" s="35" t="s">
        <v>15</v>
      </c>
      <c r="F347" s="248" t="str">
        <f>'Specialty Care Access'!F44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'Specialty Care Access'!B47</f>
        <v>Process Milestone:</v>
      </c>
      <c r="C349" s="17"/>
      <c r="D349" s="238">
        <f>'Specialty Care Access'!D47</f>
        <v>0</v>
      </c>
      <c r="F349" s="247" t="str">
        <f>'Specialty Care Access'!F54</f>
        <v>N/A</v>
      </c>
      <c r="G349" s="39"/>
    </row>
    <row r="350" spans="1:7" ht="6.75" customHeight="1" thickBot="1" x14ac:dyDescent="0.3">
      <c r="A350" s="34"/>
      <c r="F350" s="92"/>
      <c r="G350" s="36"/>
    </row>
    <row r="351" spans="1:7" ht="13.5" thickBot="1" x14ac:dyDescent="0.3">
      <c r="A351" s="34"/>
      <c r="C351" s="35" t="s">
        <v>15</v>
      </c>
      <c r="F351" s="248" t="str">
        <f>'Specialty Care Access'!F69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'Specialty Care Access'!B72</f>
        <v>Process Milestone:</v>
      </c>
      <c r="C353" s="17"/>
      <c r="D353" s="238">
        <f>'Specialty Care Access'!D72</f>
        <v>0</v>
      </c>
      <c r="F353" s="247" t="str">
        <f>'Specialty Care Access'!F79</f>
        <v>N/A</v>
      </c>
      <c r="G353" s="39"/>
    </row>
    <row r="354" spans="1:7" ht="6.75" customHeight="1" thickBot="1" x14ac:dyDescent="0.3">
      <c r="A354" s="34"/>
      <c r="F354" s="92"/>
      <c r="G354" s="36"/>
    </row>
    <row r="355" spans="1:7" ht="13.5" thickBot="1" x14ac:dyDescent="0.3">
      <c r="A355" s="34"/>
      <c r="C355" s="35" t="s">
        <v>15</v>
      </c>
      <c r="F355" s="248" t="str">
        <f>'Specialty Care Access'!F94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'Specialty Care Access'!B97</f>
        <v>Process Milestone:</v>
      </c>
      <c r="C357" s="17"/>
      <c r="D357" s="238">
        <f>'Specialty Care Access'!D97</f>
        <v>0</v>
      </c>
      <c r="F357" s="247" t="str">
        <f>'Specialty Care Access'!F104</f>
        <v>N/A</v>
      </c>
      <c r="G357" s="39"/>
    </row>
    <row r="358" spans="1:7" ht="6.75" customHeight="1" thickBot="1" x14ac:dyDescent="0.3">
      <c r="A358" s="34"/>
      <c r="F358" s="92"/>
      <c r="G358" s="36"/>
    </row>
    <row r="359" spans="1:7" ht="13.5" thickBot="1" x14ac:dyDescent="0.3">
      <c r="A359" s="34"/>
      <c r="C359" s="35" t="s">
        <v>15</v>
      </c>
      <c r="F359" s="248" t="str">
        <f>'Specialty Care Access'!F119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'Specialty Care Access'!B122</f>
        <v>Process Milestone:</v>
      </c>
      <c r="C361" s="17"/>
      <c r="D361" s="238">
        <f>'Specialty Care Access'!D122</f>
        <v>0</v>
      </c>
      <c r="F361" s="247" t="str">
        <f>'Specialty Care Access'!F129</f>
        <v>N/A</v>
      </c>
      <c r="G361" s="39"/>
    </row>
    <row r="362" spans="1:7" ht="6.75" customHeight="1" thickBot="1" x14ac:dyDescent="0.3">
      <c r="A362" s="34"/>
      <c r="F362" s="92"/>
      <c r="G362" s="36"/>
    </row>
    <row r="363" spans="1:7" ht="13.5" thickBot="1" x14ac:dyDescent="0.3">
      <c r="A363" s="34"/>
      <c r="C363" s="35" t="s">
        <v>15</v>
      </c>
      <c r="F363" s="248" t="str">
        <f>'Specialty Care Access'!F144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'Specialty Care Access'!B147</f>
        <v>Improvement Milestone:</v>
      </c>
      <c r="C365" s="17"/>
      <c r="D365" s="238">
        <f>'Specialty Care Access'!D147</f>
        <v>0</v>
      </c>
      <c r="F365" s="247" t="str">
        <f>'Specialty Care Access'!F154</f>
        <v>N/A</v>
      </c>
      <c r="G365" s="39"/>
    </row>
    <row r="366" spans="1:7" ht="6.75" customHeight="1" thickBot="1" x14ac:dyDescent="0.3">
      <c r="A366" s="34"/>
      <c r="F366" s="92"/>
      <c r="G366" s="36"/>
    </row>
    <row r="367" spans="1:7" ht="13.5" thickBot="1" x14ac:dyDescent="0.3">
      <c r="A367" s="34"/>
      <c r="C367" s="35" t="s">
        <v>15</v>
      </c>
      <c r="F367" s="248" t="str">
        <f>'Specialty Care Access'!F169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'Specialty Care Access'!B172</f>
        <v>Improvement Milestone:</v>
      </c>
      <c r="C369" s="17"/>
      <c r="D369" s="238">
        <f>'Specialty Care Access'!D172</f>
        <v>0</v>
      </c>
      <c r="F369" s="247" t="str">
        <f>'Specialty Care Access'!F179</f>
        <v>N/A</v>
      </c>
      <c r="G369" s="39"/>
    </row>
    <row r="370" spans="1:7" ht="6.75" customHeight="1" thickBot="1" x14ac:dyDescent="0.3">
      <c r="A370" s="34"/>
      <c r="F370" s="92"/>
      <c r="G370" s="36"/>
    </row>
    <row r="371" spans="1:7" ht="13.5" thickBot="1" x14ac:dyDescent="0.3">
      <c r="A371" s="34"/>
      <c r="C371" s="35" t="s">
        <v>15</v>
      </c>
      <c r="F371" s="248" t="str">
        <f>'Specialty Care Access'!F194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'Specialty Care Access'!B197</f>
        <v>Improvement Milestone:</v>
      </c>
      <c r="C373" s="17"/>
      <c r="D373" s="238">
        <f>'Specialty Care Access'!D197</f>
        <v>0</v>
      </c>
      <c r="F373" s="247" t="str">
        <f>'Specialty Care Access'!F204</f>
        <v>N/A</v>
      </c>
      <c r="G373" s="39"/>
    </row>
    <row r="374" spans="1:7" ht="6.75" customHeight="1" thickBot="1" x14ac:dyDescent="0.3">
      <c r="A374" s="34"/>
      <c r="F374" s="92"/>
      <c r="G374" s="36"/>
    </row>
    <row r="375" spans="1:7" ht="13.5" thickBot="1" x14ac:dyDescent="0.3">
      <c r="A375" s="34"/>
      <c r="C375" s="35" t="s">
        <v>15</v>
      </c>
      <c r="F375" s="248" t="str">
        <f>'Specialty Care Access'!F219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'Specialty Care Access'!B222</f>
        <v>Improvement Milestone:</v>
      </c>
      <c r="C377" s="17"/>
      <c r="D377" s="238">
        <f>'Specialty Care Access'!D222</f>
        <v>0</v>
      </c>
      <c r="F377" s="247" t="str">
        <f>'Specialty Care Access'!F229</f>
        <v>N/A</v>
      </c>
      <c r="G377" s="39"/>
    </row>
    <row r="378" spans="1:7" ht="6.75" customHeight="1" thickBot="1" x14ac:dyDescent="0.3">
      <c r="A378" s="34"/>
      <c r="F378" s="92"/>
      <c r="G378" s="36"/>
    </row>
    <row r="379" spans="1:7" ht="13.5" thickBot="1" x14ac:dyDescent="0.3">
      <c r="A379" s="34"/>
      <c r="C379" s="35" t="s">
        <v>15</v>
      </c>
      <c r="F379" s="248" t="str">
        <f>'Specialty Care Access'!F244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'Specialty Care Access'!B247</f>
        <v>Improvement Milestone:</v>
      </c>
      <c r="C381" s="17"/>
      <c r="D381" s="238">
        <f>'Specialty Care Access'!D247</f>
        <v>0</v>
      </c>
      <c r="F381" s="247" t="str">
        <f>'Specialty Care Access'!F254</f>
        <v>N/A</v>
      </c>
      <c r="G381" s="39"/>
    </row>
    <row r="382" spans="1:7" ht="6.75" customHeight="1" thickBot="1" x14ac:dyDescent="0.3">
      <c r="A382" s="34"/>
      <c r="F382" s="92"/>
      <c r="G382" s="36"/>
    </row>
    <row r="383" spans="1:7" ht="13.5" thickBot="1" x14ac:dyDescent="0.3">
      <c r="A383" s="34"/>
      <c r="C383" s="35" t="s">
        <v>15</v>
      </c>
      <c r="F383" s="248" t="str">
        <f>'Specialty Care Access'!F269</f>
        <v xml:space="preserve"> </v>
      </c>
      <c r="G383" s="36"/>
    </row>
    <row r="384" spans="1:7" ht="13.5" thickBot="1" x14ac:dyDescent="0.3">
      <c r="A384" s="34"/>
      <c r="C384" s="35"/>
      <c r="F384" s="92"/>
      <c r="G384" s="36"/>
    </row>
    <row r="385" spans="1:7" ht="13.5" thickBot="1" x14ac:dyDescent="0.3">
      <c r="A385" s="34"/>
      <c r="B385" s="2" t="s">
        <v>10</v>
      </c>
      <c r="C385" s="35"/>
      <c r="F385" s="249">
        <f>'Specialty Care Access'!F18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'Specialty Care Access'!F20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13.5" customHeight="1" thickBot="1" x14ac:dyDescent="0.3">
      <c r="A400" s="40"/>
      <c r="B400" s="17" t="str">
        <f>'Patient Care Navigation'!B22</f>
        <v>Process Milestone:</v>
      </c>
      <c r="C400" s="17"/>
      <c r="D400" s="238">
        <f>'Patient Care Navigation'!D22</f>
        <v>0</v>
      </c>
      <c r="F400" s="247" t="str">
        <f>'Patient Care Navigation'!F29</f>
        <v>N/A</v>
      </c>
      <c r="G400" s="39"/>
    </row>
    <row r="401" spans="1:7" ht="6.75" customHeight="1" thickBot="1" x14ac:dyDescent="0.3">
      <c r="A401" s="34"/>
      <c r="F401" s="92"/>
      <c r="G401" s="36"/>
    </row>
    <row r="402" spans="1:7" ht="13.5" thickBot="1" x14ac:dyDescent="0.3">
      <c r="A402" s="34"/>
      <c r="C402" s="35" t="s">
        <v>15</v>
      </c>
      <c r="F402" s="248" t="str">
        <f>'Patient Care Navigation'!F44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'Patient Care Navigation'!B47</f>
        <v>Process Milestone:</v>
      </c>
      <c r="C404" s="17"/>
      <c r="D404" s="238">
        <f>'Patient Care Navigation'!D47</f>
        <v>0</v>
      </c>
      <c r="F404" s="247" t="str">
        <f>'Patient Care Navigation'!F54</f>
        <v>N/A</v>
      </c>
      <c r="G404" s="39"/>
    </row>
    <row r="405" spans="1:7" ht="6.75" customHeight="1" thickBot="1" x14ac:dyDescent="0.3">
      <c r="A405" s="34"/>
      <c r="F405" s="92"/>
      <c r="G405" s="36"/>
    </row>
    <row r="406" spans="1:7" ht="13.5" thickBot="1" x14ac:dyDescent="0.3">
      <c r="A406" s="34"/>
      <c r="C406" s="35" t="s">
        <v>15</v>
      </c>
      <c r="F406" s="248" t="str">
        <f>'Patient Care Navigation'!F69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'Patient Care Navigation'!B72</f>
        <v>Process Milestone:</v>
      </c>
      <c r="C408" s="17"/>
      <c r="D408" s="238">
        <f>'Patient Care Navigation'!D72</f>
        <v>0</v>
      </c>
      <c r="F408" s="247" t="str">
        <f>'Patient Care Navigation'!F79</f>
        <v>N/A</v>
      </c>
      <c r="G408" s="39"/>
    </row>
    <row r="409" spans="1:7" ht="6.75" customHeight="1" thickBot="1" x14ac:dyDescent="0.3">
      <c r="A409" s="34"/>
      <c r="F409" s="92"/>
      <c r="G409" s="36"/>
    </row>
    <row r="410" spans="1:7" ht="13.5" thickBot="1" x14ac:dyDescent="0.3">
      <c r="A410" s="34"/>
      <c r="C410" s="35" t="s">
        <v>15</v>
      </c>
      <c r="F410" s="248" t="str">
        <f>'Patient Care Navigation'!F94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'Patient Care Navigation'!B97</f>
        <v>Process Milestone:</v>
      </c>
      <c r="C412" s="17"/>
      <c r="D412" s="238">
        <f>'Patient Care Navigation'!D97</f>
        <v>0</v>
      </c>
      <c r="F412" s="247" t="str">
        <f>'Patient Care Navigation'!F104</f>
        <v>N/A</v>
      </c>
      <c r="G412" s="39"/>
    </row>
    <row r="413" spans="1:7" ht="6.75" customHeight="1" thickBot="1" x14ac:dyDescent="0.3">
      <c r="A413" s="34"/>
      <c r="F413" s="92"/>
      <c r="G413" s="36"/>
    </row>
    <row r="414" spans="1:7" ht="13.5" thickBot="1" x14ac:dyDescent="0.3">
      <c r="A414" s="34"/>
      <c r="C414" s="35" t="s">
        <v>15</v>
      </c>
      <c r="F414" s="248" t="str">
        <f>'Patient Care Navigation'!F119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'Patient Care Navigation'!B122</f>
        <v>Process Milestone:</v>
      </c>
      <c r="C416" s="17"/>
      <c r="D416" s="238">
        <f>'Patient Care Navigation'!D122</f>
        <v>0</v>
      </c>
      <c r="F416" s="247" t="str">
        <f>'Patient Care Navigation'!F129</f>
        <v>N/A</v>
      </c>
      <c r="G416" s="39"/>
    </row>
    <row r="417" spans="1:7" ht="6.75" customHeight="1" thickBot="1" x14ac:dyDescent="0.3">
      <c r="A417" s="34"/>
      <c r="F417" s="92"/>
      <c r="G417" s="36"/>
    </row>
    <row r="418" spans="1:7" ht="13.5" thickBot="1" x14ac:dyDescent="0.3">
      <c r="A418" s="34"/>
      <c r="C418" s="35" t="s">
        <v>15</v>
      </c>
      <c r="F418" s="248" t="str">
        <f>'Patient Care Navigation'!F144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customHeight="1" thickBot="1" x14ac:dyDescent="0.3">
      <c r="A421" s="34"/>
      <c r="F421" s="92"/>
      <c r="G421" s="36"/>
    </row>
    <row r="422" spans="1:7" ht="13.5" thickBot="1" x14ac:dyDescent="0.3">
      <c r="A422" s="34"/>
      <c r="C422" s="35" t="s">
        <v>15</v>
      </c>
      <c r="F422" s="248" t="str">
        <f>'Patient Care Navigation'!F169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customHeight="1" thickBot="1" x14ac:dyDescent="0.3">
      <c r="A425" s="34"/>
      <c r="F425" s="92"/>
      <c r="G425" s="36"/>
    </row>
    <row r="426" spans="1:7" ht="13.5" thickBot="1" x14ac:dyDescent="0.3">
      <c r="A426" s="34"/>
      <c r="C426" s="35" t="s">
        <v>15</v>
      </c>
      <c r="F426" s="248" t="str">
        <f>'Patient Care Navigation'!F194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customHeight="1" thickBot="1" x14ac:dyDescent="0.3">
      <c r="A429" s="34"/>
      <c r="F429" s="92"/>
      <c r="G429" s="36"/>
    </row>
    <row r="430" spans="1:7" ht="13.5" thickBot="1" x14ac:dyDescent="0.3">
      <c r="A430" s="34"/>
      <c r="C430" s="35" t="s">
        <v>15</v>
      </c>
      <c r="F430" s="248" t="str">
        <f>'Patient Care Navigation'!F219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customHeight="1" thickBot="1" x14ac:dyDescent="0.3">
      <c r="A433" s="34"/>
      <c r="F433" s="92"/>
      <c r="G433" s="36"/>
    </row>
    <row r="434" spans="1:7" ht="13.5" thickBot="1" x14ac:dyDescent="0.3">
      <c r="A434" s="34"/>
      <c r="C434" s="35" t="s">
        <v>15</v>
      </c>
      <c r="F434" s="248" t="str">
        <f>'Patient Care Navigation'!F244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customHeight="1" thickBot="1" x14ac:dyDescent="0.3">
      <c r="A437" s="34"/>
      <c r="F437" s="92"/>
      <c r="G437" s="36"/>
    </row>
    <row r="438" spans="1:7" ht="13.5"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'Patient Care Navigation'!F20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x14ac:dyDescent="0.25">
      <c r="A453" s="48"/>
      <c r="B453" s="254"/>
      <c r="C453" s="255"/>
      <c r="D453" s="50"/>
      <c r="E453" s="50"/>
      <c r="F453" s="132"/>
      <c r="G453" s="52"/>
    </row>
    <row r="454" spans="1:7" s="33" customFormat="1" ht="15.75" thickBot="1" x14ac:dyDescent="0.3">
      <c r="A454" s="27" t="s">
        <v>114</v>
      </c>
      <c r="B454" s="28"/>
      <c r="C454" s="28"/>
      <c r="D454" s="29"/>
      <c r="E454" s="30"/>
      <c r="F454" s="111"/>
      <c r="G454" s="32"/>
    </row>
    <row r="455" spans="1:7" s="33" customFormat="1" ht="13.5" customHeight="1" thickBot="1" x14ac:dyDescent="0.3">
      <c r="A455" s="40"/>
      <c r="B455" s="17" t="str">
        <f>'Process Improvement Methodology'!B22</f>
        <v>Process Milestone:</v>
      </c>
      <c r="C455" s="17"/>
      <c r="D455" s="238">
        <f>'Process Improvement Methodology'!D22</f>
        <v>0</v>
      </c>
      <c r="F455" s="247" t="str">
        <f>'Process Improvement Methodology'!F29</f>
        <v>N/A</v>
      </c>
      <c r="G455" s="39"/>
    </row>
    <row r="456" spans="1:7" ht="6.75" customHeight="1" thickBot="1" x14ac:dyDescent="0.3">
      <c r="A456" s="34"/>
      <c r="F456" s="92"/>
      <c r="G456" s="36"/>
    </row>
    <row r="457" spans="1:7" ht="13.5" thickBot="1" x14ac:dyDescent="0.3">
      <c r="A457" s="34"/>
      <c r="C457" s="35" t="s">
        <v>15</v>
      </c>
      <c r="F457" s="248" t="str">
        <f>'Process Improvement Methodology'!F44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'Process Improvement Methodology'!B47</f>
        <v>Process Milestone:</v>
      </c>
      <c r="C459" s="17"/>
      <c r="D459" s="238">
        <f>'Process Improvement Methodology'!D47</f>
        <v>0</v>
      </c>
      <c r="F459" s="247" t="str">
        <f>'Process Improvement Methodology'!F54</f>
        <v>N/A</v>
      </c>
      <c r="G459" s="39"/>
    </row>
    <row r="460" spans="1:7" ht="6.75" customHeight="1" thickBot="1" x14ac:dyDescent="0.3">
      <c r="A460" s="34"/>
      <c r="F460" s="92"/>
      <c r="G460" s="36"/>
    </row>
    <row r="461" spans="1:7" ht="13.5" thickBot="1" x14ac:dyDescent="0.3">
      <c r="A461" s="34"/>
      <c r="C461" s="35" t="s">
        <v>15</v>
      </c>
      <c r="F461" s="248" t="str">
        <f>'Process Improvement Methodology'!F69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customHeight="1" thickBot="1" x14ac:dyDescent="0.3">
      <c r="A464" s="34"/>
      <c r="F464" s="92"/>
      <c r="G464" s="36"/>
    </row>
    <row r="465" spans="1:7" ht="13.5" thickBot="1" x14ac:dyDescent="0.3">
      <c r="A465" s="34"/>
      <c r="C465" s="35" t="s">
        <v>15</v>
      </c>
      <c r="F465" s="248" t="str">
        <f>'Process Improvement Methodology'!F94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customHeight="1" thickBot="1" x14ac:dyDescent="0.3">
      <c r="A468" s="34"/>
      <c r="F468" s="92"/>
      <c r="G468" s="36"/>
    </row>
    <row r="469" spans="1:7" ht="13.5" thickBot="1" x14ac:dyDescent="0.3">
      <c r="A469" s="34"/>
      <c r="C469" s="35" t="s">
        <v>15</v>
      </c>
      <c r="F469" s="248" t="str">
        <f>'Process Improvement Methodology'!F119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customHeight="1" thickBot="1" x14ac:dyDescent="0.3">
      <c r="A472" s="34"/>
      <c r="F472" s="92"/>
      <c r="G472" s="36"/>
    </row>
    <row r="473" spans="1:7" ht="13.5" thickBot="1" x14ac:dyDescent="0.3">
      <c r="A473" s="34"/>
      <c r="C473" s="35" t="s">
        <v>15</v>
      </c>
      <c r="F473" s="248" t="str">
        <f>'Process Improvement Methodology'!F144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customHeight="1" thickBot="1" x14ac:dyDescent="0.3">
      <c r="A476" s="34"/>
      <c r="F476" s="92"/>
      <c r="G476" s="36"/>
    </row>
    <row r="477" spans="1:7" ht="13.5" thickBot="1" x14ac:dyDescent="0.3">
      <c r="A477" s="34"/>
      <c r="C477" s="35" t="s">
        <v>15</v>
      </c>
      <c r="F477" s="248" t="str">
        <f>'Process Improvement Methodology'!F169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customHeight="1" thickBot="1" x14ac:dyDescent="0.3">
      <c r="A480" s="34"/>
      <c r="F480" s="92"/>
      <c r="G480" s="36"/>
    </row>
    <row r="481" spans="1:7" ht="13.5" thickBot="1" x14ac:dyDescent="0.3">
      <c r="A481" s="34"/>
      <c r="C481" s="35" t="s">
        <v>15</v>
      </c>
      <c r="F481" s="248" t="str">
        <f>'Process Improvement Methodology'!F194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customHeight="1" thickBot="1" x14ac:dyDescent="0.3">
      <c r="A484" s="34"/>
      <c r="F484" s="92"/>
      <c r="G484" s="36"/>
    </row>
    <row r="485" spans="1:7" ht="13.5" thickBot="1" x14ac:dyDescent="0.3">
      <c r="A485" s="34"/>
      <c r="C485" s="35" t="s">
        <v>15</v>
      </c>
      <c r="F485" s="248" t="str">
        <f>'Process Improvement Methodology'!F219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customHeight="1" thickBot="1" x14ac:dyDescent="0.3">
      <c r="A488" s="34"/>
      <c r="F488" s="92"/>
      <c r="G488" s="36"/>
    </row>
    <row r="489" spans="1:7" ht="13.5" thickBot="1" x14ac:dyDescent="0.3">
      <c r="A489" s="34"/>
      <c r="C489" s="35" t="s">
        <v>15</v>
      </c>
      <c r="F489" s="248" t="str">
        <f>'Process Improvement Methodology'!F244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customHeight="1" thickBot="1" x14ac:dyDescent="0.3">
      <c r="A492" s="34"/>
      <c r="F492" s="92"/>
      <c r="G492" s="36"/>
    </row>
    <row r="493" spans="1:7" ht="13.5" thickBot="1" x14ac:dyDescent="0.3">
      <c r="A493" s="34"/>
      <c r="C493" s="35" t="s">
        <v>15</v>
      </c>
      <c r="F493" s="248" t="str">
        <f>'Process Improvement Methodology'!F269</f>
        <v xml:space="preserve"> </v>
      </c>
      <c r="G493" s="36"/>
    </row>
    <row r="494" spans="1:7" ht="13.5" thickBot="1" x14ac:dyDescent="0.3">
      <c r="A494" s="34"/>
      <c r="C494" s="35"/>
      <c r="F494" s="92"/>
      <c r="G494" s="36"/>
    </row>
    <row r="495" spans="1:7" ht="13.5" thickBot="1" x14ac:dyDescent="0.3">
      <c r="A495" s="34"/>
      <c r="B495" s="2" t="s">
        <v>10</v>
      </c>
      <c r="C495" s="35"/>
      <c r="F495" s="249">
        <f>'Process Improvement Methodology'!F18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'Process Improvement Methodology'!F20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x14ac:dyDescent="0.25">
      <c r="A508" s="48"/>
      <c r="B508" s="254"/>
      <c r="C508" s="255"/>
      <c r="D508" s="50"/>
      <c r="E508" s="50"/>
      <c r="F508" s="132"/>
      <c r="G508" s="52"/>
    </row>
    <row r="509" spans="1:7" s="33" customFormat="1" ht="15.75" thickBot="1" x14ac:dyDescent="0.3">
      <c r="A509" s="27" t="s">
        <v>115</v>
      </c>
      <c r="B509" s="28"/>
      <c r="C509" s="28"/>
      <c r="D509" s="29"/>
      <c r="E509" s="30"/>
      <c r="F509" s="111"/>
      <c r="G509" s="32"/>
    </row>
    <row r="510" spans="1:7" s="33" customFormat="1" ht="13.5" customHeight="1" thickBot="1" x14ac:dyDescent="0.3">
      <c r="A510" s="40"/>
      <c r="B510" s="17" t="str">
        <f>'ED Patient Flow'!B22</f>
        <v>Process Milestone:</v>
      </c>
      <c r="C510" s="17"/>
      <c r="D510" s="238">
        <f>'ED Patient Flow'!D22</f>
        <v>0</v>
      </c>
      <c r="F510" s="247" t="str">
        <f>'ED Patient Flow'!F29</f>
        <v>N/A</v>
      </c>
      <c r="G510" s="39"/>
    </row>
    <row r="511" spans="1:7" ht="6.75" customHeight="1" thickBot="1" x14ac:dyDescent="0.3">
      <c r="A511" s="34"/>
      <c r="F511" s="92"/>
      <c r="G511" s="36"/>
    </row>
    <row r="512" spans="1:7" ht="13.5" thickBot="1" x14ac:dyDescent="0.3">
      <c r="A512" s="34"/>
      <c r="C512" s="35" t="s">
        <v>15</v>
      </c>
      <c r="F512" s="248" t="str">
        <f>'ED Patient Flow'!F44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'ED Patient Flow'!B47</f>
        <v>Process Milestone:</v>
      </c>
      <c r="C514" s="17"/>
      <c r="D514" s="238">
        <f>'ED Patient Flow'!D47</f>
        <v>0</v>
      </c>
      <c r="F514" s="247" t="str">
        <f>'ED Patient Flow'!F54</f>
        <v>N/A</v>
      </c>
      <c r="G514" s="39"/>
    </row>
    <row r="515" spans="1:7" ht="6.75" customHeight="1" thickBot="1" x14ac:dyDescent="0.3">
      <c r="A515" s="34"/>
      <c r="F515" s="92"/>
      <c r="G515" s="36"/>
    </row>
    <row r="516" spans="1:7" ht="13.5" thickBot="1" x14ac:dyDescent="0.3">
      <c r="A516" s="34"/>
      <c r="C516" s="35" t="s">
        <v>15</v>
      </c>
      <c r="F516" s="248" t="str">
        <f>'ED Patient Flow'!F69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'ED Patient Flow'!B72</f>
        <v>Process Milestone:</v>
      </c>
      <c r="C518" s="17"/>
      <c r="D518" s="238">
        <f>'ED Patient Flow'!D72</f>
        <v>0</v>
      </c>
      <c r="F518" s="247" t="str">
        <f>'ED Patient Flow'!F79</f>
        <v>N/A</v>
      </c>
      <c r="G518" s="39"/>
    </row>
    <row r="519" spans="1:7" ht="6.75" customHeight="1" thickBot="1" x14ac:dyDescent="0.3">
      <c r="A519" s="34"/>
      <c r="F519" s="92"/>
      <c r="G519" s="36"/>
    </row>
    <row r="520" spans="1:7" ht="13.5" thickBot="1" x14ac:dyDescent="0.3">
      <c r="A520" s="34"/>
      <c r="C520" s="35" t="s">
        <v>15</v>
      </c>
      <c r="F520" s="248" t="str">
        <f>'ED Patient Flow'!F94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'ED Patient Flow'!B97</f>
        <v>Process Milestone:</v>
      </c>
      <c r="C522" s="17"/>
      <c r="D522" s="238">
        <f>'ED Patient Flow'!D97</f>
        <v>0</v>
      </c>
      <c r="F522" s="247" t="str">
        <f>'ED Patient Flow'!F104</f>
        <v>N/A</v>
      </c>
      <c r="G522" s="39"/>
    </row>
    <row r="523" spans="1:7" ht="6.75" customHeight="1" thickBot="1" x14ac:dyDescent="0.3">
      <c r="A523" s="34"/>
      <c r="F523" s="92"/>
      <c r="G523" s="36"/>
    </row>
    <row r="524" spans="1:7" ht="13.5" thickBot="1" x14ac:dyDescent="0.3">
      <c r="A524" s="34"/>
      <c r="C524" s="35" t="s">
        <v>15</v>
      </c>
      <c r="F524" s="248" t="str">
        <f>'ED Patient Flow'!F119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'ED Patient Flow'!B122</f>
        <v>Process Milestone:</v>
      </c>
      <c r="C526" s="17"/>
      <c r="D526" s="238">
        <f>'ED Patient Flow'!D122</f>
        <v>0</v>
      </c>
      <c r="F526" s="247" t="str">
        <f>'ED Patient Flow'!F129</f>
        <v>N/A</v>
      </c>
      <c r="G526" s="39"/>
    </row>
    <row r="527" spans="1:7" ht="6.75" customHeight="1" thickBot="1" x14ac:dyDescent="0.3">
      <c r="A527" s="34"/>
      <c r="F527" s="92"/>
      <c r="G527" s="36"/>
    </row>
    <row r="528" spans="1:7" ht="13.5" thickBot="1" x14ac:dyDescent="0.3">
      <c r="A528" s="34"/>
      <c r="C528" s="35" t="s">
        <v>15</v>
      </c>
      <c r="F528" s="248" t="str">
        <f>'ED Patient Flow'!F144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'ED Patient Flow'!B147</f>
        <v>Improvement Milestone:</v>
      </c>
      <c r="C530" s="17"/>
      <c r="D530" s="238">
        <f>'ED Patient Flow'!D147</f>
        <v>0</v>
      </c>
      <c r="F530" s="247" t="str">
        <f>'ED Patient Flow'!F154</f>
        <v>N/A</v>
      </c>
      <c r="G530" s="39"/>
    </row>
    <row r="531" spans="1:7" ht="6.75" customHeight="1" thickBot="1" x14ac:dyDescent="0.3">
      <c r="A531" s="34"/>
      <c r="F531" s="92"/>
      <c r="G531" s="36"/>
    </row>
    <row r="532" spans="1:7" ht="13.5" thickBot="1" x14ac:dyDescent="0.3">
      <c r="A532" s="34"/>
      <c r="C532" s="35" t="s">
        <v>15</v>
      </c>
      <c r="F532" s="248" t="str">
        <f>'ED Patient Flow'!F169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'ED Patient Flow'!B172</f>
        <v>Improvement Milestone:</v>
      </c>
      <c r="C534" s="17"/>
      <c r="D534" s="238">
        <f>'ED Patient Flow'!D172</f>
        <v>0</v>
      </c>
      <c r="F534" s="247" t="str">
        <f>'ED Patient Flow'!F179</f>
        <v>N/A</v>
      </c>
      <c r="G534" s="39"/>
    </row>
    <row r="535" spans="1:7" ht="6.75" customHeight="1" thickBot="1" x14ac:dyDescent="0.3">
      <c r="A535" s="34"/>
      <c r="F535" s="92"/>
      <c r="G535" s="36"/>
    </row>
    <row r="536" spans="1:7" ht="13.5" thickBot="1" x14ac:dyDescent="0.3">
      <c r="A536" s="34"/>
      <c r="C536" s="35" t="s">
        <v>15</v>
      </c>
      <c r="F536" s="248" t="str">
        <f>'ED Patient Flow'!F194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'ED Patient Flow'!B197</f>
        <v>Improvement Milestone:</v>
      </c>
      <c r="C538" s="17"/>
      <c r="D538" s="238">
        <f>'ED Patient Flow'!D197</f>
        <v>0</v>
      </c>
      <c r="F538" s="247" t="str">
        <f>'ED Patient Flow'!F204</f>
        <v>N/A</v>
      </c>
      <c r="G538" s="39"/>
    </row>
    <row r="539" spans="1:7" ht="6.75" customHeight="1" thickBot="1" x14ac:dyDescent="0.3">
      <c r="A539" s="34"/>
      <c r="F539" s="92"/>
      <c r="G539" s="36"/>
    </row>
    <row r="540" spans="1:7" ht="13.5" thickBot="1" x14ac:dyDescent="0.3">
      <c r="A540" s="34"/>
      <c r="C540" s="35" t="s">
        <v>15</v>
      </c>
      <c r="F540" s="248" t="str">
        <f>'ED Patient Flow'!F219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'ED Patient Flow'!B222</f>
        <v>Improvement Milestone:</v>
      </c>
      <c r="C542" s="17"/>
      <c r="D542" s="238">
        <f>'ED Patient Flow'!D222</f>
        <v>0</v>
      </c>
      <c r="F542" s="247" t="str">
        <f>'ED Patient Flow'!F229</f>
        <v>N/A</v>
      </c>
      <c r="G542" s="39"/>
    </row>
    <row r="543" spans="1:7" ht="6.75" customHeight="1" thickBot="1" x14ac:dyDescent="0.3">
      <c r="A543" s="34"/>
      <c r="F543" s="92"/>
      <c r="G543" s="36"/>
    </row>
    <row r="544" spans="1:7" ht="13.5" thickBot="1" x14ac:dyDescent="0.3">
      <c r="A544" s="34"/>
      <c r="C544" s="35" t="s">
        <v>15</v>
      </c>
      <c r="F544" s="248" t="str">
        <f>'ED Patient Flow'!F244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'ED Patient Flow'!B247</f>
        <v>Improvement Milestone:</v>
      </c>
      <c r="C546" s="17"/>
      <c r="D546" s="238">
        <f>'ED Patient Flow'!D247</f>
        <v>0</v>
      </c>
      <c r="F546" s="247" t="str">
        <f>'ED Patient Flow'!F254</f>
        <v>N/A</v>
      </c>
      <c r="G546" s="39"/>
    </row>
    <row r="547" spans="1:7" ht="6.75" customHeight="1" thickBot="1" x14ac:dyDescent="0.3">
      <c r="A547" s="34"/>
      <c r="F547" s="92"/>
      <c r="G547" s="36"/>
    </row>
    <row r="548" spans="1:7" ht="13.5" thickBot="1" x14ac:dyDescent="0.3">
      <c r="A548" s="34"/>
      <c r="C548" s="35" t="s">
        <v>15</v>
      </c>
      <c r="F548" s="248" t="str">
        <f>'ED Patient Flow'!F269</f>
        <v xml:space="preserve"> </v>
      </c>
      <c r="G548" s="36"/>
    </row>
    <row r="549" spans="1:7" ht="13.5" thickBot="1" x14ac:dyDescent="0.3">
      <c r="A549" s="34"/>
      <c r="C549" s="35"/>
      <c r="F549" s="92"/>
      <c r="G549" s="36"/>
    </row>
    <row r="550" spans="1:7" ht="13.5" thickBot="1" x14ac:dyDescent="0.3">
      <c r="A550" s="34"/>
      <c r="B550" s="2" t="s">
        <v>10</v>
      </c>
      <c r="C550" s="35"/>
      <c r="F550" s="249">
        <f>'ED Patient Flow'!F18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'ED Patient Flow'!F20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x14ac:dyDescent="0.25">
      <c r="A563" s="48"/>
      <c r="B563" s="254"/>
      <c r="C563" s="255"/>
      <c r="D563" s="50"/>
      <c r="E563" s="50"/>
      <c r="F563" s="132"/>
      <c r="G563" s="52"/>
    </row>
    <row r="564" spans="1:7" s="33" customFormat="1" ht="15.75" thickBot="1" x14ac:dyDescent="0.3">
      <c r="A564" s="27" t="s">
        <v>116</v>
      </c>
      <c r="B564" s="28"/>
      <c r="C564" s="28"/>
      <c r="D564" s="29"/>
      <c r="E564" s="30"/>
      <c r="F564" s="111"/>
      <c r="G564" s="32"/>
    </row>
    <row r="565" spans="1:7" s="33" customFormat="1" ht="13.5" customHeight="1" thickBot="1" x14ac:dyDescent="0.3">
      <c r="A565" s="40"/>
      <c r="B565" s="17" t="str">
        <f>'Use Palliative Care Programs'!B22</f>
        <v>Process Milestone:</v>
      </c>
      <c r="C565" s="17"/>
      <c r="D565" s="238">
        <f>'Use Palliative Care Programs'!D22</f>
        <v>0</v>
      </c>
      <c r="F565" s="247" t="str">
        <f>'Use Palliative Care Programs'!F29</f>
        <v>N/A</v>
      </c>
      <c r="G565" s="39"/>
    </row>
    <row r="566" spans="1:7" ht="6.75" customHeight="1" thickBot="1" x14ac:dyDescent="0.3">
      <c r="A566" s="34"/>
      <c r="F566" s="92"/>
      <c r="G566" s="36"/>
    </row>
    <row r="567" spans="1:7" ht="13.5" thickBot="1" x14ac:dyDescent="0.3">
      <c r="A567" s="34"/>
      <c r="C567" s="35" t="s">
        <v>15</v>
      </c>
      <c r="F567" s="248" t="str">
        <f>'Use Palliative Care Programs'!F44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'Use Palliative Care Programs'!B47</f>
        <v>Process Milestone:</v>
      </c>
      <c r="C569" s="17"/>
      <c r="D569" s="238">
        <f>'Use Palliative Care Programs'!D47</f>
        <v>0</v>
      </c>
      <c r="F569" s="247" t="str">
        <f>'Use Palliative Care Programs'!F54</f>
        <v>N/A</v>
      </c>
      <c r="G569" s="39"/>
    </row>
    <row r="570" spans="1:7" ht="6.75" customHeight="1" thickBot="1" x14ac:dyDescent="0.3">
      <c r="A570" s="34"/>
      <c r="F570" s="92"/>
      <c r="G570" s="36"/>
    </row>
    <row r="571" spans="1:7" ht="13.5" thickBot="1" x14ac:dyDescent="0.3">
      <c r="A571" s="34"/>
      <c r="C571" s="35" t="s">
        <v>15</v>
      </c>
      <c r="F571" s="248" t="str">
        <f>'Use Palliative Care Programs'!F69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customHeight="1" thickBot="1" x14ac:dyDescent="0.3">
      <c r="A574" s="34"/>
      <c r="F574" s="92"/>
      <c r="G574" s="36"/>
    </row>
    <row r="575" spans="1:7" ht="13.5" thickBot="1" x14ac:dyDescent="0.3">
      <c r="A575" s="34"/>
      <c r="C575" s="35" t="s">
        <v>15</v>
      </c>
      <c r="F575" s="248" t="str">
        <f>'Use Palliative Care Programs'!F94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customHeight="1" thickBot="1" x14ac:dyDescent="0.3">
      <c r="A578" s="34"/>
      <c r="F578" s="92"/>
      <c r="G578" s="36"/>
    </row>
    <row r="579" spans="1:7" ht="13.5" thickBot="1" x14ac:dyDescent="0.3">
      <c r="A579" s="34"/>
      <c r="C579" s="35" t="s">
        <v>15</v>
      </c>
      <c r="F579" s="248" t="str">
        <f>'Use Palliative Care Programs'!F119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customHeight="1" thickBot="1" x14ac:dyDescent="0.3">
      <c r="A582" s="34"/>
      <c r="F582" s="92"/>
      <c r="G582" s="36"/>
    </row>
    <row r="583" spans="1:7" ht="13.5" thickBot="1" x14ac:dyDescent="0.3">
      <c r="A583" s="34"/>
      <c r="C583" s="35" t="s">
        <v>15</v>
      </c>
      <c r="F583" s="248" t="str">
        <f>'Use Palliative Care Programs'!F144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customHeight="1" thickBot="1" x14ac:dyDescent="0.3">
      <c r="A586" s="34"/>
      <c r="F586" s="92"/>
      <c r="G586" s="36"/>
    </row>
    <row r="587" spans="1:7" ht="13.5" thickBot="1" x14ac:dyDescent="0.3">
      <c r="A587" s="34"/>
      <c r="C587" s="35" t="s">
        <v>15</v>
      </c>
      <c r="F587" s="248" t="str">
        <f>'Use Palliative Care Programs'!F169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customHeight="1" thickBot="1" x14ac:dyDescent="0.3">
      <c r="A590" s="34"/>
      <c r="F590" s="92"/>
      <c r="G590" s="36"/>
    </row>
    <row r="591" spans="1:7" ht="13.5" thickBot="1" x14ac:dyDescent="0.3">
      <c r="A591" s="34"/>
      <c r="C591" s="35" t="s">
        <v>15</v>
      </c>
      <c r="F591" s="248" t="str">
        <f>'Use Palliative Care Programs'!F194</f>
        <v xml:space="preserve"> </v>
      </c>
      <c r="G591" s="36"/>
    </row>
    <row r="592" spans="1:7" s="33" customFormat="1" ht="6.75" customHeight="1" thickBot="1" x14ac:dyDescent="0.3">
      <c r="A592" s="40"/>
      <c r="B592" s="17"/>
      <c r="C592" s="41"/>
      <c r="D592" s="38"/>
      <c r="F592" s="99"/>
      <c r="G592" s="39"/>
    </row>
    <row r="593" spans="1:7" s="33" customFormat="1" ht="13.5"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customHeight="1" thickBot="1" x14ac:dyDescent="0.3">
      <c r="A594" s="34"/>
      <c r="F594" s="92"/>
      <c r="G594" s="36"/>
    </row>
    <row r="595" spans="1:7" ht="13.5" thickBot="1" x14ac:dyDescent="0.3">
      <c r="A595" s="34"/>
      <c r="C595" s="35" t="s">
        <v>15</v>
      </c>
      <c r="F595" s="248" t="str">
        <f>'Use Palliative Care Programs'!F219</f>
        <v xml:space="preserve"> </v>
      </c>
      <c r="G595" s="36"/>
    </row>
    <row r="596" spans="1:7" s="33" customFormat="1" ht="6.75" customHeight="1" thickBot="1" x14ac:dyDescent="0.3">
      <c r="A596" s="40"/>
      <c r="B596" s="17"/>
      <c r="C596" s="41"/>
      <c r="D596" s="38"/>
      <c r="F596" s="99"/>
      <c r="G596" s="39"/>
    </row>
    <row r="597" spans="1:7" s="33" customFormat="1" ht="13.5"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customHeight="1" thickBot="1" x14ac:dyDescent="0.3">
      <c r="A598" s="34"/>
      <c r="F598" s="92"/>
      <c r="G598" s="36"/>
    </row>
    <row r="599" spans="1:7" ht="13.5" thickBot="1" x14ac:dyDescent="0.3">
      <c r="A599" s="34"/>
      <c r="C599" s="35" t="s">
        <v>15</v>
      </c>
      <c r="F599" s="248" t="str">
        <f>'Use Palliative Care Programs'!F244</f>
        <v xml:space="preserve"> </v>
      </c>
      <c r="G599" s="36"/>
    </row>
    <row r="600" spans="1:7" s="33" customFormat="1" ht="6.75" customHeight="1" thickBot="1" x14ac:dyDescent="0.3">
      <c r="A600" s="40"/>
      <c r="B600" s="17"/>
      <c r="C600" s="41"/>
      <c r="D600" s="38"/>
      <c r="F600" s="99"/>
      <c r="G600" s="39"/>
    </row>
    <row r="601" spans="1:7" s="33" customFormat="1" ht="13.5"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customHeight="1" thickBot="1" x14ac:dyDescent="0.3">
      <c r="A602" s="34"/>
      <c r="F602" s="92"/>
      <c r="G602" s="36"/>
    </row>
    <row r="603" spans="1:7" ht="13.5" thickBot="1" x14ac:dyDescent="0.3">
      <c r="A603" s="34"/>
      <c r="C603" s="35" t="s">
        <v>15</v>
      </c>
      <c r="F603" s="248" t="str">
        <f>'Use Palliative Care Programs'!F269</f>
        <v xml:space="preserve"> </v>
      </c>
      <c r="G603" s="36"/>
    </row>
    <row r="604" spans="1:7" ht="13.5" thickBot="1" x14ac:dyDescent="0.3">
      <c r="A604" s="34"/>
      <c r="C604" s="35"/>
      <c r="F604" s="92"/>
      <c r="G604" s="36"/>
    </row>
    <row r="605" spans="1:7" ht="13.5" thickBot="1" x14ac:dyDescent="0.3">
      <c r="A605" s="34"/>
      <c r="B605" s="2" t="s">
        <v>10</v>
      </c>
      <c r="C605" s="35"/>
      <c r="F605" s="249">
        <f>'Use Palliative Care Programs'!F18</f>
        <v>0</v>
      </c>
      <c r="G605" s="36"/>
    </row>
    <row r="606" spans="1:7" ht="13.5" thickBot="1" x14ac:dyDescent="0.3">
      <c r="A606" s="34"/>
      <c r="C606" s="35"/>
      <c r="F606" s="92"/>
      <c r="G606" s="36"/>
    </row>
    <row r="607" spans="1:7" ht="13.5" thickBot="1" x14ac:dyDescent="0.3">
      <c r="A607" s="34"/>
      <c r="B607" s="2" t="s">
        <v>66</v>
      </c>
      <c r="C607" s="35"/>
      <c r="F607" s="250">
        <f>SUM(F603,F599,F595,F591,F587,F583,F579,F575,F571,F567)</f>
        <v>0</v>
      </c>
      <c r="G607" s="36"/>
    </row>
    <row r="608" spans="1:7"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'Use Palliative Care Programs'!F20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254"/>
      <c r="C618" s="255"/>
      <c r="D618" s="50"/>
      <c r="E618" s="50"/>
      <c r="F618" s="132"/>
      <c r="G618" s="52"/>
    </row>
    <row r="619" spans="1:7" s="33" customFormat="1" ht="15.75" thickBot="1" x14ac:dyDescent="0.3">
      <c r="A619" s="27" t="s">
        <v>117</v>
      </c>
      <c r="B619" s="28"/>
      <c r="C619" s="28"/>
      <c r="D619" s="29"/>
      <c r="E619" s="30"/>
      <c r="F619" s="111"/>
      <c r="G619" s="32"/>
    </row>
    <row r="620" spans="1:7" s="33" customFormat="1" ht="13.5" customHeight="1" thickBot="1" x14ac:dyDescent="0.3">
      <c r="A620" s="40"/>
      <c r="B620" s="17" t="str">
        <f>'Conduct Medication Management'!B22</f>
        <v>Process Milestone:</v>
      </c>
      <c r="C620" s="17"/>
      <c r="D620" s="238">
        <f>'Conduct Medication Management'!D22</f>
        <v>0</v>
      </c>
      <c r="F620" s="247" t="str">
        <f>'Conduct Medication Management'!F29</f>
        <v>N/A</v>
      </c>
      <c r="G620" s="39"/>
    </row>
    <row r="621" spans="1:7" ht="6.75" customHeight="1" thickBot="1" x14ac:dyDescent="0.3">
      <c r="A621" s="34"/>
      <c r="F621" s="92"/>
      <c r="G621" s="36"/>
    </row>
    <row r="622" spans="1:7" ht="13.5" thickBot="1" x14ac:dyDescent="0.3">
      <c r="A622" s="34"/>
      <c r="C622" s="35" t="s">
        <v>15</v>
      </c>
      <c r="F622" s="248" t="str">
        <f>'Conduct Medication Management'!F44</f>
        <v xml:space="preserve"> </v>
      </c>
      <c r="G622" s="36"/>
    </row>
    <row r="623" spans="1:7" s="33" customFormat="1" ht="6.75" customHeight="1" thickBot="1" x14ac:dyDescent="0.3">
      <c r="A623" s="40"/>
      <c r="B623" s="17"/>
      <c r="C623" s="41"/>
      <c r="D623" s="38"/>
      <c r="F623" s="99"/>
      <c r="G623" s="39"/>
    </row>
    <row r="624" spans="1:7" s="33" customFormat="1" ht="13.5" customHeight="1" thickBot="1" x14ac:dyDescent="0.3">
      <c r="A624" s="40"/>
      <c r="B624" s="17" t="str">
        <f>'Conduct Medication Management'!B47</f>
        <v>Process Milestone:</v>
      </c>
      <c r="C624" s="17"/>
      <c r="D624" s="238">
        <f>'Conduct Medication Management'!D47</f>
        <v>0</v>
      </c>
      <c r="F624" s="247" t="str">
        <f>'Conduct Medication Management'!F54</f>
        <v>N/A</v>
      </c>
      <c r="G624" s="39"/>
    </row>
    <row r="625" spans="1:7" ht="6.75" customHeight="1" thickBot="1" x14ac:dyDescent="0.3">
      <c r="A625" s="34"/>
      <c r="F625" s="92"/>
      <c r="G625" s="36"/>
    </row>
    <row r="626" spans="1:7" ht="13.5" thickBot="1" x14ac:dyDescent="0.3">
      <c r="A626" s="34"/>
      <c r="C626" s="35" t="s">
        <v>15</v>
      </c>
      <c r="F626" s="248" t="str">
        <f>'Conduct Medication Management'!F69</f>
        <v xml:space="preserve"> </v>
      </c>
      <c r="G626" s="36"/>
    </row>
    <row r="627" spans="1:7" s="33" customFormat="1" ht="6.75" customHeight="1" thickBot="1" x14ac:dyDescent="0.3">
      <c r="A627" s="40"/>
      <c r="B627" s="17"/>
      <c r="C627" s="41"/>
      <c r="D627" s="38"/>
      <c r="F627" s="99"/>
      <c r="G627" s="39"/>
    </row>
    <row r="628" spans="1:7" s="33" customFormat="1" ht="13.5" customHeight="1" thickBot="1" x14ac:dyDescent="0.3">
      <c r="A628" s="40"/>
      <c r="B628" s="17" t="str">
        <f>'Conduct Medication Management'!B72</f>
        <v>Process Milestone:</v>
      </c>
      <c r="C628" s="17"/>
      <c r="D628" s="238">
        <f>'Conduct Medication Management'!D72</f>
        <v>0</v>
      </c>
      <c r="F628" s="247" t="str">
        <f>'Conduct Medication Management'!F79</f>
        <v>N/A</v>
      </c>
      <c r="G628" s="39"/>
    </row>
    <row r="629" spans="1:7" ht="6.75" customHeight="1" thickBot="1" x14ac:dyDescent="0.3">
      <c r="A629" s="34"/>
      <c r="F629" s="92"/>
      <c r="G629" s="36"/>
    </row>
    <row r="630" spans="1:7" ht="13.5" thickBot="1" x14ac:dyDescent="0.3">
      <c r="A630" s="34"/>
      <c r="C630" s="35" t="s">
        <v>15</v>
      </c>
      <c r="F630" s="248" t="str">
        <f>'Conduct Medication Management'!F94</f>
        <v xml:space="preserve"> </v>
      </c>
      <c r="G630" s="36"/>
    </row>
    <row r="631" spans="1:7" s="33" customFormat="1" ht="6.75" customHeight="1" thickBot="1" x14ac:dyDescent="0.3">
      <c r="A631" s="40"/>
      <c r="B631" s="17"/>
      <c r="C631" s="41"/>
      <c r="D631" s="38"/>
      <c r="F631" s="99"/>
      <c r="G631" s="39"/>
    </row>
    <row r="632" spans="1:7" s="33" customFormat="1" ht="13.5" customHeight="1" thickBot="1" x14ac:dyDescent="0.3">
      <c r="A632" s="40"/>
      <c r="B632" s="17" t="str">
        <f>'Conduct Medication Management'!B97</f>
        <v>Process Milestone:</v>
      </c>
      <c r="C632" s="17"/>
      <c r="D632" s="238">
        <f>'Conduct Medication Management'!D97</f>
        <v>0</v>
      </c>
      <c r="F632" s="247" t="str">
        <f>'Conduct Medication Management'!F104</f>
        <v>N/A</v>
      </c>
      <c r="G632" s="39"/>
    </row>
    <row r="633" spans="1:7" ht="6.75" customHeight="1" thickBot="1" x14ac:dyDescent="0.3">
      <c r="A633" s="34"/>
      <c r="F633" s="92"/>
      <c r="G633" s="36"/>
    </row>
    <row r="634" spans="1:7" ht="13.5" thickBot="1" x14ac:dyDescent="0.3">
      <c r="A634" s="34"/>
      <c r="C634" s="35" t="s">
        <v>15</v>
      </c>
      <c r="F634" s="248" t="str">
        <f>'Conduct Medication Management'!F119</f>
        <v xml:space="preserve"> </v>
      </c>
      <c r="G634" s="36"/>
    </row>
    <row r="635" spans="1:7" s="33" customFormat="1" ht="6.75" customHeight="1" thickBot="1" x14ac:dyDescent="0.3">
      <c r="A635" s="40"/>
      <c r="B635" s="17"/>
      <c r="C635" s="41"/>
      <c r="D635" s="38"/>
      <c r="F635" s="99"/>
      <c r="G635" s="39"/>
    </row>
    <row r="636" spans="1:7" s="33" customFormat="1" ht="13.5" customHeight="1" thickBot="1" x14ac:dyDescent="0.3">
      <c r="A636" s="40"/>
      <c r="B636" s="17" t="str">
        <f>'Conduct Medication Management'!B122</f>
        <v>Process Milestone:</v>
      </c>
      <c r="C636" s="17"/>
      <c r="D636" s="238">
        <f>'Conduct Medication Management'!D122</f>
        <v>0</v>
      </c>
      <c r="F636" s="247" t="str">
        <f>'Conduct Medication Management'!F129</f>
        <v>N/A</v>
      </c>
      <c r="G636" s="39"/>
    </row>
    <row r="637" spans="1:7" ht="6.75" customHeight="1" thickBot="1" x14ac:dyDescent="0.3">
      <c r="A637" s="34"/>
      <c r="F637" s="92"/>
      <c r="G637" s="36"/>
    </row>
    <row r="638" spans="1:7" ht="13.5" thickBot="1" x14ac:dyDescent="0.3">
      <c r="A638" s="34"/>
      <c r="C638" s="35" t="s">
        <v>15</v>
      </c>
      <c r="F638" s="248" t="str">
        <f>'Conduct Medication Management'!F144</f>
        <v xml:space="preserve"> </v>
      </c>
      <c r="G638" s="36"/>
    </row>
    <row r="639" spans="1:7" s="33" customFormat="1" ht="6.75" customHeight="1" thickBot="1" x14ac:dyDescent="0.3">
      <c r="A639" s="40"/>
      <c r="B639" s="17"/>
      <c r="C639" s="41"/>
      <c r="D639" s="38"/>
      <c r="F639" s="99"/>
      <c r="G639" s="39"/>
    </row>
    <row r="640" spans="1:7" s="33" customFormat="1" ht="13.5" customHeight="1" thickBot="1" x14ac:dyDescent="0.3">
      <c r="A640" s="40"/>
      <c r="B640" s="17" t="str">
        <f>'Conduct Medication Management'!B147</f>
        <v>Improvement Milestone:</v>
      </c>
      <c r="C640" s="17"/>
      <c r="D640" s="238">
        <f>'Conduct Medication Management'!D147</f>
        <v>0</v>
      </c>
      <c r="F640" s="247" t="str">
        <f>'Conduct Medication Management'!F154</f>
        <v>N/A</v>
      </c>
      <c r="G640" s="39"/>
    </row>
    <row r="641" spans="1:7" ht="6.75" customHeight="1" thickBot="1" x14ac:dyDescent="0.3">
      <c r="A641" s="34"/>
      <c r="F641" s="92"/>
      <c r="G641" s="36"/>
    </row>
    <row r="642" spans="1:7" ht="13.5" thickBot="1" x14ac:dyDescent="0.3">
      <c r="A642" s="34"/>
      <c r="C642" s="35" t="s">
        <v>15</v>
      </c>
      <c r="F642" s="248" t="str">
        <f>'Conduct Medication Management'!F169</f>
        <v xml:space="preserve"> </v>
      </c>
      <c r="G642" s="36"/>
    </row>
    <row r="643" spans="1:7" s="33" customFormat="1" ht="6.75" customHeight="1" thickBot="1" x14ac:dyDescent="0.3">
      <c r="A643" s="40"/>
      <c r="B643" s="17"/>
      <c r="C643" s="41"/>
      <c r="D643" s="38"/>
      <c r="F643" s="99"/>
      <c r="G643" s="39"/>
    </row>
    <row r="644" spans="1:7" s="33" customFormat="1" ht="13.5" customHeight="1" thickBot="1" x14ac:dyDescent="0.3">
      <c r="A644" s="40"/>
      <c r="B644" s="17" t="str">
        <f>'Conduct Medication Management'!B172</f>
        <v>Improvement Milestone:</v>
      </c>
      <c r="C644" s="17"/>
      <c r="D644" s="238">
        <f>'Conduct Medication Management'!D172</f>
        <v>0</v>
      </c>
      <c r="F644" s="247" t="str">
        <f>'Conduct Medication Management'!F179</f>
        <v>N/A</v>
      </c>
      <c r="G644" s="39"/>
    </row>
    <row r="645" spans="1:7" ht="6.75" customHeight="1" thickBot="1" x14ac:dyDescent="0.3">
      <c r="A645" s="34"/>
      <c r="F645" s="92"/>
      <c r="G645" s="36"/>
    </row>
    <row r="646" spans="1:7" ht="13.5" thickBot="1" x14ac:dyDescent="0.3">
      <c r="A646" s="34"/>
      <c r="C646" s="35" t="s">
        <v>15</v>
      </c>
      <c r="F646" s="248" t="str">
        <f>'Conduct Medication Management'!F194</f>
        <v xml:space="preserve"> </v>
      </c>
      <c r="G646" s="36"/>
    </row>
    <row r="647" spans="1:7" s="33" customFormat="1" ht="6.75" customHeight="1" thickBot="1" x14ac:dyDescent="0.3">
      <c r="A647" s="40"/>
      <c r="B647" s="17"/>
      <c r="C647" s="41"/>
      <c r="D647" s="38"/>
      <c r="F647" s="99"/>
      <c r="G647" s="39"/>
    </row>
    <row r="648" spans="1:7" s="33" customFormat="1" ht="13.5" customHeight="1" thickBot="1" x14ac:dyDescent="0.3">
      <c r="A648" s="40"/>
      <c r="B648" s="17" t="str">
        <f>'Conduct Medication Management'!B197</f>
        <v>Improvement Milestone:</v>
      </c>
      <c r="C648" s="17"/>
      <c r="D648" s="238">
        <f>'Conduct Medication Management'!D197</f>
        <v>0</v>
      </c>
      <c r="F648" s="247" t="str">
        <f>'Conduct Medication Management'!F204</f>
        <v>N/A</v>
      </c>
      <c r="G648" s="39"/>
    </row>
    <row r="649" spans="1:7" ht="6.75" customHeight="1" thickBot="1" x14ac:dyDescent="0.3">
      <c r="A649" s="34"/>
      <c r="F649" s="92"/>
      <c r="G649" s="36"/>
    </row>
    <row r="650" spans="1:7" ht="13.5" thickBot="1" x14ac:dyDescent="0.3">
      <c r="A650" s="34"/>
      <c r="C650" s="35" t="s">
        <v>15</v>
      </c>
      <c r="F650" s="248" t="str">
        <f>'Conduct Medication Management'!F219</f>
        <v xml:space="preserve"> </v>
      </c>
      <c r="G650" s="36"/>
    </row>
    <row r="651" spans="1:7" s="33" customFormat="1" ht="6.75" customHeight="1" thickBot="1" x14ac:dyDescent="0.3">
      <c r="A651" s="40"/>
      <c r="B651" s="17"/>
      <c r="C651" s="41"/>
      <c r="D651" s="38"/>
      <c r="F651" s="99"/>
      <c r="G651" s="39"/>
    </row>
    <row r="652" spans="1:7" s="33" customFormat="1" ht="13.5" customHeight="1" thickBot="1" x14ac:dyDescent="0.3">
      <c r="A652" s="40"/>
      <c r="B652" s="17" t="str">
        <f>'Conduct Medication Management'!B222</f>
        <v>Improvement Milestone:</v>
      </c>
      <c r="C652" s="17"/>
      <c r="D652" s="238">
        <f>'Conduct Medication Management'!D222</f>
        <v>0</v>
      </c>
      <c r="F652" s="247" t="str">
        <f>'Conduct Medication Management'!F229</f>
        <v>N/A</v>
      </c>
      <c r="G652" s="39"/>
    </row>
    <row r="653" spans="1:7" ht="6.75" customHeight="1" thickBot="1" x14ac:dyDescent="0.3">
      <c r="A653" s="34"/>
      <c r="F653" s="92"/>
      <c r="G653" s="36"/>
    </row>
    <row r="654" spans="1:7" ht="13.5" thickBot="1" x14ac:dyDescent="0.3">
      <c r="A654" s="34"/>
      <c r="C654" s="35" t="s">
        <v>15</v>
      </c>
      <c r="F654" s="248" t="str">
        <f>'Conduct Medication Management'!F244</f>
        <v xml:space="preserve"> </v>
      </c>
      <c r="G654" s="36"/>
    </row>
    <row r="655" spans="1:7" s="33" customFormat="1" ht="6.75" customHeight="1" thickBot="1" x14ac:dyDescent="0.3">
      <c r="A655" s="40"/>
      <c r="B655" s="17"/>
      <c r="C655" s="41"/>
      <c r="D655" s="38"/>
      <c r="F655" s="99"/>
      <c r="G655" s="39"/>
    </row>
    <row r="656" spans="1:7" s="33" customFormat="1" ht="13.5" customHeight="1" thickBot="1" x14ac:dyDescent="0.3">
      <c r="A656" s="40"/>
      <c r="B656" s="17" t="str">
        <f>'Conduct Medication Management'!B247</f>
        <v>Improvement Milestone:</v>
      </c>
      <c r="C656" s="17"/>
      <c r="D656" s="238">
        <f>'Conduct Medication Management'!D247</f>
        <v>0</v>
      </c>
      <c r="F656" s="247" t="str">
        <f>'Conduct Medication Management'!F254</f>
        <v>N/A</v>
      </c>
      <c r="G656" s="39"/>
    </row>
    <row r="657" spans="1:7" ht="6.75" customHeight="1" thickBot="1" x14ac:dyDescent="0.3">
      <c r="A657" s="34"/>
      <c r="F657" s="92"/>
      <c r="G657" s="36"/>
    </row>
    <row r="658" spans="1:7" ht="13.5" thickBot="1" x14ac:dyDescent="0.3">
      <c r="A658" s="34"/>
      <c r="C658" s="35" t="s">
        <v>15</v>
      </c>
      <c r="F658" s="248" t="str">
        <f>'Conduct Medication Management'!F269</f>
        <v xml:space="preserve"> </v>
      </c>
      <c r="G658" s="36"/>
    </row>
    <row r="659" spans="1:7" ht="13.5" thickBot="1" x14ac:dyDescent="0.3">
      <c r="A659" s="34"/>
      <c r="C659" s="35"/>
      <c r="F659" s="92"/>
      <c r="G659" s="36"/>
    </row>
    <row r="660" spans="1:7" ht="13.5" thickBot="1" x14ac:dyDescent="0.3">
      <c r="A660" s="34"/>
      <c r="B660" s="2" t="s">
        <v>10</v>
      </c>
      <c r="C660" s="35"/>
      <c r="F660" s="249">
        <f>'Conduct Medication Management'!F18</f>
        <v>0</v>
      </c>
      <c r="G660" s="36"/>
    </row>
    <row r="661" spans="1:7" ht="13.5" thickBot="1" x14ac:dyDescent="0.3">
      <c r="A661" s="34"/>
      <c r="C661" s="35"/>
      <c r="F661" s="92"/>
      <c r="G661" s="36"/>
    </row>
    <row r="662" spans="1:7" ht="13.5" thickBot="1" x14ac:dyDescent="0.3">
      <c r="A662" s="34"/>
      <c r="B662" s="2" t="s">
        <v>66</v>
      </c>
      <c r="C662" s="35"/>
      <c r="F662" s="250">
        <f>SUM(F658,F654,F650,F646,F642,F638,F634,F630,F626,F622)</f>
        <v>0</v>
      </c>
      <c r="G662" s="36"/>
    </row>
    <row r="663" spans="1:7" ht="13.5" thickBot="1" x14ac:dyDescent="0.3">
      <c r="A663" s="34"/>
      <c r="C663" s="35"/>
      <c r="F663" s="92"/>
      <c r="G663" s="36"/>
    </row>
    <row r="664" spans="1:7" ht="13.5" thickBot="1" x14ac:dyDescent="0.3">
      <c r="A664" s="34"/>
      <c r="B664" s="2" t="s">
        <v>67</v>
      </c>
      <c r="C664" s="35"/>
      <c r="F664" s="250">
        <f>COUNT(F658,F654,F650,F646,F642,F638,F634,F630,F626,F622)</f>
        <v>0</v>
      </c>
      <c r="G664" s="36"/>
    </row>
    <row r="665" spans="1:7" ht="13.5" thickBot="1" x14ac:dyDescent="0.3">
      <c r="A665" s="34"/>
      <c r="C665" s="35"/>
      <c r="F665" s="92"/>
      <c r="G665" s="36"/>
    </row>
    <row r="666" spans="1:7" ht="13.5" thickBot="1" x14ac:dyDescent="0.3">
      <c r="A666" s="34"/>
      <c r="B666" s="2" t="s">
        <v>68</v>
      </c>
      <c r="C666" s="35"/>
      <c r="F666" s="251" t="str">
        <f>IF(F664=0," ",F662/F664)</f>
        <v xml:space="preserve"> </v>
      </c>
      <c r="G666" s="36"/>
    </row>
    <row r="667" spans="1:7" ht="13.5" thickBot="1" x14ac:dyDescent="0.3">
      <c r="A667" s="34"/>
      <c r="C667" s="35"/>
      <c r="F667" s="92"/>
      <c r="G667" s="36"/>
    </row>
    <row r="668" spans="1:7" ht="13.5" thickBot="1" x14ac:dyDescent="0.3">
      <c r="A668" s="34"/>
      <c r="B668" s="2" t="s">
        <v>69</v>
      </c>
      <c r="C668" s="35"/>
      <c r="F668" s="249" t="str">
        <f>IF(F664=0," ",F666*F660)</f>
        <v xml:space="preserve"> </v>
      </c>
      <c r="G668" s="36"/>
    </row>
    <row r="669" spans="1:7" ht="13.5" thickBot="1" x14ac:dyDescent="0.3">
      <c r="A669" s="34"/>
      <c r="C669" s="35"/>
      <c r="F669" s="92"/>
      <c r="G669" s="36"/>
    </row>
    <row r="670" spans="1:7" ht="13.5" thickBot="1" x14ac:dyDescent="0.3">
      <c r="A670" s="34"/>
      <c r="B670" s="2" t="s">
        <v>11</v>
      </c>
      <c r="C670" s="35"/>
      <c r="F670" s="252">
        <f>'Conduct Medication Management'!F20</f>
        <v>0</v>
      </c>
      <c r="G670" s="36"/>
    </row>
    <row r="671" spans="1:7" ht="13.5" thickBot="1" x14ac:dyDescent="0.3">
      <c r="A671" s="34"/>
      <c r="C671" s="35"/>
      <c r="F671" s="92"/>
      <c r="G671" s="36"/>
    </row>
    <row r="672" spans="1:7" ht="13.5" thickBot="1" x14ac:dyDescent="0.3">
      <c r="A672" s="34"/>
      <c r="B672" s="239" t="s">
        <v>70</v>
      </c>
      <c r="C672" s="35"/>
      <c r="F672" s="217" t="str">
        <f>IF(F664=0," ",F668-F670)</f>
        <v xml:space="preserve"> </v>
      </c>
      <c r="G672" s="36"/>
    </row>
    <row r="673" spans="1:7" x14ac:dyDescent="0.25">
      <c r="A673" s="48"/>
      <c r="B673" s="254"/>
      <c r="C673" s="255"/>
      <c r="D673" s="50"/>
      <c r="E673" s="50"/>
      <c r="F673" s="132"/>
      <c r="G673" s="52"/>
    </row>
    <row r="674" spans="1:7" s="33" customFormat="1" ht="15.75" thickBot="1" x14ac:dyDescent="0.3">
      <c r="A674" s="27" t="s">
        <v>118</v>
      </c>
      <c r="B674" s="28"/>
      <c r="C674" s="28"/>
      <c r="D674" s="29"/>
      <c r="E674" s="30"/>
      <c r="F674" s="111"/>
      <c r="G674" s="32"/>
    </row>
    <row r="675" spans="1:7" s="33" customFormat="1" ht="13.5" customHeight="1" thickBot="1" x14ac:dyDescent="0.3">
      <c r="A675" s="40"/>
      <c r="B675" s="17" t="str">
        <f>'Care Transitions'!B22</f>
        <v>Process Milestone:</v>
      </c>
      <c r="C675" s="17"/>
      <c r="D675" s="238">
        <f>'Care Transitions'!D22</f>
        <v>0</v>
      </c>
      <c r="F675" s="247" t="str">
        <f>'Care Transitions'!F29</f>
        <v>N/A</v>
      </c>
      <c r="G675" s="39"/>
    </row>
    <row r="676" spans="1:7" ht="6.75" customHeight="1" thickBot="1" x14ac:dyDescent="0.3">
      <c r="A676" s="34"/>
      <c r="F676" s="92"/>
      <c r="G676" s="36"/>
    </row>
    <row r="677" spans="1:7" ht="13.5" thickBot="1" x14ac:dyDescent="0.3">
      <c r="A677" s="34"/>
      <c r="C677" s="35" t="s">
        <v>15</v>
      </c>
      <c r="F677" s="248" t="str">
        <f>'Care Transitions'!F44</f>
        <v xml:space="preserve"> </v>
      </c>
      <c r="G677" s="36"/>
    </row>
    <row r="678" spans="1:7" s="33" customFormat="1" ht="6.75" customHeight="1" thickBot="1" x14ac:dyDescent="0.3">
      <c r="A678" s="40"/>
      <c r="B678" s="17"/>
      <c r="C678" s="41"/>
      <c r="D678" s="38"/>
      <c r="F678" s="99"/>
      <c r="G678" s="39"/>
    </row>
    <row r="679" spans="1:7" s="33" customFormat="1" ht="13.5" customHeight="1" thickBot="1" x14ac:dyDescent="0.3">
      <c r="A679" s="40"/>
      <c r="B679" s="17" t="str">
        <f>'Care Transitions'!B47</f>
        <v>Process Milestone:</v>
      </c>
      <c r="C679" s="17"/>
      <c r="D679" s="238">
        <f>'Care Transitions'!D47</f>
        <v>0</v>
      </c>
      <c r="F679" s="247" t="str">
        <f>'Care Transitions'!F54</f>
        <v>N/A</v>
      </c>
      <c r="G679" s="39"/>
    </row>
    <row r="680" spans="1:7" ht="6.75" customHeight="1" thickBot="1" x14ac:dyDescent="0.3">
      <c r="A680" s="34"/>
      <c r="F680" s="92"/>
      <c r="G680" s="36"/>
    </row>
    <row r="681" spans="1:7" ht="13.5" thickBot="1" x14ac:dyDescent="0.3">
      <c r="A681" s="34"/>
      <c r="C681" s="35" t="s">
        <v>15</v>
      </c>
      <c r="F681" s="248" t="str">
        <f>'Care Transitions'!F69</f>
        <v xml:space="preserve"> </v>
      </c>
      <c r="G681" s="36"/>
    </row>
    <row r="682" spans="1:7" s="33" customFormat="1" ht="6.75" customHeight="1" thickBot="1" x14ac:dyDescent="0.3">
      <c r="A682" s="40"/>
      <c r="B682" s="17"/>
      <c r="C682" s="41"/>
      <c r="D682" s="38"/>
      <c r="F682" s="99"/>
      <c r="G682" s="39"/>
    </row>
    <row r="683" spans="1:7" s="33" customFormat="1" ht="13.5" customHeight="1" thickBot="1" x14ac:dyDescent="0.3">
      <c r="A683" s="40"/>
      <c r="B683" s="17" t="str">
        <f>'Care Transitions'!B72</f>
        <v>Process Milestone:</v>
      </c>
      <c r="C683" s="17"/>
      <c r="D683" s="238">
        <f>'Care Transitions'!D72</f>
        <v>0</v>
      </c>
      <c r="F683" s="247" t="str">
        <f>'Care Transitions'!F79</f>
        <v>N/A</v>
      </c>
      <c r="G683" s="39"/>
    </row>
    <row r="684" spans="1:7" ht="6.75" customHeight="1" thickBot="1" x14ac:dyDescent="0.3">
      <c r="A684" s="34"/>
      <c r="F684" s="92"/>
      <c r="G684" s="36"/>
    </row>
    <row r="685" spans="1:7" ht="13.5" thickBot="1" x14ac:dyDescent="0.3">
      <c r="A685" s="34"/>
      <c r="C685" s="35" t="s">
        <v>15</v>
      </c>
      <c r="F685" s="248" t="str">
        <f>'Care Transitions'!F94</f>
        <v xml:space="preserve"> </v>
      </c>
      <c r="G685" s="36"/>
    </row>
    <row r="686" spans="1:7" s="33" customFormat="1" ht="6.75" customHeight="1" thickBot="1" x14ac:dyDescent="0.3">
      <c r="A686" s="40"/>
      <c r="B686" s="17"/>
      <c r="C686" s="41"/>
      <c r="D686" s="38"/>
      <c r="F686" s="99"/>
      <c r="G686" s="39"/>
    </row>
    <row r="687" spans="1:7" s="33" customFormat="1" ht="13.5" customHeight="1" thickBot="1" x14ac:dyDescent="0.3">
      <c r="A687" s="40"/>
      <c r="B687" s="17" t="str">
        <f>'Care Transitions'!B97</f>
        <v>Process Milestone:</v>
      </c>
      <c r="C687" s="17"/>
      <c r="D687" s="238">
        <f>'Care Transitions'!D97</f>
        <v>0</v>
      </c>
      <c r="F687" s="247" t="str">
        <f>'Care Transitions'!F104</f>
        <v>N/A</v>
      </c>
      <c r="G687" s="39"/>
    </row>
    <row r="688" spans="1:7" ht="6.75" customHeight="1" thickBot="1" x14ac:dyDescent="0.3">
      <c r="A688" s="34"/>
      <c r="F688" s="92"/>
      <c r="G688" s="36"/>
    </row>
    <row r="689" spans="1:7" ht="13.5" thickBot="1" x14ac:dyDescent="0.3">
      <c r="A689" s="34"/>
      <c r="C689" s="35" t="s">
        <v>15</v>
      </c>
      <c r="F689" s="248" t="str">
        <f>'Care Transitions'!F119</f>
        <v xml:space="preserve"> </v>
      </c>
      <c r="G689" s="36"/>
    </row>
    <row r="690" spans="1:7" s="33" customFormat="1" ht="6.75" customHeight="1" thickBot="1" x14ac:dyDescent="0.3">
      <c r="A690" s="40"/>
      <c r="B690" s="17"/>
      <c r="C690" s="41"/>
      <c r="D690" s="38"/>
      <c r="F690" s="99"/>
      <c r="G690" s="39"/>
    </row>
    <row r="691" spans="1:7" s="33" customFormat="1" ht="13.5" customHeight="1" thickBot="1" x14ac:dyDescent="0.3">
      <c r="A691" s="40"/>
      <c r="B691" s="17" t="str">
        <f>'Care Transitions'!B122</f>
        <v>Process Milestone:</v>
      </c>
      <c r="C691" s="17"/>
      <c r="D691" s="238">
        <f>'Care Transitions'!D122</f>
        <v>0</v>
      </c>
      <c r="F691" s="247" t="str">
        <f>'Care Transitions'!F129</f>
        <v>N/A</v>
      </c>
      <c r="G691" s="39"/>
    </row>
    <row r="692" spans="1:7" ht="6.75" customHeight="1" thickBot="1" x14ac:dyDescent="0.3">
      <c r="A692" s="34"/>
      <c r="F692" s="92"/>
      <c r="G692" s="36"/>
    </row>
    <row r="693" spans="1:7" ht="13.5" thickBot="1" x14ac:dyDescent="0.3">
      <c r="A693" s="34"/>
      <c r="C693" s="35" t="s">
        <v>15</v>
      </c>
      <c r="F693" s="248" t="str">
        <f>'Care Transitions'!F144</f>
        <v xml:space="preserve"> </v>
      </c>
      <c r="G693" s="36"/>
    </row>
    <row r="694" spans="1:7" s="33" customFormat="1" ht="6.75" customHeight="1" thickBot="1" x14ac:dyDescent="0.3">
      <c r="A694" s="40"/>
      <c r="B694" s="17"/>
      <c r="C694" s="41"/>
      <c r="D694" s="38"/>
      <c r="F694" s="99"/>
      <c r="G694" s="39"/>
    </row>
    <row r="695" spans="1:7" s="33" customFormat="1" ht="13.5" customHeight="1" thickBot="1" x14ac:dyDescent="0.3">
      <c r="A695" s="40"/>
      <c r="B695" s="17" t="str">
        <f>'Care Transitions'!B147</f>
        <v>Improvement Milestone:</v>
      </c>
      <c r="C695" s="17"/>
      <c r="D695" s="238">
        <f>'Care Transitions'!D147</f>
        <v>0</v>
      </c>
      <c r="F695" s="247" t="str">
        <f>'Care Transitions'!F154</f>
        <v>N/A</v>
      </c>
      <c r="G695" s="39"/>
    </row>
    <row r="696" spans="1:7" ht="6.75" customHeight="1" thickBot="1" x14ac:dyDescent="0.3">
      <c r="A696" s="34"/>
      <c r="F696" s="92"/>
      <c r="G696" s="36"/>
    </row>
    <row r="697" spans="1:7" ht="13.5" thickBot="1" x14ac:dyDescent="0.3">
      <c r="A697" s="34"/>
      <c r="C697" s="35" t="s">
        <v>15</v>
      </c>
      <c r="F697" s="248" t="str">
        <f>'Care Transitions'!F169</f>
        <v xml:space="preserve"> </v>
      </c>
      <c r="G697" s="36"/>
    </row>
    <row r="698" spans="1:7" s="33" customFormat="1" ht="6.75" customHeight="1" thickBot="1" x14ac:dyDescent="0.3">
      <c r="A698" s="40"/>
      <c r="B698" s="17"/>
      <c r="C698" s="41"/>
      <c r="D698" s="38"/>
      <c r="F698" s="99"/>
      <c r="G698" s="39"/>
    </row>
    <row r="699" spans="1:7" s="33" customFormat="1" ht="13.5" customHeight="1" thickBot="1" x14ac:dyDescent="0.3">
      <c r="A699" s="40"/>
      <c r="B699" s="17" t="str">
        <f>'Care Transitions'!B172</f>
        <v>Improvement Milestone:</v>
      </c>
      <c r="C699" s="17"/>
      <c r="D699" s="238">
        <f>'Care Transitions'!D172</f>
        <v>0</v>
      </c>
      <c r="F699" s="247" t="str">
        <f>'Care Transitions'!F179</f>
        <v>N/A</v>
      </c>
      <c r="G699" s="39"/>
    </row>
    <row r="700" spans="1:7" ht="6.75" customHeight="1" thickBot="1" x14ac:dyDescent="0.3">
      <c r="A700" s="34"/>
      <c r="F700" s="92"/>
      <c r="G700" s="36"/>
    </row>
    <row r="701" spans="1:7" ht="13.5" thickBot="1" x14ac:dyDescent="0.3">
      <c r="A701" s="34"/>
      <c r="C701" s="35" t="s">
        <v>15</v>
      </c>
      <c r="F701" s="248" t="str">
        <f>'Care Transitions'!F194</f>
        <v xml:space="preserve"> </v>
      </c>
      <c r="G701" s="36"/>
    </row>
    <row r="702" spans="1:7" s="33" customFormat="1" ht="6.75" customHeight="1" thickBot="1" x14ac:dyDescent="0.3">
      <c r="A702" s="40"/>
      <c r="B702" s="17"/>
      <c r="C702" s="41"/>
      <c r="D702" s="38"/>
      <c r="F702" s="99"/>
      <c r="G702" s="39"/>
    </row>
    <row r="703" spans="1:7" s="33" customFormat="1" ht="13.5" customHeight="1" thickBot="1" x14ac:dyDescent="0.3">
      <c r="A703" s="40"/>
      <c r="B703" s="17" t="str">
        <f>'Care Transitions'!B197</f>
        <v>Improvement Milestone:</v>
      </c>
      <c r="C703" s="17"/>
      <c r="D703" s="238">
        <f>'Care Transitions'!D197</f>
        <v>0</v>
      </c>
      <c r="F703" s="247" t="str">
        <f>'Care Transitions'!F204</f>
        <v>N/A</v>
      </c>
      <c r="G703" s="39"/>
    </row>
    <row r="704" spans="1:7" ht="6.75" customHeight="1" thickBot="1" x14ac:dyDescent="0.3">
      <c r="A704" s="34"/>
      <c r="F704" s="92"/>
      <c r="G704" s="36"/>
    </row>
    <row r="705" spans="1:7" ht="13.5" thickBot="1" x14ac:dyDescent="0.3">
      <c r="A705" s="34"/>
      <c r="C705" s="35" t="s">
        <v>15</v>
      </c>
      <c r="F705" s="248" t="str">
        <f>'Care Transitions'!F219</f>
        <v xml:space="preserve"> </v>
      </c>
      <c r="G705" s="36"/>
    </row>
    <row r="706" spans="1:7" s="33" customFormat="1" ht="6.75" customHeight="1" thickBot="1" x14ac:dyDescent="0.3">
      <c r="A706" s="40"/>
      <c r="B706" s="17"/>
      <c r="C706" s="41"/>
      <c r="D706" s="38"/>
      <c r="F706" s="99"/>
      <c r="G706" s="39"/>
    </row>
    <row r="707" spans="1:7" s="33" customFormat="1" ht="13.5" customHeight="1" thickBot="1" x14ac:dyDescent="0.3">
      <c r="A707" s="40"/>
      <c r="B707" s="17" t="str">
        <f>'Care Transitions'!B222</f>
        <v>Improvement Milestone:</v>
      </c>
      <c r="C707" s="17"/>
      <c r="D707" s="238">
        <f>'Care Transitions'!D222</f>
        <v>0</v>
      </c>
      <c r="F707" s="247" t="str">
        <f>'Care Transitions'!F229</f>
        <v>N/A</v>
      </c>
      <c r="G707" s="39"/>
    </row>
    <row r="708" spans="1:7" ht="6.75" customHeight="1" thickBot="1" x14ac:dyDescent="0.3">
      <c r="A708" s="34"/>
      <c r="F708" s="92"/>
      <c r="G708" s="36"/>
    </row>
    <row r="709" spans="1:7" ht="13.5" thickBot="1" x14ac:dyDescent="0.3">
      <c r="A709" s="34"/>
      <c r="C709" s="35" t="s">
        <v>15</v>
      </c>
      <c r="F709" s="248" t="str">
        <f>'Care Transitions'!F244</f>
        <v xml:space="preserve"> </v>
      </c>
      <c r="G709" s="36"/>
    </row>
    <row r="710" spans="1:7" s="33" customFormat="1" ht="6.75" customHeight="1" thickBot="1" x14ac:dyDescent="0.3">
      <c r="A710" s="40"/>
      <c r="B710" s="17"/>
      <c r="C710" s="41"/>
      <c r="D710" s="38"/>
      <c r="F710" s="99"/>
      <c r="G710" s="39"/>
    </row>
    <row r="711" spans="1:7" s="33" customFormat="1" ht="13.5" customHeight="1" thickBot="1" x14ac:dyDescent="0.3">
      <c r="A711" s="40"/>
      <c r="B711" s="17" t="str">
        <f>'Care Transitions'!B247</f>
        <v>Improvement Milestone:</v>
      </c>
      <c r="C711" s="17"/>
      <c r="D711" s="238">
        <f>'Care Transitions'!D247</f>
        <v>0</v>
      </c>
      <c r="F711" s="247" t="str">
        <f>'Care Transitions'!F254</f>
        <v>N/A</v>
      </c>
      <c r="G711" s="39"/>
    </row>
    <row r="712" spans="1:7" ht="6.75" customHeight="1" thickBot="1" x14ac:dyDescent="0.3">
      <c r="A712" s="34"/>
      <c r="F712" s="92"/>
      <c r="G712" s="36"/>
    </row>
    <row r="713" spans="1:7" ht="13.5" thickBot="1" x14ac:dyDescent="0.3">
      <c r="A713" s="34"/>
      <c r="C713" s="35" t="s">
        <v>15</v>
      </c>
      <c r="F713" s="248" t="str">
        <f>'Care Transitions'!F269</f>
        <v xml:space="preserve"> </v>
      </c>
      <c r="G713" s="36"/>
    </row>
    <row r="714" spans="1:7" ht="13.5" thickBot="1" x14ac:dyDescent="0.3">
      <c r="A714" s="34"/>
      <c r="C714" s="35"/>
      <c r="F714" s="92"/>
      <c r="G714" s="36"/>
    </row>
    <row r="715" spans="1:7" ht="13.5" thickBot="1" x14ac:dyDescent="0.3">
      <c r="A715" s="34"/>
      <c r="B715" s="2" t="s">
        <v>10</v>
      </c>
      <c r="C715" s="35"/>
      <c r="F715" s="249">
        <f>'Care Transitions'!F18</f>
        <v>0</v>
      </c>
      <c r="G715" s="36"/>
    </row>
    <row r="716" spans="1:7" ht="13.5" thickBot="1" x14ac:dyDescent="0.3">
      <c r="A716" s="34"/>
      <c r="C716" s="35"/>
      <c r="F716" s="92"/>
      <c r="G716" s="36"/>
    </row>
    <row r="717" spans="1:7" ht="13.5" thickBot="1" x14ac:dyDescent="0.3">
      <c r="A717" s="34"/>
      <c r="B717" s="2" t="s">
        <v>66</v>
      </c>
      <c r="C717" s="35"/>
      <c r="F717" s="250">
        <f>SUM(F713,F709,F705,F701,F697,F693,F689,F685,F681,F677)</f>
        <v>0</v>
      </c>
      <c r="G717" s="36"/>
    </row>
    <row r="718" spans="1:7" ht="13.5" thickBot="1" x14ac:dyDescent="0.3">
      <c r="A718" s="34"/>
      <c r="C718" s="35"/>
      <c r="F718" s="92"/>
      <c r="G718" s="36"/>
    </row>
    <row r="719" spans="1:7" ht="13.5" thickBot="1" x14ac:dyDescent="0.3">
      <c r="A719" s="34"/>
      <c r="B719" s="2" t="s">
        <v>67</v>
      </c>
      <c r="C719" s="35"/>
      <c r="F719" s="250">
        <f>COUNT(F713,F709,F705,F701,F697,F693,F689,F685,F681,F677)</f>
        <v>0</v>
      </c>
      <c r="G719" s="36"/>
    </row>
    <row r="720" spans="1:7" ht="13.5" thickBot="1" x14ac:dyDescent="0.3">
      <c r="A720" s="34"/>
      <c r="C720" s="35"/>
      <c r="F720" s="92"/>
      <c r="G720" s="36"/>
    </row>
    <row r="721" spans="1:7" ht="13.5" thickBot="1" x14ac:dyDescent="0.3">
      <c r="A721" s="34"/>
      <c r="B721" s="2" t="s">
        <v>68</v>
      </c>
      <c r="C721" s="35"/>
      <c r="F721" s="251" t="str">
        <f>IF(F719=0," ",F717/F719)</f>
        <v xml:space="preserve"> </v>
      </c>
      <c r="G721" s="36"/>
    </row>
    <row r="722" spans="1:7" ht="13.5" thickBot="1" x14ac:dyDescent="0.3">
      <c r="A722" s="34"/>
      <c r="C722" s="35"/>
      <c r="F722" s="92"/>
      <c r="G722" s="36"/>
    </row>
    <row r="723" spans="1:7" ht="13.5" thickBot="1" x14ac:dyDescent="0.3">
      <c r="A723" s="34"/>
      <c r="B723" s="2" t="s">
        <v>69</v>
      </c>
      <c r="C723" s="35"/>
      <c r="F723" s="249" t="str">
        <f>IF(F719=0," ",F721*F715)</f>
        <v xml:space="preserve"> </v>
      </c>
      <c r="G723" s="36"/>
    </row>
    <row r="724" spans="1:7" ht="13.5" thickBot="1" x14ac:dyDescent="0.3">
      <c r="A724" s="34"/>
      <c r="C724" s="35"/>
      <c r="F724" s="92"/>
      <c r="G724" s="36"/>
    </row>
    <row r="725" spans="1:7" ht="13.5" thickBot="1" x14ac:dyDescent="0.3">
      <c r="A725" s="34"/>
      <c r="B725" s="2" t="s">
        <v>11</v>
      </c>
      <c r="C725" s="35"/>
      <c r="F725" s="252">
        <f>'Care Transitions'!F20</f>
        <v>0</v>
      </c>
      <c r="G725" s="36"/>
    </row>
    <row r="726" spans="1:7" ht="13.5" thickBot="1" x14ac:dyDescent="0.3">
      <c r="A726" s="34"/>
      <c r="C726" s="35"/>
      <c r="F726" s="92"/>
      <c r="G726" s="36"/>
    </row>
    <row r="727" spans="1:7" ht="13.5" thickBot="1" x14ac:dyDescent="0.3">
      <c r="A727" s="34"/>
      <c r="B727" s="239" t="s">
        <v>70</v>
      </c>
      <c r="C727" s="35"/>
      <c r="F727" s="217" t="str">
        <f>IF(F719=0," ",F723-F725)</f>
        <v xml:space="preserve"> </v>
      </c>
      <c r="G727" s="36"/>
    </row>
    <row r="728" spans="1:7" x14ac:dyDescent="0.25">
      <c r="A728" s="48"/>
      <c r="B728" s="254"/>
      <c r="C728" s="255"/>
      <c r="D728" s="50"/>
      <c r="E728" s="50"/>
      <c r="F728" s="132"/>
      <c r="G728" s="52"/>
    </row>
    <row r="729" spans="1:7" s="33" customFormat="1" ht="15.75" thickBot="1" x14ac:dyDescent="0.3">
      <c r="A729" s="27" t="s">
        <v>119</v>
      </c>
      <c r="B729" s="28"/>
      <c r="C729" s="28"/>
      <c r="D729" s="29"/>
      <c r="E729" s="30"/>
      <c r="F729" s="111"/>
      <c r="G729" s="32"/>
    </row>
    <row r="730" spans="1:7" s="33" customFormat="1" ht="13.5" customHeight="1" thickBot="1" x14ac:dyDescent="0.3">
      <c r="A730" s="40"/>
      <c r="B730" s="17" t="str">
        <f>'Real-Time HAIs System'!B22</f>
        <v>Process Milestone:</v>
      </c>
      <c r="C730" s="17"/>
      <c r="D730" s="238">
        <f>'Real-Time HAIs System'!D22</f>
        <v>0</v>
      </c>
      <c r="F730" s="247" t="str">
        <f>'Real-Time HAIs System'!F29</f>
        <v>N/A</v>
      </c>
      <c r="G730" s="39"/>
    </row>
    <row r="731" spans="1:7" ht="6.75" customHeight="1" thickBot="1" x14ac:dyDescent="0.3">
      <c r="A731" s="34"/>
      <c r="F731" s="92"/>
      <c r="G731" s="36"/>
    </row>
    <row r="732" spans="1:7" ht="13.5" thickBot="1" x14ac:dyDescent="0.3">
      <c r="A732" s="34"/>
      <c r="C732" s="35" t="s">
        <v>15</v>
      </c>
      <c r="F732" s="248" t="str">
        <f>'Real-Time HAIs System'!F44</f>
        <v xml:space="preserve"> </v>
      </c>
      <c r="G732" s="36"/>
    </row>
    <row r="733" spans="1:7" s="33" customFormat="1" ht="6.75" customHeight="1" thickBot="1" x14ac:dyDescent="0.3">
      <c r="A733" s="40"/>
      <c r="B733" s="17"/>
      <c r="C733" s="41"/>
      <c r="D733" s="38"/>
      <c r="F733" s="99"/>
      <c r="G733" s="39"/>
    </row>
    <row r="734" spans="1:7" s="33" customFormat="1" ht="13.5" customHeight="1" thickBot="1" x14ac:dyDescent="0.3">
      <c r="A734" s="40"/>
      <c r="B734" s="17" t="str">
        <f>'Real-Time HAIs System'!B47</f>
        <v>Process Milestone:</v>
      </c>
      <c r="C734" s="17"/>
      <c r="D734" s="238">
        <f>'Real-Time HAIs System'!D47</f>
        <v>0</v>
      </c>
      <c r="F734" s="247" t="str">
        <f>'Real-Time HAIs System'!F54</f>
        <v>N/A</v>
      </c>
      <c r="G734" s="39"/>
    </row>
    <row r="735" spans="1:7" ht="6.75" customHeight="1" thickBot="1" x14ac:dyDescent="0.3">
      <c r="A735" s="34"/>
      <c r="F735" s="92"/>
      <c r="G735" s="36"/>
    </row>
    <row r="736" spans="1:7" ht="13.5" thickBot="1" x14ac:dyDescent="0.3">
      <c r="A736" s="34"/>
      <c r="C736" s="35" t="s">
        <v>15</v>
      </c>
      <c r="F736" s="248" t="str">
        <f>'Real-Time HAIs System'!F69</f>
        <v xml:space="preserve"> </v>
      </c>
      <c r="G736" s="36"/>
    </row>
    <row r="737" spans="1:7" s="33" customFormat="1" ht="6.75" customHeight="1" thickBot="1" x14ac:dyDescent="0.3">
      <c r="A737" s="40"/>
      <c r="B737" s="17"/>
      <c r="C737" s="41"/>
      <c r="D737" s="38"/>
      <c r="F737" s="99"/>
      <c r="G737" s="39"/>
    </row>
    <row r="738" spans="1:7" s="33" customFormat="1" ht="13.5" customHeight="1" thickBot="1" x14ac:dyDescent="0.3">
      <c r="A738" s="40"/>
      <c r="B738" s="17" t="str">
        <f>'Real-Time HAIs System'!B72</f>
        <v>Process Milestone:</v>
      </c>
      <c r="C738" s="17"/>
      <c r="D738" s="238">
        <f>'Real-Time HAIs System'!D72</f>
        <v>0</v>
      </c>
      <c r="F738" s="247" t="str">
        <f>'Real-Time HAIs System'!F79</f>
        <v>N/A</v>
      </c>
      <c r="G738" s="39"/>
    </row>
    <row r="739" spans="1:7" ht="6.75" customHeight="1" thickBot="1" x14ac:dyDescent="0.3">
      <c r="A739" s="34"/>
      <c r="F739" s="92"/>
      <c r="G739" s="36"/>
    </row>
    <row r="740" spans="1:7" ht="13.5" thickBot="1" x14ac:dyDescent="0.3">
      <c r="A740" s="34"/>
      <c r="C740" s="35" t="s">
        <v>15</v>
      </c>
      <c r="F740" s="248" t="str">
        <f>'Real-Time HAIs System'!F94</f>
        <v xml:space="preserve"> </v>
      </c>
      <c r="G740" s="36"/>
    </row>
    <row r="741" spans="1:7" s="33" customFormat="1" ht="6.75" customHeight="1" thickBot="1" x14ac:dyDescent="0.3">
      <c r="A741" s="40"/>
      <c r="B741" s="17"/>
      <c r="C741" s="41"/>
      <c r="D741" s="38"/>
      <c r="F741" s="99"/>
      <c r="G741" s="39"/>
    </row>
    <row r="742" spans="1:7" s="33" customFormat="1" ht="13.5" customHeight="1" thickBot="1" x14ac:dyDescent="0.3">
      <c r="A742" s="40"/>
      <c r="B742" s="17" t="str">
        <f>'Real-Time HAIs System'!B97</f>
        <v>Process Milestone:</v>
      </c>
      <c r="C742" s="17"/>
      <c r="D742" s="238">
        <f>'Real-Time HAIs System'!D97</f>
        <v>0</v>
      </c>
      <c r="F742" s="247" t="str">
        <f>'Real-Time HAIs System'!F104</f>
        <v>N/A</v>
      </c>
      <c r="G742" s="39"/>
    </row>
    <row r="743" spans="1:7" ht="6.75" customHeight="1" thickBot="1" x14ac:dyDescent="0.3">
      <c r="A743" s="34"/>
      <c r="F743" s="92"/>
      <c r="G743" s="36"/>
    </row>
    <row r="744" spans="1:7" ht="13.5" thickBot="1" x14ac:dyDescent="0.3">
      <c r="A744" s="34"/>
      <c r="C744" s="35" t="s">
        <v>15</v>
      </c>
      <c r="F744" s="248" t="str">
        <f>'Real-Time HAIs System'!F119</f>
        <v xml:space="preserve"> </v>
      </c>
      <c r="G744" s="36"/>
    </row>
    <row r="745" spans="1:7" s="33" customFormat="1" ht="6.75" customHeight="1" thickBot="1" x14ac:dyDescent="0.3">
      <c r="A745" s="40"/>
      <c r="B745" s="17"/>
      <c r="C745" s="41"/>
      <c r="D745" s="38"/>
      <c r="F745" s="99"/>
      <c r="G745" s="39"/>
    </row>
    <row r="746" spans="1:7" s="33" customFormat="1" ht="13.5" customHeight="1" thickBot="1" x14ac:dyDescent="0.3">
      <c r="A746" s="40"/>
      <c r="B746" s="17" t="str">
        <f>'Real-Time HAIs System'!B122</f>
        <v>Process Milestone:</v>
      </c>
      <c r="C746" s="17"/>
      <c r="D746" s="238">
        <f>'Real-Time HAIs System'!D122</f>
        <v>0</v>
      </c>
      <c r="F746" s="247" t="str">
        <f>'Real-Time HAIs System'!F129</f>
        <v>N/A</v>
      </c>
      <c r="G746" s="39"/>
    </row>
    <row r="747" spans="1:7" ht="6.75" customHeight="1" thickBot="1" x14ac:dyDescent="0.3">
      <c r="A747" s="34"/>
      <c r="F747" s="92"/>
      <c r="G747" s="36"/>
    </row>
    <row r="748" spans="1:7" ht="13.5" thickBot="1" x14ac:dyDescent="0.3">
      <c r="A748" s="34"/>
      <c r="C748" s="35" t="s">
        <v>15</v>
      </c>
      <c r="F748" s="248" t="str">
        <f>'Real-Time HAIs System'!F144</f>
        <v xml:space="preserve"> </v>
      </c>
      <c r="G748" s="36"/>
    </row>
    <row r="749" spans="1:7" s="33" customFormat="1" ht="6.75" customHeight="1" thickBot="1" x14ac:dyDescent="0.3">
      <c r="A749" s="40"/>
      <c r="B749" s="17"/>
      <c r="C749" s="41"/>
      <c r="D749" s="38"/>
      <c r="F749" s="99"/>
      <c r="G749" s="39"/>
    </row>
    <row r="750" spans="1:7" s="33" customFormat="1" ht="13.5" customHeight="1" thickBot="1" x14ac:dyDescent="0.3">
      <c r="A750" s="40"/>
      <c r="B750" s="17" t="str">
        <f>'Real-Time HAIs System'!B147</f>
        <v>Improvement Milestone:</v>
      </c>
      <c r="C750" s="17"/>
      <c r="D750" s="238">
        <f>'Real-Time HAIs System'!D147</f>
        <v>0</v>
      </c>
      <c r="F750" s="247" t="str">
        <f>'Real-Time HAIs System'!F154</f>
        <v>N/A</v>
      </c>
      <c r="G750" s="39"/>
    </row>
    <row r="751" spans="1:7" ht="6.75" customHeight="1" thickBot="1" x14ac:dyDescent="0.3">
      <c r="A751" s="34"/>
      <c r="F751" s="92"/>
      <c r="G751" s="36"/>
    </row>
    <row r="752" spans="1:7" ht="13.5" thickBot="1" x14ac:dyDescent="0.3">
      <c r="A752" s="34"/>
      <c r="C752" s="35" t="s">
        <v>15</v>
      </c>
      <c r="F752" s="248" t="str">
        <f>'Real-Time HAIs System'!F169</f>
        <v xml:space="preserve"> </v>
      </c>
      <c r="G752" s="36"/>
    </row>
    <row r="753" spans="1:7" s="33" customFormat="1" ht="6.75" customHeight="1" thickBot="1" x14ac:dyDescent="0.3">
      <c r="A753" s="40"/>
      <c r="B753" s="17"/>
      <c r="C753" s="41"/>
      <c r="D753" s="38"/>
      <c r="F753" s="99"/>
      <c r="G753" s="39"/>
    </row>
    <row r="754" spans="1:7" s="33" customFormat="1" ht="13.5" customHeight="1" thickBot="1" x14ac:dyDescent="0.3">
      <c r="A754" s="40"/>
      <c r="B754" s="17" t="str">
        <f>'Real-Time HAIs System'!B172</f>
        <v>Improvement Milestone:</v>
      </c>
      <c r="C754" s="17"/>
      <c r="D754" s="238">
        <f>'Real-Time HAIs System'!D172</f>
        <v>0</v>
      </c>
      <c r="F754" s="247" t="str">
        <f>'Real-Time HAIs System'!F179</f>
        <v>N/A</v>
      </c>
      <c r="G754" s="39"/>
    </row>
    <row r="755" spans="1:7" ht="6.75" customHeight="1" thickBot="1" x14ac:dyDescent="0.3">
      <c r="A755" s="34"/>
      <c r="F755" s="92"/>
      <c r="G755" s="36"/>
    </row>
    <row r="756" spans="1:7" ht="13.5" thickBot="1" x14ac:dyDescent="0.3">
      <c r="A756" s="34"/>
      <c r="C756" s="35" t="s">
        <v>15</v>
      </c>
      <c r="F756" s="248" t="str">
        <f>'Real-Time HAIs System'!F194</f>
        <v xml:space="preserve"> </v>
      </c>
      <c r="G756" s="36"/>
    </row>
    <row r="757" spans="1:7" s="33" customFormat="1" ht="6.75" customHeight="1" thickBot="1" x14ac:dyDescent="0.3">
      <c r="A757" s="40"/>
      <c r="B757" s="17"/>
      <c r="C757" s="41"/>
      <c r="D757" s="38"/>
      <c r="F757" s="99"/>
      <c r="G757" s="39"/>
    </row>
    <row r="758" spans="1:7" s="33" customFormat="1" ht="13.5" customHeight="1" thickBot="1" x14ac:dyDescent="0.3">
      <c r="A758" s="40"/>
      <c r="B758" s="17" t="str">
        <f>'Real-Time HAIs System'!B197</f>
        <v>Improvement Milestone:</v>
      </c>
      <c r="C758" s="17"/>
      <c r="D758" s="238">
        <f>'Real-Time HAIs System'!D197</f>
        <v>0</v>
      </c>
      <c r="F758" s="247" t="str">
        <f>'Real-Time HAIs System'!F204</f>
        <v>N/A</v>
      </c>
      <c r="G758" s="39"/>
    </row>
    <row r="759" spans="1:7" ht="6.75" customHeight="1" thickBot="1" x14ac:dyDescent="0.3">
      <c r="A759" s="34"/>
      <c r="F759" s="92"/>
      <c r="G759" s="36"/>
    </row>
    <row r="760" spans="1:7" ht="13.5" thickBot="1" x14ac:dyDescent="0.3">
      <c r="A760" s="34"/>
      <c r="C760" s="35" t="s">
        <v>15</v>
      </c>
      <c r="F760" s="248" t="str">
        <f>'Real-Time HAIs System'!F219</f>
        <v xml:space="preserve"> </v>
      </c>
      <c r="G760" s="36"/>
    </row>
    <row r="761" spans="1:7" s="33" customFormat="1" ht="6.75" customHeight="1" thickBot="1" x14ac:dyDescent="0.3">
      <c r="A761" s="40"/>
      <c r="B761" s="17"/>
      <c r="C761" s="41"/>
      <c r="D761" s="38"/>
      <c r="F761" s="99"/>
      <c r="G761" s="39"/>
    </row>
    <row r="762" spans="1:7" s="33" customFormat="1" ht="13.5" customHeight="1" thickBot="1" x14ac:dyDescent="0.3">
      <c r="A762" s="40"/>
      <c r="B762" s="17" t="str">
        <f>'Real-Time HAIs System'!B222</f>
        <v>Improvement Milestone:</v>
      </c>
      <c r="C762" s="17"/>
      <c r="D762" s="238">
        <f>'Real-Time HAIs System'!D222</f>
        <v>0</v>
      </c>
      <c r="F762" s="247" t="str">
        <f>'Real-Time HAIs System'!F229</f>
        <v>N/A</v>
      </c>
      <c r="G762" s="39"/>
    </row>
    <row r="763" spans="1:7" ht="6.75" customHeight="1" thickBot="1" x14ac:dyDescent="0.3">
      <c r="A763" s="34"/>
      <c r="F763" s="92"/>
      <c r="G763" s="36"/>
    </row>
    <row r="764" spans="1:7" ht="13.5" thickBot="1" x14ac:dyDescent="0.3">
      <c r="A764" s="34"/>
      <c r="C764" s="35" t="s">
        <v>15</v>
      </c>
      <c r="F764" s="248" t="str">
        <f>'Real-Time HAIs System'!F244</f>
        <v xml:space="preserve"> </v>
      </c>
      <c r="G764" s="36"/>
    </row>
    <row r="765" spans="1:7" s="33" customFormat="1" ht="6.75" customHeight="1" thickBot="1" x14ac:dyDescent="0.3">
      <c r="A765" s="40"/>
      <c r="B765" s="17"/>
      <c r="C765" s="41"/>
      <c r="D765" s="38"/>
      <c r="F765" s="99"/>
      <c r="G765" s="39"/>
    </row>
    <row r="766" spans="1:7" s="33" customFormat="1" ht="13.5" customHeight="1" thickBot="1" x14ac:dyDescent="0.3">
      <c r="A766" s="40"/>
      <c r="B766" s="17" t="str">
        <f>'Real-Time HAIs System'!B247</f>
        <v>Improvement Milestone:</v>
      </c>
      <c r="C766" s="17"/>
      <c r="D766" s="238">
        <f>'Real-Time HAIs System'!D247</f>
        <v>0</v>
      </c>
      <c r="F766" s="247" t="str">
        <f>'Real-Time HAIs System'!F254</f>
        <v>N/A</v>
      </c>
      <c r="G766" s="39"/>
    </row>
    <row r="767" spans="1:7" ht="6.75" customHeight="1" thickBot="1" x14ac:dyDescent="0.3">
      <c r="A767" s="34"/>
      <c r="F767" s="92"/>
      <c r="G767" s="36"/>
    </row>
    <row r="768" spans="1:7" ht="13.5" thickBot="1" x14ac:dyDescent="0.3">
      <c r="A768" s="34"/>
      <c r="C768" s="35" t="s">
        <v>15</v>
      </c>
      <c r="F768" s="248" t="str">
        <f>'Real-Time HAIs System'!F269</f>
        <v xml:space="preserve"> </v>
      </c>
      <c r="G768" s="36"/>
    </row>
    <row r="769" spans="1:7" ht="13.5" thickBot="1" x14ac:dyDescent="0.3">
      <c r="A769" s="34"/>
      <c r="C769" s="35"/>
      <c r="F769" s="92"/>
      <c r="G769" s="36"/>
    </row>
    <row r="770" spans="1:7" ht="13.5" thickBot="1" x14ac:dyDescent="0.3">
      <c r="A770" s="34"/>
      <c r="B770" s="2" t="s">
        <v>10</v>
      </c>
      <c r="C770" s="35"/>
      <c r="F770" s="249">
        <f>'Real-Time HAIs System'!F18</f>
        <v>0</v>
      </c>
      <c r="G770" s="36"/>
    </row>
    <row r="771" spans="1:7" ht="13.5" thickBot="1" x14ac:dyDescent="0.3">
      <c r="A771" s="34"/>
      <c r="C771" s="35"/>
      <c r="F771" s="92"/>
      <c r="G771" s="36"/>
    </row>
    <row r="772" spans="1:7" ht="13.5" thickBot="1" x14ac:dyDescent="0.3">
      <c r="A772" s="34"/>
      <c r="B772" s="2" t="s">
        <v>66</v>
      </c>
      <c r="C772" s="35"/>
      <c r="F772" s="250">
        <f>SUM(F768,F764,F760,F756,F752,F748,F744,F740,F736,F732)</f>
        <v>0</v>
      </c>
      <c r="G772" s="36"/>
    </row>
    <row r="773" spans="1:7" ht="13.5" thickBot="1" x14ac:dyDescent="0.3">
      <c r="A773" s="34"/>
      <c r="C773" s="35"/>
      <c r="F773" s="92"/>
      <c r="G773" s="36"/>
    </row>
    <row r="774" spans="1:7" ht="13.5" thickBot="1" x14ac:dyDescent="0.3">
      <c r="A774" s="34"/>
      <c r="B774" s="2" t="s">
        <v>67</v>
      </c>
      <c r="C774" s="35"/>
      <c r="F774" s="250">
        <f>COUNT(F768,F764,F760,F756,F752,F748,F744,F740,F736,F732)</f>
        <v>0</v>
      </c>
      <c r="G774" s="36"/>
    </row>
    <row r="775" spans="1:7" ht="13.5" thickBot="1" x14ac:dyDescent="0.3">
      <c r="A775" s="34"/>
      <c r="C775" s="35"/>
      <c r="F775" s="92"/>
      <c r="G775" s="36"/>
    </row>
    <row r="776" spans="1:7" ht="13.5" thickBot="1" x14ac:dyDescent="0.3">
      <c r="A776" s="34"/>
      <c r="B776" s="2" t="s">
        <v>68</v>
      </c>
      <c r="C776" s="35"/>
      <c r="F776" s="251" t="str">
        <f>IF(F774=0," ",F772/F774)</f>
        <v xml:space="preserve"> </v>
      </c>
      <c r="G776" s="36"/>
    </row>
    <row r="777" spans="1:7" ht="13.5" thickBot="1" x14ac:dyDescent="0.3">
      <c r="A777" s="34"/>
      <c r="C777" s="35"/>
      <c r="F777" s="92"/>
      <c r="G777" s="36"/>
    </row>
    <row r="778" spans="1:7" ht="13.5" thickBot="1" x14ac:dyDescent="0.3">
      <c r="A778" s="34"/>
      <c r="B778" s="2" t="s">
        <v>69</v>
      </c>
      <c r="C778" s="35"/>
      <c r="F778" s="249" t="str">
        <f>IF(F774=0," ",F776*F770)</f>
        <v xml:space="preserve"> </v>
      </c>
      <c r="G778" s="36"/>
    </row>
    <row r="779" spans="1:7" ht="13.5" thickBot="1" x14ac:dyDescent="0.3">
      <c r="A779" s="34"/>
      <c r="C779" s="35"/>
      <c r="F779" s="92"/>
      <c r="G779" s="36"/>
    </row>
    <row r="780" spans="1:7" ht="13.5" thickBot="1" x14ac:dyDescent="0.3">
      <c r="A780" s="34"/>
      <c r="B780" s="2" t="s">
        <v>11</v>
      </c>
      <c r="C780" s="35"/>
      <c r="F780" s="252">
        <f>'Real-Time HAIs System'!F20</f>
        <v>0</v>
      </c>
      <c r="G780" s="36"/>
    </row>
    <row r="781" spans="1:7" ht="13.5" thickBot="1" x14ac:dyDescent="0.3">
      <c r="A781" s="34"/>
      <c r="C781" s="35"/>
      <c r="F781" s="92"/>
      <c r="G781" s="36"/>
    </row>
    <row r="782" spans="1:7" ht="13.5" thickBot="1" x14ac:dyDescent="0.3">
      <c r="A782" s="34"/>
      <c r="B782" s="239" t="s">
        <v>70</v>
      </c>
      <c r="C782" s="35"/>
      <c r="F782" s="217" t="str">
        <f>IF(F774=0," ",F778-F780)</f>
        <v xml:space="preserve"> </v>
      </c>
      <c r="G782" s="36"/>
    </row>
    <row r="783" spans="1:7" x14ac:dyDescent="0.25">
      <c r="A783" s="48"/>
      <c r="B783" s="49"/>
      <c r="C783" s="49"/>
      <c r="D783" s="50"/>
      <c r="E783" s="49"/>
      <c r="F783" s="51"/>
      <c r="G783"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view="pageBreakPreview" zoomScale="85" zoomScaleNormal="90" zoomScaleSheetLayoutView="85" zoomScalePageLayoutView="85"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Arrowhead Regional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t="str">
        <f>IF('Total Payment Amount'!D4=0,"",'Total Payment Amount'!D4)</f>
        <v>9/30/2012 - 3/22/13</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thickBot="1" x14ac:dyDescent="0.3">
      <c r="A20" s="40"/>
      <c r="B20" s="17" t="str">
        <f>'PatientCaregiver Experience'!B40</f>
        <v xml:space="preserve">Report results of CG CAHPS questions for “Getting Timely Appointments, Care, </v>
      </c>
      <c r="C20" s="41"/>
      <c r="D20" s="38"/>
      <c r="F20" s="99"/>
      <c r="G20" s="39"/>
    </row>
    <row r="21" spans="1:7" s="33" customFormat="1" ht="13.5"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300" t="s">
        <v>65</v>
      </c>
      <c r="D22" s="300"/>
      <c r="F22" s="99"/>
      <c r="G22" s="39"/>
    </row>
    <row r="23" spans="1:7" s="33" customFormat="1" ht="6.75" customHeight="1" thickBot="1" x14ac:dyDescent="0.3">
      <c r="A23" s="40"/>
      <c r="B23" s="41"/>
      <c r="C23" s="38"/>
      <c r="D23" s="38"/>
      <c r="F23" s="99"/>
      <c r="G23" s="39"/>
    </row>
    <row r="24" spans="1:7" s="33" customFormat="1" ht="13.5" customHeight="1" thickBot="1" x14ac:dyDescent="0.3">
      <c r="A24" s="40"/>
      <c r="C24" s="35" t="s">
        <v>15</v>
      </c>
      <c r="D24" s="38"/>
      <c r="F24" s="260" t="str">
        <f>'PatientCaregiver Experience'!F59</f>
        <v/>
      </c>
      <c r="G24" s="39"/>
    </row>
    <row r="25" spans="1:7" s="33" customFormat="1" ht="6.75" customHeight="1" x14ac:dyDescent="0.25">
      <c r="A25" s="40"/>
      <c r="B25" s="17"/>
      <c r="C25" s="41"/>
      <c r="D25" s="38"/>
      <c r="F25" s="99"/>
      <c r="G25" s="39"/>
    </row>
    <row r="26" spans="1:7" s="33" customFormat="1" ht="15.75" thickBot="1" x14ac:dyDescent="0.3">
      <c r="A26" s="40"/>
      <c r="B26" s="17" t="str">
        <f>'PatientCaregiver Experience'!B62</f>
        <v xml:space="preserve">Report results of CG CAHPS questions for “How Well Doctors Communicate With </v>
      </c>
      <c r="C26" s="41"/>
      <c r="D26" s="38"/>
      <c r="F26" s="99"/>
      <c r="G26" s="39"/>
    </row>
    <row r="27" spans="1:7" s="33" customFormat="1" ht="13.5" customHeight="1" thickBot="1" x14ac:dyDescent="0.3">
      <c r="A27" s="40"/>
      <c r="B27" s="17" t="str">
        <f>'PatientCaregiver Experience'!B63</f>
        <v>Patients” theme to the State  (DY8-10)</v>
      </c>
      <c r="C27" s="41"/>
      <c r="D27" s="38"/>
      <c r="F27" s="247" t="str">
        <f>'PatientCaregiver Experience'!F79</f>
        <v>N/A</v>
      </c>
      <c r="G27" s="39"/>
    </row>
    <row r="28" spans="1:7" ht="6.75" customHeight="1" thickBot="1" x14ac:dyDescent="0.3">
      <c r="A28" s="34"/>
      <c r="F28" s="92"/>
      <c r="G28" s="36"/>
    </row>
    <row r="29" spans="1:7" ht="13.5" thickBot="1" x14ac:dyDescent="0.3">
      <c r="A29" s="34"/>
      <c r="C29" s="35" t="s">
        <v>15</v>
      </c>
      <c r="F29" s="248" t="str">
        <f>'PatientCaregiver Experience'!F81</f>
        <v/>
      </c>
      <c r="G29" s="36"/>
    </row>
    <row r="30" spans="1:7" s="33" customFormat="1" ht="6.75" customHeight="1" x14ac:dyDescent="0.25">
      <c r="A30" s="40"/>
      <c r="B30" s="17"/>
      <c r="C30" s="41"/>
      <c r="D30" s="38"/>
      <c r="F30" s="99"/>
      <c r="G30" s="39"/>
    </row>
    <row r="31" spans="1:7" s="33" customFormat="1" ht="15.75" thickBot="1" x14ac:dyDescent="0.3">
      <c r="A31" s="40"/>
      <c r="B31" s="17" t="str">
        <f>'PatientCaregiver Experience'!B84</f>
        <v xml:space="preserve">Report results of CG CAHPS questions for “Helpful, Courteous, and Respectful Office </v>
      </c>
      <c r="C31" s="41"/>
      <c r="D31" s="38"/>
      <c r="F31" s="99"/>
      <c r="G31" s="39"/>
    </row>
    <row r="32" spans="1:7" s="33" customFormat="1" ht="13.5" customHeight="1" thickBot="1" x14ac:dyDescent="0.3">
      <c r="A32" s="40"/>
      <c r="B32" s="17" t="str">
        <f>'PatientCaregiver Experience'!B85</f>
        <v>Staff” theme to the State (DY8-10)</v>
      </c>
      <c r="C32" s="41"/>
      <c r="D32" s="38"/>
      <c r="F32" s="247" t="str">
        <f>'PatientCaregiver Experience'!F101</f>
        <v>N/A</v>
      </c>
      <c r="G32" s="39"/>
    </row>
    <row r="33" spans="1:7" ht="6.75" customHeight="1" thickBot="1" x14ac:dyDescent="0.3">
      <c r="A33" s="34"/>
      <c r="F33" s="92"/>
      <c r="G33" s="36"/>
    </row>
    <row r="34" spans="1:7" ht="13.5" thickBot="1" x14ac:dyDescent="0.3">
      <c r="A34" s="34"/>
      <c r="C34" s="35" t="s">
        <v>15</v>
      </c>
      <c r="F34" s="248" t="str">
        <f>'PatientCaregiver Experience'!F103</f>
        <v/>
      </c>
      <c r="G34" s="36"/>
    </row>
    <row r="35" spans="1:7" s="33" customFormat="1" ht="6.75" customHeight="1" x14ac:dyDescent="0.25">
      <c r="A35" s="40"/>
      <c r="B35" s="17"/>
      <c r="C35" s="41"/>
      <c r="D35" s="38"/>
      <c r="F35" s="99"/>
      <c r="G35" s="39"/>
    </row>
    <row r="36" spans="1:7" s="33" customFormat="1" ht="15.75" thickBot="1" x14ac:dyDescent="0.3">
      <c r="A36" s="40"/>
      <c r="B36" s="17" t="str">
        <f>'PatientCaregiver Experience'!B106</f>
        <v xml:space="preserve">Report results of CG CAHPS questions for “Patients’ Rating of the Doctor” </v>
      </c>
      <c r="C36" s="41"/>
      <c r="D36" s="38"/>
      <c r="F36" s="99"/>
      <c r="G36" s="39"/>
    </row>
    <row r="37" spans="1:7" s="33" customFormat="1" ht="13.5" customHeight="1" thickBot="1" x14ac:dyDescent="0.3">
      <c r="A37" s="40"/>
      <c r="B37" s="17" t="str">
        <f>'PatientCaregiver Experience'!B107</f>
        <v>theme to the State (DY8-10)</v>
      </c>
      <c r="C37" s="41"/>
      <c r="D37" s="38"/>
      <c r="F37" s="247" t="str">
        <f>'PatientCaregiver Experience'!F123</f>
        <v>N/A</v>
      </c>
      <c r="G37" s="39"/>
    </row>
    <row r="38" spans="1:7" ht="6.75" customHeight="1" thickBot="1" x14ac:dyDescent="0.3">
      <c r="A38" s="34"/>
      <c r="F38" s="92"/>
      <c r="G38" s="36"/>
    </row>
    <row r="39" spans="1:7" ht="13.5" thickBot="1" x14ac:dyDescent="0.3">
      <c r="A39" s="34"/>
      <c r="C39" s="35" t="s">
        <v>15</v>
      </c>
      <c r="F39" s="248" t="str">
        <f>'PatientCaregiver Experience'!F125</f>
        <v/>
      </c>
      <c r="G39" s="36"/>
    </row>
    <row r="40" spans="1:7" s="33" customFormat="1" ht="6.75" customHeight="1" x14ac:dyDescent="0.25">
      <c r="A40" s="40"/>
      <c r="B40" s="17"/>
      <c r="C40" s="41"/>
      <c r="D40" s="38"/>
      <c r="F40" s="99"/>
      <c r="G40" s="39"/>
    </row>
    <row r="41" spans="1:7" s="33" customFormat="1" ht="15.75" thickBot="1" x14ac:dyDescent="0.3">
      <c r="A41" s="40"/>
      <c r="B41" s="17" t="str">
        <f>'PatientCaregiver Experience'!B128</f>
        <v>Report results of CG CAHPS questions for “Shared Decisionmaking”</v>
      </c>
      <c r="C41" s="41"/>
      <c r="D41" s="38"/>
      <c r="F41" s="99"/>
      <c r="G41" s="39"/>
    </row>
    <row r="42" spans="1:7" s="33" customFormat="1" ht="13.5" customHeight="1" thickBot="1" x14ac:dyDescent="0.3">
      <c r="A42" s="40"/>
      <c r="B42" s="17" t="str">
        <f>'PatientCaregiver Experience'!B129</f>
        <v>theme to the State (DY8-10)</v>
      </c>
      <c r="C42" s="41"/>
      <c r="D42" s="38"/>
      <c r="F42" s="247" t="str">
        <f>'PatientCaregiver Experience'!F145</f>
        <v>N/A</v>
      </c>
      <c r="G42" s="39"/>
    </row>
    <row r="43" spans="1:7" ht="6.75" customHeight="1" thickBot="1" x14ac:dyDescent="0.3">
      <c r="A43" s="34"/>
      <c r="F43" s="92"/>
      <c r="G43" s="36"/>
    </row>
    <row r="44" spans="1:7" ht="13.5"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3861000</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3861000</v>
      </c>
      <c r="G54" s="36"/>
    </row>
    <row r="55" spans="1:7" ht="13.5" thickBot="1" x14ac:dyDescent="0.3">
      <c r="A55" s="34"/>
      <c r="C55" s="35"/>
      <c r="F55" s="92"/>
      <c r="G55" s="36"/>
    </row>
    <row r="56" spans="1:7" ht="13.5" thickBot="1" x14ac:dyDescent="0.3">
      <c r="A56" s="34"/>
      <c r="B56" s="2" t="s">
        <v>11</v>
      </c>
      <c r="C56" s="35"/>
      <c r="F56" s="252">
        <f>'PatientCaregiver Experience'!F19</f>
        <v>3861000</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thickBot="1" x14ac:dyDescent="0.3">
      <c r="A69" s="40"/>
      <c r="B69" s="17"/>
      <c r="C69" s="41"/>
      <c r="D69" s="38"/>
      <c r="F69" s="99"/>
      <c r="G69" s="39"/>
    </row>
    <row r="70" spans="1:7" s="33" customFormat="1" ht="13.5" customHeight="1" thickBot="1" x14ac:dyDescent="0.3">
      <c r="A70" s="40"/>
      <c r="B70" s="17" t="str">
        <f>'Care Coordination'!B74</f>
        <v>Report results of the Congestive Heart Failure measure to the State (DY8-10)</v>
      </c>
      <c r="C70" s="41"/>
      <c r="D70" s="38"/>
      <c r="F70" s="247" t="str">
        <f>'Care Coordination'!F95</f>
        <v>N/A</v>
      </c>
      <c r="G70" s="39"/>
    </row>
    <row r="71" spans="1:7" ht="6.75" customHeight="1" thickBot="1" x14ac:dyDescent="0.3">
      <c r="A71" s="34"/>
      <c r="F71" s="92"/>
      <c r="G71" s="36"/>
    </row>
    <row r="72" spans="1:7" ht="13.5" thickBot="1" x14ac:dyDescent="0.3">
      <c r="A72" s="34"/>
      <c r="C72" s="35" t="s">
        <v>15</v>
      </c>
      <c r="F72" s="248" t="str">
        <f>'Care Coordination'!F97</f>
        <v/>
      </c>
      <c r="G72" s="36"/>
    </row>
    <row r="73" spans="1:7" s="33" customFormat="1" ht="6.75" customHeight="1" x14ac:dyDescent="0.25">
      <c r="A73" s="40"/>
      <c r="B73" s="17"/>
      <c r="C73" s="41"/>
      <c r="D73" s="38"/>
      <c r="F73" s="99"/>
      <c r="G73" s="39"/>
    </row>
    <row r="74" spans="1:7" s="33" customFormat="1" ht="15.75" thickBot="1" x14ac:dyDescent="0.3">
      <c r="A74" s="40"/>
      <c r="B74" s="17" t="str">
        <f>'Care Coordination'!B100</f>
        <v>Report results of the Chronic Obstructive Pulmonary Disease measure</v>
      </c>
      <c r="C74" s="41"/>
      <c r="D74" s="38"/>
      <c r="F74" s="99"/>
      <c r="G74" s="39"/>
    </row>
    <row r="75" spans="1:7" s="33" customFormat="1" ht="13.5" customHeight="1" thickBot="1" x14ac:dyDescent="0.3">
      <c r="A75" s="40"/>
      <c r="B75" s="17" t="str">
        <f>'Care Coordination'!B101</f>
        <v>to the State (DY8-10)</v>
      </c>
      <c r="C75" s="41"/>
      <c r="D75" s="38"/>
      <c r="F75" s="247" t="str">
        <f>'Care Coordination'!F122</f>
        <v>N/A</v>
      </c>
      <c r="G75" s="39"/>
    </row>
    <row r="76" spans="1:7" ht="6.75" customHeight="1" thickBot="1" x14ac:dyDescent="0.3">
      <c r="A76" s="34"/>
      <c r="F76" s="92"/>
      <c r="G76" s="36"/>
    </row>
    <row r="77" spans="1:7" ht="13.5"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3861000</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3861000</v>
      </c>
      <c r="G87" s="36"/>
    </row>
    <row r="88" spans="1:7" ht="13.5" thickBot="1" x14ac:dyDescent="0.3">
      <c r="A88" s="34"/>
      <c r="C88" s="35"/>
      <c r="F88" s="92"/>
      <c r="G88" s="36"/>
    </row>
    <row r="89" spans="1:7" ht="13.5" thickBot="1" x14ac:dyDescent="0.3">
      <c r="A89" s="34"/>
      <c r="B89" s="2" t="s">
        <v>11</v>
      </c>
      <c r="C89" s="35"/>
      <c r="F89" s="252">
        <f>'Care Coordination'!F19</f>
        <v>3861000</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customHeight="1" thickBot="1" x14ac:dyDescent="0.3">
      <c r="A104" s="34"/>
      <c r="F104" s="92"/>
      <c r="G104" s="36"/>
    </row>
    <row r="105" spans="1:7" ht="13.5" thickBot="1" x14ac:dyDescent="0.3">
      <c r="A105" s="34"/>
      <c r="C105" s="35" t="s">
        <v>15</v>
      </c>
      <c r="F105" s="248" t="str">
        <f>'Preventive Health'!F97</f>
        <v/>
      </c>
      <c r="G105" s="36"/>
    </row>
    <row r="106" spans="1:7" s="33" customFormat="1" ht="6.75" customHeight="1" x14ac:dyDescent="0.25">
      <c r="A106" s="40"/>
      <c r="B106" s="17"/>
      <c r="C106" s="41"/>
      <c r="D106" s="38"/>
      <c r="F106" s="99"/>
      <c r="G106" s="39"/>
    </row>
    <row r="107" spans="1:7" s="33" customFormat="1" ht="15.75" thickBot="1" x14ac:dyDescent="0.3">
      <c r="A107" s="40"/>
      <c r="B107" s="17" t="str">
        <f>'Preventive Health'!B100</f>
        <v>Report results of the Pediatrics Body Mass Index (BMI) measure to the State</v>
      </c>
      <c r="C107" s="41"/>
      <c r="D107" s="38"/>
      <c r="F107" s="99"/>
      <c r="G107" s="39"/>
    </row>
    <row r="108" spans="1:7" s="33" customFormat="1" ht="13.5" customHeight="1" thickBot="1" x14ac:dyDescent="0.3">
      <c r="A108" s="40"/>
      <c r="B108" s="17" t="str">
        <f>'Preventive Health'!B101</f>
        <v>(DY8-10)</v>
      </c>
      <c r="C108" s="41"/>
      <c r="D108" s="38"/>
      <c r="F108" s="247" t="str">
        <f>'Preventive Health'!F122</f>
        <v>N/A</v>
      </c>
      <c r="G108" s="39"/>
    </row>
    <row r="109" spans="1:7" ht="6.75" customHeight="1" thickBot="1" x14ac:dyDescent="0.3">
      <c r="A109" s="34"/>
      <c r="F109" s="92"/>
      <c r="G109" s="36"/>
    </row>
    <row r="110" spans="1:7" ht="13.5" thickBot="1" x14ac:dyDescent="0.3">
      <c r="A110" s="34"/>
      <c r="C110" s="35" t="s">
        <v>15</v>
      </c>
      <c r="F110" s="248" t="str">
        <f>'Preventive Health'!F124</f>
        <v/>
      </c>
      <c r="G110" s="36"/>
    </row>
    <row r="111" spans="1:7" s="33" customFormat="1" ht="6.75" customHeight="1" thickBot="1" x14ac:dyDescent="0.3">
      <c r="A111" s="40"/>
      <c r="B111" s="17"/>
      <c r="C111" s="41"/>
      <c r="D111" s="38"/>
      <c r="F111" s="99"/>
      <c r="G111" s="39"/>
    </row>
    <row r="112" spans="1:7" s="33" customFormat="1" ht="13.5" customHeight="1" thickBot="1" x14ac:dyDescent="0.3">
      <c r="A112" s="40"/>
      <c r="B112" s="17" t="str">
        <f>'Preventive Health'!B127</f>
        <v>Report results of the Tobacco Cessation measure to the State (DY8-10)</v>
      </c>
      <c r="C112" s="41"/>
      <c r="D112" s="38"/>
      <c r="F112" s="247" t="str">
        <f>'Preventive Health'!F148</f>
        <v>N/A</v>
      </c>
      <c r="G112" s="39"/>
    </row>
    <row r="113" spans="1:7" ht="6.75" customHeight="1" thickBot="1" x14ac:dyDescent="0.3">
      <c r="A113" s="34"/>
      <c r="F113" s="92"/>
      <c r="G113" s="36"/>
    </row>
    <row r="114" spans="1:7" ht="13.5"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3861000</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3861000</v>
      </c>
      <c r="G124" s="36"/>
    </row>
    <row r="125" spans="1:7" ht="13.5" thickBot="1" x14ac:dyDescent="0.3">
      <c r="A125" s="34"/>
      <c r="C125" s="35"/>
      <c r="F125" s="92"/>
      <c r="G125" s="36"/>
    </row>
    <row r="126" spans="1:7" ht="13.5" thickBot="1" x14ac:dyDescent="0.3">
      <c r="A126" s="34"/>
      <c r="B126" s="2" t="s">
        <v>11</v>
      </c>
      <c r="C126" s="35"/>
      <c r="F126" s="252">
        <f>'Preventive Health'!F19</f>
        <v>3861000</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thickBot="1" x14ac:dyDescent="0.3">
      <c r="A141" s="40"/>
      <c r="B141" s="17" t="str">
        <f>'At-Risk Populations'!B77</f>
        <v xml:space="preserve">Report results of the 30-Day Congestive Heart Failure Readmission Rate </v>
      </c>
      <c r="C141" s="41"/>
      <c r="D141" s="38"/>
      <c r="F141" s="99"/>
      <c r="G141" s="39"/>
    </row>
    <row r="142" spans="1:7" s="33" customFormat="1" ht="13.5" customHeight="1" thickBot="1" x14ac:dyDescent="0.3">
      <c r="A142" s="40"/>
      <c r="B142" s="17" t="str">
        <f>'At-Risk Populations'!B78</f>
        <v>measure to the State (DY8-10)</v>
      </c>
      <c r="C142" s="41"/>
      <c r="D142" s="38"/>
      <c r="F142" s="247" t="str">
        <f>'At-Risk Populations'!F99</f>
        <v>N/A</v>
      </c>
      <c r="G142" s="39"/>
    </row>
    <row r="143" spans="1:7" ht="6.75" customHeight="1" thickBot="1" x14ac:dyDescent="0.3">
      <c r="A143" s="34"/>
      <c r="F143" s="92"/>
      <c r="G143" s="36"/>
    </row>
    <row r="144" spans="1:7" ht="13.5" thickBot="1" x14ac:dyDescent="0.3">
      <c r="A144" s="34"/>
      <c r="C144" s="35" t="s">
        <v>15</v>
      </c>
      <c r="F144" s="248" t="str">
        <f>'At-Risk Populations'!F101</f>
        <v/>
      </c>
      <c r="G144" s="36"/>
    </row>
    <row r="145" spans="1:7" s="33" customFormat="1" ht="6.75" customHeight="1" x14ac:dyDescent="0.25">
      <c r="A145" s="40"/>
      <c r="B145" s="17"/>
      <c r="C145" s="41"/>
      <c r="D145" s="38"/>
      <c r="F145" s="99"/>
      <c r="G145" s="39"/>
    </row>
    <row r="146" spans="1:7" s="33" customFormat="1" ht="15.75" thickBot="1" x14ac:dyDescent="0.3">
      <c r="A146" s="40"/>
      <c r="B146" s="17" t="str">
        <f>'At-Risk Populations'!B104</f>
        <v>Report results of the Hypertension (HTN): Blood Pressure Control</v>
      </c>
      <c r="C146" s="41"/>
      <c r="D146" s="38"/>
      <c r="F146" s="99"/>
      <c r="G146" s="39"/>
    </row>
    <row r="147" spans="1:7" s="33" customFormat="1" ht="13.5" customHeight="1" thickBot="1" x14ac:dyDescent="0.3">
      <c r="A147" s="40"/>
      <c r="B147" s="17" t="str">
        <f>'At-Risk Populations'!B105</f>
        <v>(&lt;140/90 mmHg) measure to the State (DY8-10)</v>
      </c>
      <c r="C147" s="41"/>
      <c r="D147" s="38"/>
      <c r="F147" s="247" t="str">
        <f>'At-Risk Populations'!F126</f>
        <v>N/A</v>
      </c>
      <c r="G147" s="39"/>
    </row>
    <row r="148" spans="1:7" ht="6.75" customHeight="1" thickBot="1" x14ac:dyDescent="0.3">
      <c r="A148" s="34"/>
      <c r="F148" s="92"/>
      <c r="G148" s="36"/>
    </row>
    <row r="149" spans="1:7" ht="13.5" thickBot="1" x14ac:dyDescent="0.3">
      <c r="A149" s="34"/>
      <c r="C149" s="35" t="s">
        <v>15</v>
      </c>
      <c r="F149" s="248" t="str">
        <f>'At-Risk Populations'!F128</f>
        <v/>
      </c>
      <c r="G149" s="36"/>
    </row>
    <row r="150" spans="1:7" s="33" customFormat="1" ht="6.75" customHeight="1" thickBot="1" x14ac:dyDescent="0.3">
      <c r="A150" s="40"/>
      <c r="B150" s="17"/>
      <c r="C150" s="41"/>
      <c r="D150" s="38"/>
      <c r="F150" s="99"/>
      <c r="G150" s="39"/>
    </row>
    <row r="151" spans="1:7" s="33" customFormat="1" ht="13.5"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customHeight="1" thickBot="1" x14ac:dyDescent="0.3">
      <c r="A152" s="34"/>
      <c r="F152" s="92"/>
      <c r="G152" s="36"/>
    </row>
    <row r="153" spans="1:7" ht="13.5" thickBot="1" x14ac:dyDescent="0.3">
      <c r="A153" s="34"/>
      <c r="C153" s="35" t="s">
        <v>15</v>
      </c>
      <c r="F153" s="248" t="str">
        <f>'At-Risk Populations'!F154</f>
        <v/>
      </c>
      <c r="G153" s="36"/>
    </row>
    <row r="154" spans="1:7" s="33" customFormat="1" ht="6.75" customHeight="1" thickBot="1" x14ac:dyDescent="0.3">
      <c r="A154" s="40"/>
      <c r="B154" s="17"/>
      <c r="C154" s="41"/>
      <c r="D154" s="38"/>
      <c r="F154" s="99"/>
      <c r="G154" s="39"/>
    </row>
    <row r="155" spans="1:7" s="33" customFormat="1" ht="13.5"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customHeight="1" thickBot="1" x14ac:dyDescent="0.3">
      <c r="A156" s="34"/>
      <c r="F156" s="92"/>
      <c r="G156" s="36"/>
    </row>
    <row r="157" spans="1:7" ht="13.5" thickBot="1" x14ac:dyDescent="0.3">
      <c r="A157" s="34"/>
      <c r="C157" s="35" t="s">
        <v>15</v>
      </c>
      <c r="F157" s="248" t="str">
        <f>'At-Risk Populations'!F180</f>
        <v/>
      </c>
      <c r="G157" s="36"/>
    </row>
    <row r="158" spans="1:7" s="33" customFormat="1" ht="6.75" customHeight="1" thickBot="1" x14ac:dyDescent="0.3">
      <c r="A158" s="40"/>
      <c r="B158" s="17"/>
      <c r="C158" s="41"/>
      <c r="D158" s="38"/>
      <c r="F158" s="99"/>
      <c r="G158" s="39"/>
    </row>
    <row r="159" spans="1:7" s="33" customFormat="1" ht="13.5" customHeight="1" thickBot="1" x14ac:dyDescent="0.3">
      <c r="A159" s="40"/>
      <c r="B159" s="17" t="str">
        <f>'At-Risk Populations'!B183</f>
        <v>Report results of the Diabetes Composite to the State (DY8-10)</v>
      </c>
      <c r="C159" s="41"/>
      <c r="D159" s="38"/>
      <c r="F159" s="247" t="str">
        <f>'At-Risk Populations'!F204</f>
        <v>N/A</v>
      </c>
      <c r="G159" s="39"/>
    </row>
    <row r="160" spans="1:7" ht="6.75" customHeight="1" thickBot="1" x14ac:dyDescent="0.3">
      <c r="A160" s="34"/>
      <c r="F160" s="92"/>
      <c r="G160" s="36"/>
    </row>
    <row r="161" spans="1:7" ht="13.5"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3861000</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3861000</v>
      </c>
      <c r="G171" s="36"/>
    </row>
    <row r="172" spans="1:7" ht="13.5" thickBot="1" x14ac:dyDescent="0.3">
      <c r="A172" s="34"/>
      <c r="C172" s="35"/>
      <c r="F172" s="92"/>
      <c r="G172" s="36"/>
    </row>
    <row r="173" spans="1:7" ht="13.5" thickBot="1" x14ac:dyDescent="0.3">
      <c r="A173" s="34"/>
      <c r="B173" s="2" t="s">
        <v>11</v>
      </c>
      <c r="C173" s="35"/>
      <c r="F173" s="252">
        <f>'At-Risk Populations'!F21</f>
        <v>3861000</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BreakPreview" zoomScale="85" zoomScaleNormal="90" zoomScaleSheetLayoutView="85" zoomScalePageLayoutView="70"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Arrowhead Regional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t="str">
        <f>IF('Total Payment Amount'!D4=0,"",'Total Payment Amount'!D4)</f>
        <v>9/30/2012 - 3/22/13</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0.45303867403314918</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13.5" customHeight="1" thickBot="1" x14ac:dyDescent="0.3">
      <c r="A20" s="40"/>
      <c r="B20" s="17" t="str">
        <f>Sepsis!B47</f>
        <v>Optional Milestone:</v>
      </c>
      <c r="C20" s="17"/>
      <c r="D20" s="238" t="str">
        <f>Sepsis!D47</f>
        <v>2) Hire 2 LVNs to assist with medical record review and data abstraction (shared amongst all 4 interventions)</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13.5" customHeight="1" thickBot="1" x14ac:dyDescent="0.3">
      <c r="A24" s="40"/>
      <c r="B24" s="17" t="str">
        <f>Sepsis!B72</f>
        <v>Optional Milestone:</v>
      </c>
      <c r="C24" s="17"/>
      <c r="D24" s="238" t="str">
        <f>Sepsis!D72</f>
        <v>3) Hire Staff Analyst to perform report writing data collection and analysis (shared amongst all 4 interventions)</v>
      </c>
      <c r="F24" s="247" t="str">
        <f>Sepsis!F79</f>
        <v>Yes</v>
      </c>
      <c r="G24" s="39"/>
    </row>
    <row r="25" spans="1:7" ht="6.75" customHeight="1" thickBot="1" x14ac:dyDescent="0.3">
      <c r="A25" s="34"/>
      <c r="F25" s="92"/>
      <c r="G25" s="36"/>
    </row>
    <row r="26" spans="1:7" ht="13.5" thickBot="1" x14ac:dyDescent="0.3">
      <c r="A26" s="34"/>
      <c r="C26" s="35" t="s">
        <v>15</v>
      </c>
      <c r="F26" s="248">
        <f>Sepsis!F94</f>
        <v>1</v>
      </c>
      <c r="G26" s="36"/>
    </row>
    <row r="27" spans="1:7" s="33" customFormat="1" ht="6.75" customHeight="1" thickBot="1" x14ac:dyDescent="0.3">
      <c r="A27" s="40"/>
      <c r="B27" s="17"/>
      <c r="C27" s="41"/>
      <c r="D27" s="38"/>
      <c r="F27" s="99"/>
      <c r="G27" s="39"/>
    </row>
    <row r="28" spans="1:7" s="33" customFormat="1" ht="13.5" customHeight="1" thickBot="1" x14ac:dyDescent="0.3">
      <c r="A28" s="40"/>
      <c r="B28" s="17" t="str">
        <f>Sepsis!B97</f>
        <v>Optional Milestone:</v>
      </c>
      <c r="C28" s="17"/>
      <c r="D28" s="238" t="str">
        <f>Sepsis!D97</f>
        <v>4) Join the Surviving Sepsis Campaign to learn and share best practices related to improving severe sepsis and septic shock detection and management</v>
      </c>
      <c r="F28" s="247" t="str">
        <f>Sepsis!F104</f>
        <v>Yes</v>
      </c>
      <c r="G28" s="39"/>
    </row>
    <row r="29" spans="1:7" ht="6.75" customHeight="1" thickBot="1" x14ac:dyDescent="0.3">
      <c r="A29" s="34"/>
      <c r="F29" s="92"/>
      <c r="G29" s="36"/>
    </row>
    <row r="30" spans="1:7" ht="13.5" thickBot="1" x14ac:dyDescent="0.3">
      <c r="A30" s="34"/>
      <c r="C30" s="35" t="s">
        <v>15</v>
      </c>
      <c r="F30" s="248">
        <f>Sepsis!F119</f>
        <v>1</v>
      </c>
      <c r="G30" s="36"/>
    </row>
    <row r="31" spans="1:7" s="33" customFormat="1" ht="6.75" customHeight="1" thickBot="1" x14ac:dyDescent="0.3">
      <c r="A31" s="40"/>
      <c r="B31" s="17"/>
      <c r="C31" s="41"/>
      <c r="D31" s="38"/>
      <c r="F31" s="99"/>
      <c r="G31" s="39"/>
    </row>
    <row r="32" spans="1:7" s="33" customFormat="1" ht="13.5" customHeight="1" thickBot="1" x14ac:dyDescent="0.3">
      <c r="A32" s="40"/>
      <c r="B32" s="17" t="str">
        <f>Sepsis!B122</f>
        <v>Optional Milestone:</v>
      </c>
      <c r="C32" s="17"/>
      <c r="D32" s="238" t="str">
        <f>Sepsis!D122</f>
        <v>5) Train clinical staff on Sepsis Bundle Element and Protocols, Checklists and Screening Tools (maintain on-going training education)</v>
      </c>
      <c r="F32" s="247" t="str">
        <f>Sepsis!F129</f>
        <v>Yes</v>
      </c>
      <c r="G32" s="39"/>
    </row>
    <row r="33" spans="1:7" ht="6.75" customHeight="1" thickBot="1" x14ac:dyDescent="0.3">
      <c r="A33" s="34"/>
      <c r="F33" s="92"/>
      <c r="G33" s="36"/>
    </row>
    <row r="34" spans="1:7" ht="13.5" thickBot="1" x14ac:dyDescent="0.3">
      <c r="A34" s="34"/>
      <c r="C34" s="35" t="s">
        <v>15</v>
      </c>
      <c r="F34" s="248">
        <f>Sepsis!F144</f>
        <v>1</v>
      </c>
      <c r="G34" s="36"/>
    </row>
    <row r="35" spans="1:7" s="33" customFormat="1" ht="6.75" customHeight="1" thickBot="1" x14ac:dyDescent="0.3">
      <c r="A35" s="40"/>
      <c r="B35" s="17"/>
      <c r="C35" s="41"/>
      <c r="D35" s="38"/>
      <c r="F35" s="99"/>
      <c r="G35" s="39"/>
    </row>
    <row r="36" spans="1:7" s="33" customFormat="1" ht="13.5" customHeight="1" thickBot="1" x14ac:dyDescent="0.3">
      <c r="A36" s="40"/>
      <c r="B36" s="17" t="str">
        <f>Sepsis!B147</f>
        <v>Optional Milestone:</v>
      </c>
      <c r="C36" s="17"/>
      <c r="D36" s="238" t="str">
        <f>Sepsis!D147</f>
        <v>6) Develop Intensive Care Unit policies and procedures to support compliance with the Sepsis Resuscitation Bundle</v>
      </c>
      <c r="F36" s="247" t="str">
        <f>Sepsis!F154</f>
        <v>Yes</v>
      </c>
      <c r="G36" s="39"/>
    </row>
    <row r="37" spans="1:7" ht="6.75" customHeight="1" thickBot="1" x14ac:dyDescent="0.3">
      <c r="A37" s="34"/>
      <c r="F37" s="92"/>
      <c r="G37" s="36"/>
    </row>
    <row r="38" spans="1:7" ht="13.5" thickBot="1" x14ac:dyDescent="0.3">
      <c r="A38" s="34"/>
      <c r="C38" s="35" t="s">
        <v>15</v>
      </c>
      <c r="F38" s="248">
        <f>Sepsis!F169</f>
        <v>1</v>
      </c>
      <c r="G38" s="36"/>
    </row>
    <row r="39" spans="1:7" s="33" customFormat="1" ht="6.75" customHeight="1" thickBot="1" x14ac:dyDescent="0.3">
      <c r="A39" s="40"/>
      <c r="B39" s="17"/>
      <c r="C39" s="41"/>
      <c r="D39" s="38"/>
      <c r="F39" s="99"/>
      <c r="G39" s="39"/>
    </row>
    <row r="40" spans="1:7" s="33" customFormat="1" ht="13.5" customHeight="1" thickBot="1" x14ac:dyDescent="0.3">
      <c r="A40" s="40"/>
      <c r="B40" s="17" t="str">
        <f>Sepsis!B172</f>
        <v>Optional Milestone:</v>
      </c>
      <c r="C40" s="17"/>
      <c r="D40" s="238" t="str">
        <f>Sepsis!D172</f>
        <v>7) Implement the Sepsis Resuscitation Bundle</v>
      </c>
      <c r="F40" s="247" t="str">
        <f>Sepsis!F179</f>
        <v>Yes</v>
      </c>
      <c r="G40" s="39"/>
    </row>
    <row r="41" spans="1:7" ht="6.75" customHeight="1" thickBot="1" x14ac:dyDescent="0.3">
      <c r="A41" s="34"/>
      <c r="F41" s="92"/>
      <c r="G41" s="36"/>
    </row>
    <row r="42" spans="1:7" ht="13.5" thickBot="1" x14ac:dyDescent="0.3">
      <c r="A42" s="34"/>
      <c r="C42" s="35" t="s">
        <v>15</v>
      </c>
      <c r="F42" s="248">
        <f>Sepsis!F194</f>
        <v>1</v>
      </c>
      <c r="G42" s="36"/>
    </row>
    <row r="43" spans="1:7" s="33" customFormat="1" ht="6.75" customHeight="1" thickBot="1" x14ac:dyDescent="0.3">
      <c r="A43" s="40"/>
      <c r="B43" s="17"/>
      <c r="C43" s="41"/>
      <c r="D43" s="38"/>
      <c r="F43" s="99"/>
      <c r="G43" s="39"/>
    </row>
    <row r="44" spans="1:7" s="33" customFormat="1" ht="13.5" customHeight="1" thickBot="1" x14ac:dyDescent="0.3">
      <c r="A44" s="40"/>
      <c r="B44" s="17" t="str">
        <f>Sepsis!B197</f>
        <v>Optional Milestone:</v>
      </c>
      <c r="C44" s="17"/>
      <c r="D44" s="238" t="str">
        <f>Sepsis!D197</f>
        <v>8) Report at least 6 months of data collection on Sepsis Resuscitation Bundle to SNI for purposes of establishing the baseline and setting benchmarks</v>
      </c>
      <c r="F44" s="247" t="str">
        <f>Sepsis!F204</f>
        <v>Yes</v>
      </c>
      <c r="G44" s="39"/>
    </row>
    <row r="45" spans="1:7" ht="6.75" customHeight="1" thickBot="1" x14ac:dyDescent="0.3">
      <c r="A45" s="34"/>
      <c r="F45" s="92"/>
      <c r="G45" s="36"/>
    </row>
    <row r="46" spans="1:7" ht="13.5" thickBot="1" x14ac:dyDescent="0.3">
      <c r="A46" s="34"/>
      <c r="C46" s="35" t="s">
        <v>15</v>
      </c>
      <c r="F46" s="248">
        <f>Sepsis!F219</f>
        <v>1</v>
      </c>
      <c r="G46" s="36"/>
    </row>
    <row r="47" spans="1:7" s="33" customFormat="1" ht="6.75" customHeight="1" thickBot="1" x14ac:dyDescent="0.3">
      <c r="A47" s="40"/>
      <c r="B47" s="17"/>
      <c r="C47" s="41"/>
      <c r="D47" s="38"/>
      <c r="F47" s="99"/>
      <c r="G47" s="39"/>
    </row>
    <row r="48" spans="1:7" s="33" customFormat="1" ht="13.5" customHeight="1" thickBot="1" x14ac:dyDescent="0.3">
      <c r="A48" s="40"/>
      <c r="B48" s="17" t="str">
        <f>Sepsis!B222</f>
        <v>Optional Milestone:</v>
      </c>
      <c r="C48" s="17"/>
      <c r="D48" s="238">
        <f>Sepsis!D222</f>
        <v>0</v>
      </c>
      <c r="F48" s="247" t="str">
        <f>Sepsis!F229</f>
        <v>N/A</v>
      </c>
      <c r="G48" s="39"/>
    </row>
    <row r="49" spans="1:7" ht="6.75" customHeight="1" thickBot="1" x14ac:dyDescent="0.3">
      <c r="A49" s="34"/>
      <c r="F49" s="92"/>
      <c r="G49" s="36"/>
    </row>
    <row r="50" spans="1:7" ht="13.5" thickBot="1" x14ac:dyDescent="0.3">
      <c r="A50" s="34"/>
      <c r="C50" s="35" t="s">
        <v>15</v>
      </c>
      <c r="F50" s="248" t="str">
        <f>Sepsis!F244</f>
        <v/>
      </c>
      <c r="G50" s="36"/>
    </row>
    <row r="51" spans="1:7" s="33" customFormat="1" ht="6.75" customHeight="1" thickBot="1" x14ac:dyDescent="0.3">
      <c r="A51" s="40"/>
      <c r="B51" s="17"/>
      <c r="C51" s="41"/>
      <c r="D51" s="38"/>
      <c r="F51" s="99"/>
      <c r="G51" s="39"/>
    </row>
    <row r="52" spans="1:7" s="33" customFormat="1" ht="13.5" customHeight="1" thickBot="1" x14ac:dyDescent="0.3">
      <c r="A52" s="40"/>
      <c r="B52" s="17" t="str">
        <f>Sepsis!B247</f>
        <v>Optional Milestone:</v>
      </c>
      <c r="C52" s="17"/>
      <c r="D52" s="238">
        <f>Sepsis!D247</f>
        <v>0</v>
      </c>
      <c r="F52" s="247" t="str">
        <f>Sepsis!F254</f>
        <v>N/A</v>
      </c>
      <c r="G52" s="39"/>
    </row>
    <row r="53" spans="1:7" ht="6.75" customHeight="1" thickBot="1" x14ac:dyDescent="0.3">
      <c r="A53" s="34"/>
      <c r="F53" s="92"/>
      <c r="G53" s="36"/>
    </row>
    <row r="54" spans="1:7" ht="13.5" thickBot="1" x14ac:dyDescent="0.3">
      <c r="A54" s="34"/>
      <c r="C54" s="35" t="s">
        <v>15</v>
      </c>
      <c r="F54" s="248" t="str">
        <f>Sepsis!F269</f>
        <v/>
      </c>
      <c r="G54" s="36"/>
    </row>
    <row r="55" spans="1:7" s="33" customFormat="1" ht="6.75" customHeight="1" thickBot="1" x14ac:dyDescent="0.3">
      <c r="A55" s="40"/>
      <c r="B55" s="17"/>
      <c r="C55" s="41"/>
      <c r="D55" s="38"/>
      <c r="F55" s="99"/>
      <c r="G55" s="39"/>
    </row>
    <row r="56" spans="1:7" s="33" customFormat="1" ht="13.5" customHeight="1" thickBot="1" x14ac:dyDescent="0.3">
      <c r="A56" s="40"/>
      <c r="B56" s="17" t="str">
        <f>Sepsis!B272</f>
        <v>Optional Milestone:</v>
      </c>
      <c r="C56" s="17"/>
      <c r="D56" s="238">
        <f>Sepsis!D272</f>
        <v>0</v>
      </c>
      <c r="F56" s="247" t="str">
        <f>Sepsis!F279</f>
        <v>N/A</v>
      </c>
      <c r="G56" s="39"/>
    </row>
    <row r="57" spans="1:7" ht="6.75" customHeight="1" thickBot="1" x14ac:dyDescent="0.3">
      <c r="A57" s="34"/>
      <c r="F57" s="92"/>
      <c r="G57" s="36"/>
    </row>
    <row r="58" spans="1:7" ht="13.5"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2178000</v>
      </c>
      <c r="G60" s="36"/>
    </row>
    <row r="61" spans="1:7" ht="13.5" thickBot="1" x14ac:dyDescent="0.3">
      <c r="A61" s="34"/>
      <c r="C61" s="35"/>
      <c r="F61" s="92"/>
      <c r="G61" s="36"/>
    </row>
    <row r="62" spans="1:7" ht="13.5" thickBot="1" x14ac:dyDescent="0.3">
      <c r="A62" s="34"/>
      <c r="B62" s="2" t="s">
        <v>66</v>
      </c>
      <c r="C62" s="35"/>
      <c r="F62" s="250">
        <f>SUM(F18,F22,F26,F30,F34,F38,F42,F46,F50,F54,F58)</f>
        <v>8</v>
      </c>
      <c r="G62" s="36"/>
    </row>
    <row r="63" spans="1:7" ht="13.5" thickBot="1" x14ac:dyDescent="0.3">
      <c r="A63" s="34"/>
      <c r="C63" s="35"/>
      <c r="F63" s="92"/>
      <c r="G63" s="36"/>
    </row>
    <row r="64" spans="1:7" ht="13.5" thickBot="1" x14ac:dyDescent="0.3">
      <c r="A64" s="34"/>
      <c r="B64" s="2" t="s">
        <v>67</v>
      </c>
      <c r="C64" s="35"/>
      <c r="F64" s="250">
        <f>COUNT(F18,F22,F26,F30,F34,F38,F42,F46,F50,F54,F58)</f>
        <v>8</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2178000</v>
      </c>
      <c r="G68" s="36"/>
    </row>
    <row r="69" spans="1:7" ht="13.5" thickBot="1" x14ac:dyDescent="0.3">
      <c r="A69" s="34"/>
      <c r="C69" s="35"/>
      <c r="F69" s="92"/>
      <c r="G69" s="36"/>
    </row>
    <row r="70" spans="1:7" ht="13.5" thickBot="1" x14ac:dyDescent="0.3">
      <c r="A70" s="34"/>
      <c r="B70" s="2" t="s">
        <v>11</v>
      </c>
      <c r="C70" s="35"/>
      <c r="F70" s="252">
        <f>Sepsis!F19</f>
        <v>2041875</v>
      </c>
      <c r="G70" s="36"/>
    </row>
    <row r="71" spans="1:7" ht="13.5" thickBot="1" x14ac:dyDescent="0.3">
      <c r="A71" s="34"/>
      <c r="C71" s="35"/>
      <c r="F71" s="92"/>
      <c r="G71" s="36"/>
    </row>
    <row r="72" spans="1:7" ht="13.5" thickBot="1" x14ac:dyDescent="0.3">
      <c r="A72" s="34"/>
      <c r="B72" s="239" t="s">
        <v>70</v>
      </c>
      <c r="C72" s="35"/>
      <c r="F72" s="217">
        <f>IF(F64=0," ",F68-F70)</f>
        <v>136125</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0.87903225806451613</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13.5" customHeight="1" thickBot="1" x14ac:dyDescent="0.3">
      <c r="A79" s="40"/>
      <c r="B79" s="17" t="str">
        <f>CLABSI!B47</f>
        <v>Optional Milestone:</v>
      </c>
      <c r="C79" s="17"/>
      <c r="D79" s="238" t="str">
        <f>CLABSI!D47</f>
        <v>21) Train clinical staff to document line day during rounds as part of daily goal sheets</v>
      </c>
      <c r="F79" s="247" t="str">
        <f>CLABSI!F54</f>
        <v>No</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13.5" customHeight="1" thickBot="1" x14ac:dyDescent="0.3">
      <c r="A83" s="40"/>
      <c r="B83" s="17" t="str">
        <f>CLABSI!B72</f>
        <v>Optional Milestone:</v>
      </c>
      <c r="C83" s="17"/>
      <c r="D83" s="238" t="str">
        <f>CLABSI!D72</f>
        <v>22) Hire Staff Analyst to perform report writing, data collection and analysis (shared amongst all 4 interventions)</v>
      </c>
      <c r="F83" s="247" t="str">
        <f>CLABSI!F79</f>
        <v>Yes</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13.5" customHeight="1" thickBot="1" x14ac:dyDescent="0.3">
      <c r="A87" s="40"/>
      <c r="B87" s="17" t="str">
        <f>CLABSI!B97</f>
        <v>Optional Milestone:</v>
      </c>
      <c r="C87" s="17"/>
      <c r="D87" s="238" t="str">
        <f>CLABSI!D97</f>
        <v>23) Hire 2 LVNs to assist with medical record review and data abstraction (shared amongst all 4 interventions)</v>
      </c>
      <c r="F87" s="247" t="str">
        <f>CLABSI!F104</f>
        <v>Yes</v>
      </c>
      <c r="G87" s="39"/>
    </row>
    <row r="88" spans="1:7" ht="6.75" customHeight="1" thickBot="1" x14ac:dyDescent="0.3">
      <c r="A88" s="34"/>
      <c r="F88" s="92"/>
      <c r="G88" s="36"/>
    </row>
    <row r="89" spans="1:7" ht="13.5" thickBot="1" x14ac:dyDescent="0.3">
      <c r="A89" s="34"/>
      <c r="C89" s="35" t="s">
        <v>15</v>
      </c>
      <c r="F89" s="248">
        <f>CLABSI!F119</f>
        <v>1</v>
      </c>
      <c r="G89" s="36"/>
    </row>
    <row r="90" spans="1:7" s="33" customFormat="1" ht="6.75" customHeight="1" thickBot="1" x14ac:dyDescent="0.3">
      <c r="A90" s="40"/>
      <c r="B90" s="17"/>
      <c r="C90" s="41"/>
      <c r="D90" s="38"/>
      <c r="F90" s="99"/>
      <c r="G90" s="39"/>
    </row>
    <row r="91" spans="1:7" s="33" customFormat="1" ht="13.5" customHeight="1" thickBot="1" x14ac:dyDescent="0.3">
      <c r="A91" s="40"/>
      <c r="B91" s="17" t="str">
        <f>CLABSI!B122</f>
        <v>Optional Milestone:</v>
      </c>
      <c r="C91" s="17"/>
      <c r="D91" s="238" t="str">
        <f>CLABSI!D122</f>
        <v>24) Train clinical staff on the Central Line Bundle (maintain on-going training education)</v>
      </c>
      <c r="F91" s="247" t="str">
        <f>CLABSI!F129</f>
        <v>Yes</v>
      </c>
      <c r="G91" s="39"/>
    </row>
    <row r="92" spans="1:7" ht="6.75" customHeight="1" thickBot="1" x14ac:dyDescent="0.3">
      <c r="A92" s="34"/>
      <c r="F92" s="92"/>
      <c r="G92" s="36"/>
    </row>
    <row r="93" spans="1:7" ht="13.5" thickBot="1" x14ac:dyDescent="0.3">
      <c r="A93" s="34"/>
      <c r="C93" s="35" t="s">
        <v>15</v>
      </c>
      <c r="F93" s="248">
        <f>CLABSI!F144</f>
        <v>1</v>
      </c>
      <c r="G93" s="36"/>
    </row>
    <row r="94" spans="1:7" s="33" customFormat="1" ht="6.75" customHeight="1" thickBot="1" x14ac:dyDescent="0.3">
      <c r="A94" s="40"/>
      <c r="B94" s="17"/>
      <c r="C94" s="41"/>
      <c r="D94" s="38"/>
      <c r="F94" s="99"/>
      <c r="G94" s="39"/>
    </row>
    <row r="95" spans="1:7" s="33" customFormat="1" ht="13.5" customHeight="1" thickBot="1" x14ac:dyDescent="0.3">
      <c r="A95" s="40"/>
      <c r="B95" s="17" t="str">
        <f>CLABSI!B147</f>
        <v>Optional Milestone:</v>
      </c>
      <c r="C95" s="17"/>
      <c r="D95" s="238" t="str">
        <f>CLABSI!D147</f>
        <v>25) Obtain a baseline on: (1) compliance with optimal catheter site selection, with avoidance of using the femoral vein for central venous access in adult patients and (2) evidence of daily review of line necessity with prompt removal unnecessary lines</v>
      </c>
      <c r="F95" s="247" t="str">
        <f>CLABSI!F154</f>
        <v>Yes</v>
      </c>
      <c r="G95" s="39"/>
    </row>
    <row r="96" spans="1:7" ht="6.75" customHeight="1" thickBot="1" x14ac:dyDescent="0.3">
      <c r="A96" s="34"/>
      <c r="F96" s="92"/>
      <c r="G96" s="36"/>
    </row>
    <row r="97" spans="1:7" ht="13.5" thickBot="1" x14ac:dyDescent="0.3">
      <c r="A97" s="34"/>
      <c r="C97" s="35" t="s">
        <v>15</v>
      </c>
      <c r="F97" s="248">
        <f>CLABSI!F169</f>
        <v>1</v>
      </c>
      <c r="G97" s="36"/>
    </row>
    <row r="98" spans="1:7" s="33" customFormat="1" ht="6.75" customHeight="1" thickBot="1" x14ac:dyDescent="0.3">
      <c r="A98" s="40"/>
      <c r="B98" s="17"/>
      <c r="C98" s="41"/>
      <c r="D98" s="38"/>
      <c r="F98" s="99"/>
      <c r="G98" s="39"/>
    </row>
    <row r="99" spans="1:7" s="33" customFormat="1" ht="13.5" customHeight="1" thickBot="1" x14ac:dyDescent="0.3">
      <c r="A99" s="40"/>
      <c r="B99" s="17" t="str">
        <f>CLABSI!B172</f>
        <v>Optional Milestone:</v>
      </c>
      <c r="C99" s="17"/>
      <c r="D99" s="238" t="str">
        <f>CLABSI!D172</f>
        <v>26) Implement the Central Line Insertion Practices (CLIP)</v>
      </c>
      <c r="F99" s="247" t="str">
        <f>CLABSI!F179</f>
        <v>Yes</v>
      </c>
      <c r="G99" s="39"/>
    </row>
    <row r="100" spans="1:7" ht="6.75" customHeight="1" thickBot="1" x14ac:dyDescent="0.3">
      <c r="A100" s="34"/>
      <c r="F100" s="92"/>
      <c r="G100" s="36"/>
    </row>
    <row r="101" spans="1:7" ht="13.5" thickBot="1" x14ac:dyDescent="0.3">
      <c r="A101" s="34"/>
      <c r="C101" s="35" t="s">
        <v>15</v>
      </c>
      <c r="F101" s="248">
        <f>CLABSI!F194</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CLABSI!B197</f>
        <v>Optional Milestone:</v>
      </c>
      <c r="C103" s="17"/>
      <c r="D103" s="238" t="str">
        <f>CLABSI!D197</f>
        <v>27) Report at least 6 months of data collection on CLIP to SNI for purposes of establishing the baseline and setting benchmarks</v>
      </c>
      <c r="F103" s="247" t="str">
        <f>CLABSI!F204</f>
        <v>Yes</v>
      </c>
      <c r="G103" s="39"/>
    </row>
    <row r="104" spans="1:7" ht="6.75" customHeight="1" thickBot="1" x14ac:dyDescent="0.3">
      <c r="A104" s="34"/>
      <c r="F104" s="92"/>
      <c r="G104" s="36"/>
    </row>
    <row r="105" spans="1:7" ht="13.5" thickBot="1" x14ac:dyDescent="0.3">
      <c r="A105" s="34"/>
      <c r="C105" s="35" t="s">
        <v>15</v>
      </c>
      <c r="F105" s="248">
        <f>CLABSI!F219</f>
        <v>1</v>
      </c>
      <c r="G105" s="36"/>
    </row>
    <row r="106" spans="1:7" s="33" customFormat="1" ht="6.75" customHeight="1" thickBot="1" x14ac:dyDescent="0.3">
      <c r="A106" s="40"/>
      <c r="B106" s="17"/>
      <c r="C106" s="41"/>
      <c r="D106" s="38"/>
      <c r="F106" s="99"/>
      <c r="G106" s="39"/>
    </row>
    <row r="107" spans="1:7" s="33" customFormat="1" ht="13.5" customHeight="1" thickBot="1" x14ac:dyDescent="0.3">
      <c r="A107" s="40"/>
      <c r="B107" s="17" t="str">
        <f>CLABSI!B222</f>
        <v>Optional Milestone:</v>
      </c>
      <c r="C107" s="17"/>
      <c r="D107" s="238" t="str">
        <f>CLABSI!D222</f>
        <v>28) Report at least 6 months of data collection on CLABSI to SNI for purposes of establishing the baseline and setting benchmarks</v>
      </c>
      <c r="F107" s="247" t="str">
        <f>CLABSI!F229</f>
        <v>Yes</v>
      </c>
      <c r="G107" s="39"/>
    </row>
    <row r="108" spans="1:7" ht="6.75" customHeight="1" thickBot="1" x14ac:dyDescent="0.3">
      <c r="A108" s="34"/>
      <c r="F108" s="92"/>
      <c r="G108" s="36"/>
    </row>
    <row r="109" spans="1:7" ht="13.5" thickBot="1" x14ac:dyDescent="0.3">
      <c r="A109" s="34"/>
      <c r="C109" s="35" t="s">
        <v>15</v>
      </c>
      <c r="F109" s="248">
        <f>CLABSI!F244</f>
        <v>1</v>
      </c>
      <c r="G109" s="36"/>
    </row>
    <row r="110" spans="1:7" s="33" customFormat="1" ht="6.75" customHeight="1" thickBot="1" x14ac:dyDescent="0.3">
      <c r="A110" s="40"/>
      <c r="B110" s="17"/>
      <c r="C110" s="41"/>
      <c r="D110" s="38"/>
      <c r="F110" s="99"/>
      <c r="G110" s="39"/>
    </row>
    <row r="111" spans="1:7" s="33" customFormat="1" ht="13.5" customHeight="1" thickBot="1" x14ac:dyDescent="0.3">
      <c r="A111" s="40"/>
      <c r="B111" s="17" t="str">
        <f>CLABSI!B247</f>
        <v>Optional Milestone:</v>
      </c>
      <c r="C111" s="17"/>
      <c r="D111" s="238">
        <f>CLABSI!D247</f>
        <v>0</v>
      </c>
      <c r="F111" s="247" t="str">
        <f>CLABSI!F254</f>
        <v>N/A</v>
      </c>
      <c r="G111" s="39"/>
    </row>
    <row r="112" spans="1:7" ht="6.75" customHeight="1" thickBot="1" x14ac:dyDescent="0.3">
      <c r="A112" s="34"/>
      <c r="F112" s="92"/>
      <c r="G112" s="36"/>
    </row>
    <row r="113" spans="1:7" ht="13.5"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2178000</v>
      </c>
      <c r="G115" s="36"/>
    </row>
    <row r="116" spans="1:7" ht="13.5" thickBot="1" x14ac:dyDescent="0.3">
      <c r="A116" s="34"/>
      <c r="C116" s="35"/>
      <c r="F116" s="92"/>
      <c r="G116" s="36"/>
    </row>
    <row r="117" spans="1:7" ht="13.5" thickBot="1" x14ac:dyDescent="0.3">
      <c r="A117" s="34"/>
      <c r="B117" s="2" t="s">
        <v>66</v>
      </c>
      <c r="C117" s="35"/>
      <c r="F117" s="261">
        <f>SUM(F77,F81,F85,F89,F93,F97,F101,F105,F109,F113)</f>
        <v>9</v>
      </c>
      <c r="G117" s="36"/>
    </row>
    <row r="118" spans="1:7" ht="13.5" thickBot="1" x14ac:dyDescent="0.3">
      <c r="A118" s="34"/>
      <c r="C118" s="35"/>
      <c r="F118" s="92"/>
      <c r="G118" s="36"/>
    </row>
    <row r="119" spans="1:7" ht="13.5" thickBot="1" x14ac:dyDescent="0.3">
      <c r="A119" s="34"/>
      <c r="B119" s="2" t="s">
        <v>67</v>
      </c>
      <c r="C119" s="35"/>
      <c r="F119" s="250">
        <f>COUNT(F77,F81,F85,F89,F93,F97,F101,F105,F109,F113)</f>
        <v>9</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2178000</v>
      </c>
      <c r="G123" s="36"/>
    </row>
    <row r="124" spans="1:7" ht="13.5" thickBot="1" x14ac:dyDescent="0.3">
      <c r="A124" s="34"/>
      <c r="C124" s="35"/>
      <c r="F124" s="92"/>
      <c r="G124" s="36"/>
    </row>
    <row r="125" spans="1:7" ht="13.5" thickBot="1" x14ac:dyDescent="0.3">
      <c r="A125" s="34"/>
      <c r="B125" s="2" t="s">
        <v>11</v>
      </c>
      <c r="C125" s="35"/>
      <c r="F125" s="252">
        <f>CLABSI!F19</f>
        <v>1996500</v>
      </c>
      <c r="G125" s="36"/>
    </row>
    <row r="126" spans="1:7" ht="13.5" thickBot="1" x14ac:dyDescent="0.3">
      <c r="A126" s="34"/>
      <c r="C126" s="35"/>
      <c r="F126" s="92"/>
      <c r="G126" s="36"/>
    </row>
    <row r="127" spans="1:7" ht="13.5" thickBot="1" x14ac:dyDescent="0.3">
      <c r="A127" s="34"/>
      <c r="B127" s="239" t="s">
        <v>70</v>
      </c>
      <c r="C127" s="35"/>
      <c r="F127" s="217">
        <f>IF(F119=0," ",F123-F125)</f>
        <v>181500</v>
      </c>
      <c r="G127" s="36"/>
    </row>
    <row r="128" spans="1:7" s="33" customFormat="1" ht="12.75" customHeight="1" x14ac:dyDescent="0.25">
      <c r="A128" s="240"/>
      <c r="B128" s="241"/>
      <c r="C128" s="242"/>
      <c r="D128" s="154"/>
      <c r="E128" s="243"/>
      <c r="F128" s="253"/>
      <c r="G128" s="244"/>
    </row>
    <row r="129" spans="1:7" s="33" customFormat="1" ht="15.75" thickBot="1" x14ac:dyDescent="0.3">
      <c r="A129" s="27" t="s">
        <v>129</v>
      </c>
      <c r="B129" s="28"/>
      <c r="C129" s="28"/>
      <c r="D129" s="29"/>
      <c r="E129" s="30"/>
      <c r="F129" s="111"/>
      <c r="G129" s="32"/>
    </row>
    <row r="130" spans="1:7" s="33" customFormat="1" ht="13.5" customHeight="1" thickBot="1" x14ac:dyDescent="0.3">
      <c r="A130" s="37"/>
      <c r="B130" s="17" t="str">
        <f>SSI!B21</f>
        <v>Rate of surgical site infection for Class 1 and 2 wounds (%)</v>
      </c>
      <c r="C130" s="9"/>
      <c r="D130" s="38"/>
      <c r="F130" s="247" t="str">
        <f>SSI!F27</f>
        <v>N/A</v>
      </c>
      <c r="G130" s="39"/>
    </row>
    <row r="131" spans="1:7" s="33" customFormat="1" ht="6.75" customHeight="1" thickBot="1" x14ac:dyDescent="0.3">
      <c r="A131" s="40"/>
      <c r="B131" s="17"/>
      <c r="C131" s="17"/>
      <c r="D131" s="38"/>
      <c r="F131" s="99"/>
      <c r="G131" s="39"/>
    </row>
    <row r="132" spans="1:7" s="33" customFormat="1" ht="13.5" customHeight="1" thickBot="1" x14ac:dyDescent="0.3">
      <c r="A132" s="40"/>
      <c r="C132" s="35" t="s">
        <v>15</v>
      </c>
      <c r="D132" s="38"/>
      <c r="F132" s="260" t="str">
        <f>SSI!F44</f>
        <v/>
      </c>
      <c r="G132" s="39"/>
    </row>
    <row r="133" spans="1:7" s="33" customFormat="1" ht="6.75" customHeight="1" thickBot="1" x14ac:dyDescent="0.3">
      <c r="A133" s="40"/>
      <c r="B133" s="17"/>
      <c r="C133" s="41"/>
      <c r="D133" s="38"/>
      <c r="F133" s="99"/>
      <c r="G133" s="39"/>
    </row>
    <row r="134" spans="1:7" s="33" customFormat="1" ht="13.5" customHeight="1" thickBot="1" x14ac:dyDescent="0.3">
      <c r="A134" s="40"/>
      <c r="B134" s="17" t="str">
        <f>SSI!B47</f>
        <v>Optional Milestone:</v>
      </c>
      <c r="C134" s="17"/>
      <c r="D134" s="238">
        <f>SSI!D47</f>
        <v>0</v>
      </c>
      <c r="F134" s="247" t="str">
        <f>SSI!F54</f>
        <v>N/A</v>
      </c>
      <c r="G134" s="39"/>
    </row>
    <row r="135" spans="1:7" ht="6.75" customHeight="1" thickBot="1" x14ac:dyDescent="0.3">
      <c r="A135" s="34"/>
      <c r="F135" s="92"/>
      <c r="G135" s="36"/>
    </row>
    <row r="136" spans="1:7" ht="13.5" thickBot="1" x14ac:dyDescent="0.3">
      <c r="A136" s="34"/>
      <c r="C136" s="35" t="s">
        <v>15</v>
      </c>
      <c r="F136" s="248" t="str">
        <f>SSI!F69</f>
        <v/>
      </c>
      <c r="G136" s="36"/>
    </row>
    <row r="137" spans="1:7" s="33" customFormat="1" ht="6.75" customHeight="1" thickBot="1" x14ac:dyDescent="0.3">
      <c r="A137" s="40"/>
      <c r="B137" s="17"/>
      <c r="C137" s="41"/>
      <c r="D137" s="38"/>
      <c r="F137" s="99"/>
      <c r="G137" s="39"/>
    </row>
    <row r="138" spans="1:7" s="33" customFormat="1" ht="13.5" customHeight="1" thickBot="1" x14ac:dyDescent="0.3">
      <c r="A138" s="40"/>
      <c r="B138" s="17" t="str">
        <f>SSI!B72</f>
        <v>Optional Milestone:</v>
      </c>
      <c r="C138" s="17"/>
      <c r="D138" s="238">
        <f>SSI!D72</f>
        <v>0</v>
      </c>
      <c r="F138" s="247" t="str">
        <f>SSI!F79</f>
        <v>N/A</v>
      </c>
      <c r="G138" s="39"/>
    </row>
    <row r="139" spans="1:7" ht="6.75" customHeight="1" thickBot="1" x14ac:dyDescent="0.3">
      <c r="A139" s="34"/>
      <c r="F139" s="92"/>
      <c r="G139" s="36"/>
    </row>
    <row r="140" spans="1:7" ht="13.5" thickBot="1" x14ac:dyDescent="0.3">
      <c r="A140" s="34"/>
      <c r="C140" s="35" t="s">
        <v>15</v>
      </c>
      <c r="F140" s="248" t="str">
        <f>SSI!F94</f>
        <v/>
      </c>
      <c r="G140" s="36"/>
    </row>
    <row r="141" spans="1:7" s="33" customFormat="1" ht="6.75" customHeight="1" thickBot="1" x14ac:dyDescent="0.3">
      <c r="A141" s="40"/>
      <c r="B141" s="17"/>
      <c r="C141" s="41"/>
      <c r="D141" s="38"/>
      <c r="F141" s="99"/>
      <c r="G141" s="39"/>
    </row>
    <row r="142" spans="1:7" s="33" customFormat="1" ht="13.5" customHeight="1" thickBot="1" x14ac:dyDescent="0.3">
      <c r="A142" s="40"/>
      <c r="B142" s="17" t="str">
        <f>SSI!B97</f>
        <v>Optional Milestone:</v>
      </c>
      <c r="C142" s="17"/>
      <c r="D142" s="238">
        <f>SSI!D97</f>
        <v>0</v>
      </c>
      <c r="F142" s="247" t="str">
        <f>SSI!F104</f>
        <v>N/A</v>
      </c>
      <c r="G142" s="39"/>
    </row>
    <row r="143" spans="1:7" ht="6.75" customHeight="1" thickBot="1" x14ac:dyDescent="0.3">
      <c r="A143" s="34"/>
      <c r="F143" s="92"/>
      <c r="G143" s="36"/>
    </row>
    <row r="144" spans="1:7" ht="13.5" thickBot="1" x14ac:dyDescent="0.3">
      <c r="A144" s="34"/>
      <c r="C144" s="35" t="s">
        <v>15</v>
      </c>
      <c r="F144" s="248" t="str">
        <f>SSI!F119</f>
        <v/>
      </c>
      <c r="G144" s="36"/>
    </row>
    <row r="145" spans="1:7" s="33" customFormat="1" ht="6.75" customHeight="1" thickBot="1" x14ac:dyDescent="0.3">
      <c r="A145" s="40"/>
      <c r="B145" s="17"/>
      <c r="C145" s="41"/>
      <c r="D145" s="38"/>
      <c r="F145" s="99"/>
      <c r="G145" s="39"/>
    </row>
    <row r="146" spans="1:7" s="33" customFormat="1" ht="13.5" customHeight="1" thickBot="1" x14ac:dyDescent="0.3">
      <c r="A146" s="40"/>
      <c r="B146" s="17" t="str">
        <f>SSI!B122</f>
        <v>Optional Milestone:</v>
      </c>
      <c r="C146" s="17"/>
      <c r="D146" s="238">
        <f>SSI!D122</f>
        <v>0</v>
      </c>
      <c r="F146" s="247" t="str">
        <f>SSI!F129</f>
        <v>N/A</v>
      </c>
      <c r="G146" s="39"/>
    </row>
    <row r="147" spans="1:7" ht="6.75" customHeight="1" thickBot="1" x14ac:dyDescent="0.3">
      <c r="A147" s="34"/>
      <c r="F147" s="92"/>
      <c r="G147" s="36"/>
    </row>
    <row r="148" spans="1:7" ht="13.5" thickBot="1" x14ac:dyDescent="0.3">
      <c r="A148" s="34"/>
      <c r="C148" s="35" t="s">
        <v>15</v>
      </c>
      <c r="F148" s="248" t="str">
        <f>SSI!F144</f>
        <v/>
      </c>
      <c r="G148" s="36"/>
    </row>
    <row r="149" spans="1:7" s="33" customFormat="1" ht="6.75" customHeight="1" thickBot="1" x14ac:dyDescent="0.3">
      <c r="A149" s="40"/>
      <c r="B149" s="17"/>
      <c r="C149" s="41"/>
      <c r="D149" s="38"/>
      <c r="F149" s="99"/>
      <c r="G149" s="39"/>
    </row>
    <row r="150" spans="1:7" s="33" customFormat="1" ht="13.5" customHeight="1" thickBot="1" x14ac:dyDescent="0.3">
      <c r="A150" s="40"/>
      <c r="B150" s="17" t="str">
        <f>SSI!B147</f>
        <v>Optional Milestone:</v>
      </c>
      <c r="C150" s="17"/>
      <c r="D150" s="238">
        <f>SSI!D147</f>
        <v>0</v>
      </c>
      <c r="F150" s="247" t="str">
        <f>SSI!F154</f>
        <v>N/A</v>
      </c>
      <c r="G150" s="39"/>
    </row>
    <row r="151" spans="1:7" ht="6.75" customHeight="1" thickBot="1" x14ac:dyDescent="0.3">
      <c r="A151" s="34"/>
      <c r="F151" s="92"/>
      <c r="G151" s="36"/>
    </row>
    <row r="152" spans="1:7" ht="13.5" thickBot="1" x14ac:dyDescent="0.3">
      <c r="A152" s="34"/>
      <c r="C152" s="35" t="s">
        <v>15</v>
      </c>
      <c r="F152" s="248" t="str">
        <f>SSI!F169</f>
        <v/>
      </c>
      <c r="G152" s="36"/>
    </row>
    <row r="153" spans="1:7" s="33" customFormat="1" ht="6.75" customHeight="1" thickBot="1" x14ac:dyDescent="0.3">
      <c r="A153" s="40"/>
      <c r="B153" s="17"/>
      <c r="C153" s="41"/>
      <c r="D153" s="38"/>
      <c r="F153" s="99"/>
      <c r="G153" s="39"/>
    </row>
    <row r="154" spans="1:7" s="33" customFormat="1" ht="13.5" customHeight="1" thickBot="1" x14ac:dyDescent="0.3">
      <c r="A154" s="40"/>
      <c r="B154" s="17" t="str">
        <f>SSI!B172</f>
        <v>Optional Milestone:</v>
      </c>
      <c r="C154" s="17"/>
      <c r="D154" s="238">
        <f>SSI!D172</f>
        <v>0</v>
      </c>
      <c r="F154" s="247" t="str">
        <f>SSI!F179</f>
        <v>N/A</v>
      </c>
      <c r="G154" s="39"/>
    </row>
    <row r="155" spans="1:7" ht="6.75" customHeight="1" thickBot="1" x14ac:dyDescent="0.3">
      <c r="A155" s="34"/>
      <c r="F155" s="92"/>
      <c r="G155" s="36"/>
    </row>
    <row r="156" spans="1:7" ht="13.5" thickBot="1" x14ac:dyDescent="0.3">
      <c r="A156" s="34"/>
      <c r="C156" s="35" t="s">
        <v>15</v>
      </c>
      <c r="F156" s="248" t="str">
        <f>SSI!F194</f>
        <v/>
      </c>
      <c r="G156" s="36"/>
    </row>
    <row r="157" spans="1:7" ht="13.5" thickBot="1" x14ac:dyDescent="0.3">
      <c r="A157" s="34"/>
      <c r="C157" s="35"/>
      <c r="F157" s="92"/>
      <c r="G157" s="36"/>
    </row>
    <row r="158" spans="1:7" ht="13.5" thickBot="1" x14ac:dyDescent="0.3">
      <c r="A158" s="34"/>
      <c r="B158" s="2" t="s">
        <v>10</v>
      </c>
      <c r="C158" s="35"/>
      <c r="F158" s="249">
        <f>SSI!F17</f>
        <v>0</v>
      </c>
      <c r="G158" s="36"/>
    </row>
    <row r="159" spans="1:7" ht="13.5" thickBot="1" x14ac:dyDescent="0.3">
      <c r="A159" s="34"/>
      <c r="C159" s="35"/>
      <c r="F159" s="92"/>
      <c r="G159" s="36"/>
    </row>
    <row r="160" spans="1:7" ht="13.5" thickBot="1" x14ac:dyDescent="0.3">
      <c r="A160" s="34"/>
      <c r="B160" s="2" t="s">
        <v>66</v>
      </c>
      <c r="C160" s="35"/>
      <c r="F160" s="261">
        <f>SUM(F132,F136,F140,F144,F148,F152,F156)</f>
        <v>0</v>
      </c>
      <c r="G160" s="36"/>
    </row>
    <row r="161" spans="1:7" ht="13.5" thickBot="1" x14ac:dyDescent="0.3">
      <c r="A161" s="34"/>
      <c r="C161" s="35"/>
      <c r="F161" s="92"/>
      <c r="G161" s="36"/>
    </row>
    <row r="162" spans="1:7" ht="13.5" thickBot="1" x14ac:dyDescent="0.3">
      <c r="A162" s="34"/>
      <c r="B162" s="2" t="s">
        <v>67</v>
      </c>
      <c r="C162" s="35"/>
      <c r="F162" s="250">
        <f>COUNT(F132,F136,F140,F144,F148,F152,F156)</f>
        <v>0</v>
      </c>
      <c r="G162" s="36"/>
    </row>
    <row r="163" spans="1:7" ht="13.5" thickBot="1" x14ac:dyDescent="0.3">
      <c r="A163" s="34"/>
      <c r="C163" s="35"/>
      <c r="F163" s="92"/>
      <c r="G163" s="36"/>
    </row>
    <row r="164" spans="1:7" ht="13.5" thickBot="1" x14ac:dyDescent="0.3">
      <c r="A164" s="34"/>
      <c r="B164" s="2" t="s">
        <v>68</v>
      </c>
      <c r="C164" s="35"/>
      <c r="F164" s="251" t="str">
        <f>IF(F162=0," ",F160/F162)</f>
        <v xml:space="preserve"> </v>
      </c>
      <c r="G164" s="36"/>
    </row>
    <row r="165" spans="1:7" ht="13.5" thickBot="1" x14ac:dyDescent="0.3">
      <c r="A165" s="34"/>
      <c r="C165" s="35"/>
      <c r="F165" s="92"/>
      <c r="G165" s="36"/>
    </row>
    <row r="166" spans="1:7" ht="13.5" thickBot="1" x14ac:dyDescent="0.3">
      <c r="A166" s="34"/>
      <c r="B166" s="2" t="s">
        <v>69</v>
      </c>
      <c r="C166" s="35"/>
      <c r="F166" s="249" t="str">
        <f>IF(F162=0," ",F164*F158)</f>
        <v xml:space="preserve"> </v>
      </c>
      <c r="G166" s="36"/>
    </row>
    <row r="167" spans="1:7" ht="13.5" thickBot="1" x14ac:dyDescent="0.3">
      <c r="A167" s="34"/>
      <c r="C167" s="35"/>
      <c r="F167" s="92"/>
      <c r="G167" s="36"/>
    </row>
    <row r="168" spans="1:7" ht="13.5" thickBot="1" x14ac:dyDescent="0.3">
      <c r="A168" s="34"/>
      <c r="B168" s="2" t="s">
        <v>11</v>
      </c>
      <c r="C168" s="35"/>
      <c r="F168" s="252">
        <f>SSI!F19</f>
        <v>0</v>
      </c>
      <c r="G168" s="36"/>
    </row>
    <row r="169" spans="1:7" ht="13.5" thickBot="1" x14ac:dyDescent="0.3">
      <c r="A169" s="34"/>
      <c r="C169" s="35"/>
      <c r="F169" s="92"/>
      <c r="G169" s="36"/>
    </row>
    <row r="170" spans="1:7" ht="13.5" thickBot="1" x14ac:dyDescent="0.3">
      <c r="A170" s="34"/>
      <c r="B170" s="239" t="s">
        <v>70</v>
      </c>
      <c r="C170" s="35"/>
      <c r="F170" s="217" t="str">
        <f>IF(F162=0," ",F166-F168)</f>
        <v xml:space="preserve"> </v>
      </c>
      <c r="G170" s="36"/>
    </row>
    <row r="171" spans="1:7" s="33" customFormat="1" ht="12.75"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13.5" customHeight="1" thickBot="1" x14ac:dyDescent="0.3">
      <c r="A173" s="40"/>
      <c r="B173" s="17" t="str">
        <f>HAPU!B21</f>
        <v>Prevalence of Stage II, III, IV or unstagable pressure ulcers (%)</v>
      </c>
      <c r="F173" s="247">
        <f>HAPU!F27</f>
        <v>5.0307219662058374E-2</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f>HAPU!F44</f>
        <v>1</v>
      </c>
      <c r="G175" s="39"/>
    </row>
    <row r="176" spans="1:7" s="33" customFormat="1" ht="6.75" customHeight="1" thickBot="1" x14ac:dyDescent="0.3">
      <c r="A176" s="40"/>
      <c r="B176" s="17"/>
      <c r="C176" s="41"/>
      <c r="D176" s="38"/>
      <c r="F176" s="99"/>
      <c r="G176" s="39"/>
    </row>
    <row r="177" spans="1:7" s="33" customFormat="1" ht="13.5" customHeight="1" thickBot="1" x14ac:dyDescent="0.3">
      <c r="A177" s="40"/>
      <c r="B177" s="17" t="str">
        <f>HAPU!B47</f>
        <v>Optional Milestone:</v>
      </c>
      <c r="C177" s="17"/>
      <c r="D177" s="238" t="str">
        <f>HAPU!D47</f>
        <v>42) Train physicians, residents, nursing staff and allied health professionals on the Pressure Ulcer Prevention Bundle (maintain on-going training education)</v>
      </c>
      <c r="F177" s="247" t="str">
        <f>HAPU!F54</f>
        <v>Yes</v>
      </c>
      <c r="G177" s="39"/>
    </row>
    <row r="178" spans="1:7" ht="6.75" customHeight="1" thickBot="1" x14ac:dyDescent="0.3">
      <c r="A178" s="34"/>
      <c r="F178" s="92"/>
      <c r="G178" s="36"/>
    </row>
    <row r="179" spans="1:7" ht="13.5" thickBot="1" x14ac:dyDescent="0.3">
      <c r="A179" s="34"/>
      <c r="C179" s="35" t="s">
        <v>15</v>
      </c>
      <c r="F179" s="248">
        <f>HAPU!F69</f>
        <v>1</v>
      </c>
      <c r="G179" s="36"/>
    </row>
    <row r="180" spans="1:7" s="33" customFormat="1" ht="6.75" customHeight="1" thickBot="1" x14ac:dyDescent="0.3">
      <c r="A180" s="40"/>
      <c r="B180" s="17"/>
      <c r="C180" s="41"/>
      <c r="D180" s="38"/>
      <c r="F180" s="99"/>
      <c r="G180" s="39"/>
    </row>
    <row r="181" spans="1:7" s="33" customFormat="1" ht="13.5" customHeight="1" thickBot="1" x14ac:dyDescent="0.3">
      <c r="A181" s="40"/>
      <c r="B181" s="17" t="str">
        <f>HAPU!B72</f>
        <v>Optional Milestone:</v>
      </c>
      <c r="C181" s="17"/>
      <c r="D181" s="238" t="str">
        <f>HAPU!D72</f>
        <v>43) Hire Staff Analyst to perform report writing data collection and analysis (shared amongst all 4 interventions</v>
      </c>
      <c r="F181" s="247" t="str">
        <f>HAPU!F79</f>
        <v>Yes</v>
      </c>
      <c r="G181" s="39"/>
    </row>
    <row r="182" spans="1:7" ht="6.75" customHeight="1" thickBot="1" x14ac:dyDescent="0.3">
      <c r="A182" s="34"/>
      <c r="F182" s="92"/>
      <c r="G182" s="36"/>
    </row>
    <row r="183" spans="1:7" ht="13.5" thickBot="1" x14ac:dyDescent="0.3">
      <c r="A183" s="34"/>
      <c r="C183" s="35" t="s">
        <v>15</v>
      </c>
      <c r="F183" s="248">
        <f>HAPU!F94</f>
        <v>1</v>
      </c>
      <c r="G183" s="36"/>
    </row>
    <row r="184" spans="1:7" s="33" customFormat="1" ht="6.75" customHeight="1" thickBot="1" x14ac:dyDescent="0.3">
      <c r="A184" s="40"/>
      <c r="B184" s="17"/>
      <c r="C184" s="41"/>
      <c r="D184" s="38"/>
      <c r="F184" s="99"/>
      <c r="G184" s="39"/>
    </row>
    <row r="185" spans="1:7" s="33" customFormat="1" ht="13.5" customHeight="1" thickBot="1" x14ac:dyDescent="0.3">
      <c r="A185" s="40"/>
      <c r="B185" s="17" t="str">
        <f>HAPU!B97</f>
        <v>Optional Milestone:</v>
      </c>
      <c r="C185" s="17"/>
      <c r="D185" s="238" t="str">
        <f>HAPU!D97</f>
        <v>44) Hire 2 LVNs to assist with medical record review and data abstraction (shared amongst all 4 interventions)</v>
      </c>
      <c r="F185" s="247" t="str">
        <f>HAPU!F104</f>
        <v>Yes</v>
      </c>
      <c r="G185" s="39"/>
    </row>
    <row r="186" spans="1:7" ht="6.75" customHeight="1" thickBot="1" x14ac:dyDescent="0.3">
      <c r="A186" s="34"/>
      <c r="F186" s="92"/>
      <c r="G186" s="36"/>
    </row>
    <row r="187" spans="1:7" ht="13.5" thickBot="1" x14ac:dyDescent="0.3">
      <c r="A187" s="34"/>
      <c r="C187" s="35" t="s">
        <v>15</v>
      </c>
      <c r="F187" s="248">
        <f>HAPU!F119</f>
        <v>1</v>
      </c>
      <c r="G187" s="36"/>
    </row>
    <row r="188" spans="1:7" s="33" customFormat="1" ht="6.75" customHeight="1" thickBot="1" x14ac:dyDescent="0.3">
      <c r="A188" s="40"/>
      <c r="B188" s="17"/>
      <c r="C188" s="41"/>
      <c r="D188" s="38"/>
      <c r="F188" s="99"/>
      <c r="G188" s="39"/>
    </row>
    <row r="189" spans="1:7" s="33" customFormat="1" ht="13.5" customHeight="1" thickBot="1" x14ac:dyDescent="0.3">
      <c r="A189" s="40"/>
      <c r="B189" s="17" t="str">
        <f>HAPU!B122</f>
        <v>Optional Milestone:</v>
      </c>
      <c r="C189" s="17"/>
      <c r="D189" s="238" t="str">
        <f>HAPU!D122</f>
        <v>45) Establish pressure ulcer baseline data</v>
      </c>
      <c r="F189" s="247" t="str">
        <f>HAPU!F129</f>
        <v>Yes</v>
      </c>
      <c r="G189" s="39"/>
    </row>
    <row r="190" spans="1:7" ht="6.75" customHeight="1" thickBot="1" x14ac:dyDescent="0.3">
      <c r="A190" s="34"/>
      <c r="F190" s="92"/>
      <c r="G190" s="36"/>
    </row>
    <row r="191" spans="1:7" ht="13.5" thickBot="1" x14ac:dyDescent="0.3">
      <c r="A191" s="34"/>
      <c r="C191" s="35" t="s">
        <v>15</v>
      </c>
      <c r="F191" s="248">
        <f>HAPU!F144</f>
        <v>1</v>
      </c>
      <c r="G191" s="36"/>
    </row>
    <row r="192" spans="1:7" s="33" customFormat="1" ht="6.75" customHeight="1" thickBot="1" x14ac:dyDescent="0.3">
      <c r="A192" s="40"/>
      <c r="B192" s="17"/>
      <c r="C192" s="41"/>
      <c r="D192" s="38"/>
      <c r="F192" s="99"/>
      <c r="G192" s="39"/>
    </row>
    <row r="193" spans="1:7" s="33" customFormat="1" ht="13.5" customHeight="1" thickBot="1" x14ac:dyDescent="0.3">
      <c r="A193" s="40"/>
      <c r="B193" s="17" t="str">
        <f>HAPU!B147</f>
        <v>Optional Milestone:</v>
      </c>
      <c r="C193" s="17"/>
      <c r="D193" s="238" t="str">
        <f>HAPU!D147</f>
        <v>46) Implement hourly rounding by nursing staff in all adult inpatient units</v>
      </c>
      <c r="F193" s="247" t="str">
        <f>HAPU!F154</f>
        <v>Yes</v>
      </c>
      <c r="G193" s="39"/>
    </row>
    <row r="194" spans="1:7" ht="6.75" customHeight="1" thickBot="1" x14ac:dyDescent="0.3">
      <c r="A194" s="34"/>
      <c r="F194" s="92"/>
      <c r="G194" s="36"/>
    </row>
    <row r="195" spans="1:7" ht="13.5" thickBot="1" x14ac:dyDescent="0.3">
      <c r="A195" s="34"/>
      <c r="C195" s="35" t="s">
        <v>15</v>
      </c>
      <c r="F195" s="248">
        <f>HAPU!F169</f>
        <v>1</v>
      </c>
      <c r="G195" s="36"/>
    </row>
    <row r="196" spans="1:7" s="33" customFormat="1" ht="6.75" customHeight="1" thickBot="1" x14ac:dyDescent="0.3">
      <c r="A196" s="40"/>
      <c r="B196" s="17"/>
      <c r="C196" s="41"/>
      <c r="D196" s="38"/>
      <c r="F196" s="99"/>
      <c r="G196" s="39"/>
    </row>
    <row r="197" spans="1:7" s="33" customFormat="1" ht="13.5" customHeight="1" thickBot="1" x14ac:dyDescent="0.3">
      <c r="A197" s="40"/>
      <c r="B197" s="17" t="str">
        <f>HAPU!B172</f>
        <v>Optional Milestone:</v>
      </c>
      <c r="C197" s="17"/>
      <c r="D197" s="238" t="str">
        <f>HAPU!D172</f>
        <v>47) Join Cal-Noc to report Pressure Ulcer Incidence and Prevalence</v>
      </c>
      <c r="F197" s="247" t="str">
        <f>HAPU!F179</f>
        <v>Yes</v>
      </c>
      <c r="G197" s="39"/>
    </row>
    <row r="198" spans="1:7" ht="6.75" customHeight="1" thickBot="1" x14ac:dyDescent="0.3">
      <c r="A198" s="34"/>
      <c r="F198" s="92"/>
      <c r="G198" s="36"/>
    </row>
    <row r="199" spans="1:7" ht="13.5" thickBot="1" x14ac:dyDescent="0.3">
      <c r="A199" s="34"/>
      <c r="C199" s="35" t="s">
        <v>15</v>
      </c>
      <c r="F199" s="248">
        <f>HAPU!F194</f>
        <v>1</v>
      </c>
      <c r="G199" s="36"/>
    </row>
    <row r="200" spans="1:7" s="33" customFormat="1" ht="6.75" customHeight="1" thickBot="1" x14ac:dyDescent="0.3">
      <c r="A200" s="40"/>
      <c r="B200" s="17"/>
      <c r="C200" s="41"/>
      <c r="D200" s="38"/>
      <c r="F200" s="99"/>
      <c r="G200" s="39"/>
    </row>
    <row r="201" spans="1:7" s="33" customFormat="1" ht="13.5" customHeight="1" thickBot="1" x14ac:dyDescent="0.3">
      <c r="A201" s="40"/>
      <c r="B201" s="17" t="str">
        <f>HAPU!B197</f>
        <v>Optional Milestone:</v>
      </c>
      <c r="C201" s="17"/>
      <c r="D201" s="238" t="str">
        <f>HAPU!D197</f>
        <v>48) Share data, promising practices, and findings with SNI to foster shared learning and benchmarking across the California public hospitals</v>
      </c>
      <c r="F201" s="247" t="str">
        <f>HAPU!F204</f>
        <v>Yes</v>
      </c>
      <c r="G201" s="39"/>
    </row>
    <row r="202" spans="1:7" ht="6.75" customHeight="1" thickBot="1" x14ac:dyDescent="0.3">
      <c r="A202" s="34"/>
      <c r="F202" s="92"/>
      <c r="G202" s="36"/>
    </row>
    <row r="203" spans="1:7" ht="13.5" thickBot="1" x14ac:dyDescent="0.3">
      <c r="A203" s="34"/>
      <c r="C203" s="35" t="s">
        <v>15</v>
      </c>
      <c r="F203" s="248">
        <f>HAPU!F219</f>
        <v>1</v>
      </c>
      <c r="G203" s="36"/>
    </row>
    <row r="204" spans="1:7" s="33" customFormat="1" ht="6.75" customHeight="1" thickBot="1" x14ac:dyDescent="0.3">
      <c r="A204" s="40"/>
      <c r="B204" s="17"/>
      <c r="C204" s="41"/>
      <c r="D204" s="38"/>
      <c r="F204" s="99"/>
      <c r="G204" s="39"/>
    </row>
    <row r="205" spans="1:7" s="33" customFormat="1" ht="13.5" customHeight="1" thickBot="1" x14ac:dyDescent="0.3">
      <c r="A205" s="40"/>
      <c r="B205" s="17" t="str">
        <f>HAPU!B222</f>
        <v>Optional Milestone:</v>
      </c>
      <c r="C205" s="17"/>
      <c r="D205" s="238">
        <f>HAPU!D222</f>
        <v>0</v>
      </c>
      <c r="F205" s="247" t="str">
        <f>HAPU!F229</f>
        <v>N/A</v>
      </c>
      <c r="G205" s="39"/>
    </row>
    <row r="206" spans="1:7" ht="6.75" customHeight="1" thickBot="1" x14ac:dyDescent="0.3">
      <c r="A206" s="34"/>
      <c r="F206" s="92"/>
      <c r="G206" s="36"/>
    </row>
    <row r="207" spans="1:7" ht="13.5" thickBot="1" x14ac:dyDescent="0.3">
      <c r="A207" s="34"/>
      <c r="C207" s="35" t="s">
        <v>15</v>
      </c>
      <c r="F207" s="248" t="str">
        <f>HAPU!F244</f>
        <v/>
      </c>
      <c r="G207" s="36"/>
    </row>
    <row r="208" spans="1:7" s="33" customFormat="1" ht="6.75" customHeight="1" thickBot="1" x14ac:dyDescent="0.3">
      <c r="A208" s="40"/>
      <c r="B208" s="17"/>
      <c r="C208" s="41"/>
      <c r="D208" s="38"/>
      <c r="F208" s="99"/>
      <c r="G208" s="39"/>
    </row>
    <row r="209" spans="1:7" s="33" customFormat="1" ht="13.5" customHeight="1" thickBot="1" x14ac:dyDescent="0.3">
      <c r="A209" s="40"/>
      <c r="B209" s="17" t="str">
        <f>HAPU!B247</f>
        <v>Optional Milestone:</v>
      </c>
      <c r="C209" s="17"/>
      <c r="D209" s="238">
        <f>HAPU!D247</f>
        <v>0</v>
      </c>
      <c r="F209" s="247" t="str">
        <f>HAPU!F254</f>
        <v>N/A</v>
      </c>
      <c r="G209" s="39"/>
    </row>
    <row r="210" spans="1:7" ht="6.75" customHeight="1" thickBot="1" x14ac:dyDescent="0.3">
      <c r="A210" s="34"/>
      <c r="F210" s="92"/>
      <c r="G210" s="36"/>
    </row>
    <row r="211" spans="1:7" ht="13.5" thickBot="1" x14ac:dyDescent="0.3">
      <c r="A211" s="34"/>
      <c r="C211" s="35" t="s">
        <v>15</v>
      </c>
      <c r="F211" s="248" t="str">
        <f>HAPU!F269</f>
        <v/>
      </c>
      <c r="G211" s="36"/>
    </row>
    <row r="212" spans="1:7" s="33" customFormat="1" ht="6.75" customHeight="1" thickBot="1" x14ac:dyDescent="0.3">
      <c r="A212" s="40"/>
      <c r="B212" s="17"/>
      <c r="C212" s="41"/>
      <c r="D212" s="38"/>
      <c r="F212" s="99"/>
      <c r="G212" s="39"/>
    </row>
    <row r="213" spans="1:7" s="33" customFormat="1" ht="13.5" customHeight="1" thickBot="1" x14ac:dyDescent="0.3">
      <c r="A213" s="40"/>
      <c r="B213" s="17" t="str">
        <f>HAPU!B272</f>
        <v>Optional Milestone:</v>
      </c>
      <c r="C213" s="17"/>
      <c r="D213" s="238">
        <f>HAPU!D272</f>
        <v>0</v>
      </c>
      <c r="F213" s="247" t="str">
        <f>HAPU!F279</f>
        <v>N/A</v>
      </c>
      <c r="G213" s="39"/>
    </row>
    <row r="214" spans="1:7" ht="6.75" customHeight="1" thickBot="1" x14ac:dyDescent="0.3">
      <c r="A214" s="34"/>
      <c r="F214" s="92"/>
      <c r="G214" s="36"/>
    </row>
    <row r="215" spans="1:7" ht="13.5" thickBot="1" x14ac:dyDescent="0.3">
      <c r="A215" s="34"/>
      <c r="C215" s="35" t="s">
        <v>15</v>
      </c>
      <c r="F215" s="248" t="str">
        <f>HAPU!F294</f>
        <v/>
      </c>
      <c r="G215" s="36"/>
    </row>
    <row r="216" spans="1:7" s="33" customFormat="1" ht="6.75" customHeight="1" thickBot="1" x14ac:dyDescent="0.3">
      <c r="A216" s="40"/>
      <c r="B216" s="17"/>
      <c r="C216" s="41"/>
      <c r="D216" s="38"/>
      <c r="F216" s="99"/>
      <c r="G216" s="39"/>
    </row>
    <row r="217" spans="1:7" s="33" customFormat="1" ht="13.5" customHeight="1" thickBot="1" x14ac:dyDescent="0.3">
      <c r="A217" s="40"/>
      <c r="B217" s="17" t="str">
        <f>HAPU!B297</f>
        <v>Optional Milestone:</v>
      </c>
      <c r="C217" s="17"/>
      <c r="D217" s="238">
        <f>HAPU!D297</f>
        <v>0</v>
      </c>
      <c r="F217" s="247" t="str">
        <f>HAPU!F304</f>
        <v>N/A</v>
      </c>
      <c r="G217" s="39"/>
    </row>
    <row r="218" spans="1:7" ht="6.75" customHeight="1" thickBot="1" x14ac:dyDescent="0.3">
      <c r="A218" s="34"/>
      <c r="F218" s="92"/>
      <c r="G218" s="36"/>
    </row>
    <row r="219" spans="1:7" ht="13.5" thickBot="1" x14ac:dyDescent="0.3">
      <c r="A219" s="34"/>
      <c r="C219" s="35" t="s">
        <v>15</v>
      </c>
      <c r="F219" s="248" t="str">
        <f>HAPU!F319</f>
        <v/>
      </c>
      <c r="G219" s="36"/>
    </row>
    <row r="220" spans="1:7" s="33" customFormat="1" ht="6.75" customHeight="1" thickBot="1" x14ac:dyDescent="0.3">
      <c r="A220" s="40"/>
      <c r="B220" s="17"/>
      <c r="C220" s="41"/>
      <c r="D220" s="38"/>
      <c r="F220" s="99"/>
      <c r="G220" s="39"/>
    </row>
    <row r="221" spans="1:7" s="33" customFormat="1" ht="13.5" customHeight="1" thickBot="1" x14ac:dyDescent="0.3">
      <c r="A221" s="40"/>
      <c r="B221" s="17" t="str">
        <f>HAPU!B322</f>
        <v>Optional Milestone:</v>
      </c>
      <c r="C221" s="17"/>
      <c r="D221" s="238">
        <f>HAPU!D322</f>
        <v>0</v>
      </c>
      <c r="F221" s="247" t="str">
        <f>HAPU!F329</f>
        <v>N/A</v>
      </c>
      <c r="G221" s="39"/>
    </row>
    <row r="222" spans="1:7" ht="6.75" customHeight="1" thickBot="1" x14ac:dyDescent="0.3">
      <c r="A222" s="34"/>
      <c r="F222" s="92"/>
      <c r="G222" s="36"/>
    </row>
    <row r="223" spans="1:7" ht="13.5" thickBot="1" x14ac:dyDescent="0.3">
      <c r="A223" s="34"/>
      <c r="C223" s="35" t="s">
        <v>15</v>
      </c>
      <c r="F223" s="248" t="str">
        <f>HAPU!F344</f>
        <v/>
      </c>
      <c r="G223" s="36"/>
    </row>
    <row r="224" spans="1:7" s="33" customFormat="1" ht="6.75" customHeight="1" thickBot="1" x14ac:dyDescent="0.3">
      <c r="A224" s="40"/>
      <c r="B224" s="17"/>
      <c r="C224" s="41"/>
      <c r="D224" s="38"/>
      <c r="F224" s="99"/>
      <c r="G224" s="39"/>
    </row>
    <row r="225" spans="1:7" s="33" customFormat="1" ht="13.5" customHeight="1" thickBot="1" x14ac:dyDescent="0.3">
      <c r="A225" s="40"/>
      <c r="B225" s="17" t="str">
        <f>HAPU!B347</f>
        <v>Optional Milestone:</v>
      </c>
      <c r="C225" s="17"/>
      <c r="D225" s="238">
        <f>HAPU!D347</f>
        <v>0</v>
      </c>
      <c r="F225" s="264" t="str">
        <f>HAPU!F354</f>
        <v>N/A</v>
      </c>
      <c r="G225" s="39"/>
    </row>
    <row r="226" spans="1:7" ht="6.75" customHeight="1" thickBot="1" x14ac:dyDescent="0.3">
      <c r="A226" s="34"/>
      <c r="F226" s="92"/>
      <c r="G226" s="36"/>
    </row>
    <row r="227" spans="1:7" ht="13.5" thickBot="1" x14ac:dyDescent="0.3">
      <c r="A227" s="34"/>
      <c r="C227" s="35" t="s">
        <v>15</v>
      </c>
      <c r="F227" s="265" t="str">
        <f>HAPU!F369</f>
        <v/>
      </c>
      <c r="G227" s="36"/>
    </row>
    <row r="228" spans="1:7" ht="13.5" thickBot="1" x14ac:dyDescent="0.3">
      <c r="A228" s="34"/>
      <c r="C228" s="35"/>
      <c r="F228" s="92"/>
      <c r="G228" s="36"/>
    </row>
    <row r="229" spans="1:7" ht="13.5" thickBot="1" x14ac:dyDescent="0.3">
      <c r="A229" s="34"/>
      <c r="B229" s="2" t="s">
        <v>10</v>
      </c>
      <c r="C229" s="35"/>
      <c r="F229" s="249">
        <f>HAPU!F17</f>
        <v>2178000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8</v>
      </c>
      <c r="G231" s="36"/>
    </row>
    <row r="232" spans="1:7" ht="13.5" thickBot="1" x14ac:dyDescent="0.3">
      <c r="A232" s="34"/>
      <c r="C232" s="35"/>
      <c r="F232" s="92"/>
      <c r="G232" s="36"/>
    </row>
    <row r="233" spans="1:7" ht="13.5" thickBot="1" x14ac:dyDescent="0.3">
      <c r="A233" s="34"/>
      <c r="B233" s="2" t="s">
        <v>67</v>
      </c>
      <c r="C233" s="35"/>
      <c r="F233" s="250">
        <f>COUNT(F175,F179,F183,F187,F191,F195,F199,F203,F207,F211,F215,F219,F223,F227)</f>
        <v>8</v>
      </c>
      <c r="G233" s="36"/>
    </row>
    <row r="234" spans="1:7" ht="13.5" thickBot="1" x14ac:dyDescent="0.3">
      <c r="A234" s="34"/>
      <c r="C234" s="35"/>
      <c r="F234" s="92"/>
      <c r="G234" s="36"/>
    </row>
    <row r="235" spans="1:7" ht="13.5" thickBot="1" x14ac:dyDescent="0.3">
      <c r="A235" s="34"/>
      <c r="B235" s="2" t="s">
        <v>68</v>
      </c>
      <c r="C235" s="35"/>
      <c r="F235" s="251">
        <f>IF(F233=0," ",F231/F233)</f>
        <v>1</v>
      </c>
      <c r="G235" s="36"/>
    </row>
    <row r="236" spans="1:7" ht="13.5" thickBot="1" x14ac:dyDescent="0.3">
      <c r="A236" s="34"/>
      <c r="C236" s="35"/>
      <c r="F236" s="92"/>
      <c r="G236" s="36"/>
    </row>
    <row r="237" spans="1:7" ht="13.5" thickBot="1" x14ac:dyDescent="0.3">
      <c r="A237" s="34"/>
      <c r="B237" s="2" t="s">
        <v>69</v>
      </c>
      <c r="C237" s="35"/>
      <c r="F237" s="249">
        <f>IF(F233=0," ",F235*F229)</f>
        <v>2178000</v>
      </c>
      <c r="G237" s="36"/>
    </row>
    <row r="238" spans="1:7" ht="13.5" thickBot="1" x14ac:dyDescent="0.3">
      <c r="A238" s="34"/>
      <c r="C238" s="35"/>
      <c r="F238" s="92"/>
      <c r="G238" s="36"/>
    </row>
    <row r="239" spans="1:7" ht="13.5" thickBot="1" x14ac:dyDescent="0.3">
      <c r="A239" s="34"/>
      <c r="B239" s="2" t="s">
        <v>11</v>
      </c>
      <c r="C239" s="35"/>
      <c r="F239" s="252">
        <f>HAPU!F19</f>
        <v>2041875</v>
      </c>
      <c r="G239" s="36"/>
    </row>
    <row r="240" spans="1:7" ht="13.5" thickBot="1" x14ac:dyDescent="0.3">
      <c r="A240" s="34"/>
      <c r="C240" s="35"/>
      <c r="F240" s="92"/>
      <c r="G240" s="36"/>
    </row>
    <row r="241" spans="1:7" ht="13.5" thickBot="1" x14ac:dyDescent="0.3">
      <c r="A241" s="34"/>
      <c r="B241" s="239" t="s">
        <v>70</v>
      </c>
      <c r="C241" s="35"/>
      <c r="F241" s="217">
        <f>IF(F233=0," ",F237-F239)</f>
        <v>136125</v>
      </c>
      <c r="G241" s="36"/>
    </row>
    <row r="242" spans="1:7" x14ac:dyDescent="0.25">
      <c r="A242" s="48"/>
      <c r="B242" s="254"/>
      <c r="C242" s="255"/>
      <c r="D242" s="50"/>
      <c r="E242" s="49"/>
      <c r="F242" s="132"/>
      <c r="G242" s="52"/>
    </row>
    <row r="243" spans="1:7" s="33" customFormat="1" ht="15.75" thickBot="1" x14ac:dyDescent="0.3">
      <c r="A243" s="27" t="s">
        <v>131</v>
      </c>
      <c r="B243" s="28"/>
      <c r="C243" s="28"/>
      <c r="D243" s="29"/>
      <c r="E243" s="30"/>
      <c r="F243" s="110"/>
      <c r="G243" s="32"/>
    </row>
    <row r="244" spans="1:7" s="33" customFormat="1" ht="13.5" customHeight="1" thickBot="1" x14ac:dyDescent="0.3">
      <c r="A244" s="40"/>
      <c r="B244" s="17" t="str">
        <f>Stroke!B22</f>
        <v>Optional Milestone:</v>
      </c>
      <c r="C244" s="17"/>
      <c r="D244" s="238" t="str">
        <f>Stroke!D22</f>
        <v>61) Hire Staff Analyst to perform report writing data collection and analysis (shared amongst all 4 interventions)</v>
      </c>
      <c r="F244" s="247" t="str">
        <f>Stroke!F29</f>
        <v>Yes</v>
      </c>
      <c r="G244" s="39"/>
    </row>
    <row r="245" spans="1:7" ht="6.75" customHeight="1" thickBot="1" x14ac:dyDescent="0.3">
      <c r="A245" s="34"/>
      <c r="F245" s="92"/>
      <c r="G245" s="36"/>
    </row>
    <row r="246" spans="1:7" ht="13.5" thickBot="1" x14ac:dyDescent="0.3">
      <c r="A246" s="34"/>
      <c r="C246" s="35" t="s">
        <v>15</v>
      </c>
      <c r="F246" s="248">
        <f>Stroke!F44</f>
        <v>1</v>
      </c>
      <c r="G246" s="36"/>
    </row>
    <row r="247" spans="1:7" s="33" customFormat="1" ht="6.75" customHeight="1" thickBot="1" x14ac:dyDescent="0.3">
      <c r="A247" s="40"/>
      <c r="B247" s="17"/>
      <c r="C247" s="41"/>
      <c r="D247" s="38"/>
      <c r="F247" s="99"/>
      <c r="G247" s="39"/>
    </row>
    <row r="248" spans="1:7" s="33" customFormat="1" ht="13.5" customHeight="1" thickBot="1" x14ac:dyDescent="0.3">
      <c r="A248" s="40"/>
      <c r="B248" s="17" t="str">
        <f>Stroke!B47</f>
        <v>Optional Milestone:</v>
      </c>
      <c r="C248" s="17"/>
      <c r="D248" s="238" t="str">
        <f>Stroke!D47</f>
        <v>62) Hire 2 LVNs to assist with medical record review and data abstraction (shared amongst all 4 interventions)</v>
      </c>
      <c r="F248" s="247" t="str">
        <f>Stroke!F54</f>
        <v>Yes</v>
      </c>
      <c r="G248" s="39"/>
    </row>
    <row r="249" spans="1:7" ht="6.75" customHeight="1" thickBot="1" x14ac:dyDescent="0.3">
      <c r="A249" s="34"/>
      <c r="F249" s="92"/>
      <c r="G249" s="36"/>
    </row>
    <row r="250" spans="1:7" ht="13.5" thickBot="1" x14ac:dyDescent="0.3">
      <c r="A250" s="34"/>
      <c r="C250" s="35" t="s">
        <v>15</v>
      </c>
      <c r="F250" s="248">
        <f>Stroke!F69</f>
        <v>1</v>
      </c>
      <c r="G250" s="36"/>
    </row>
    <row r="251" spans="1:7" s="33" customFormat="1" ht="6.75" customHeight="1" thickBot="1" x14ac:dyDescent="0.3">
      <c r="A251" s="40"/>
      <c r="B251" s="17"/>
      <c r="C251" s="41"/>
      <c r="D251" s="38"/>
      <c r="F251" s="99"/>
      <c r="G251" s="39"/>
    </row>
    <row r="252" spans="1:7" s="33" customFormat="1" ht="13.5" customHeight="1" thickBot="1" x14ac:dyDescent="0.3">
      <c r="A252" s="40"/>
      <c r="B252" s="17" t="str">
        <f>Stroke!B72</f>
        <v>Optional Milestone:</v>
      </c>
      <c r="C252" s="17"/>
      <c r="D252" s="238" t="str">
        <f>Stroke!D72</f>
        <v>63) Report at least 6 months of data collection on the 7 stroke management process measures to SNI for purposes of establishing the baseline and setting benchmarks</v>
      </c>
      <c r="F252" s="247" t="str">
        <f>Stroke!F79</f>
        <v>Yes</v>
      </c>
      <c r="G252" s="39"/>
    </row>
    <row r="253" spans="1:7" ht="6.75" customHeight="1" thickBot="1" x14ac:dyDescent="0.3">
      <c r="A253" s="34"/>
      <c r="F253" s="92"/>
      <c r="G253" s="36"/>
    </row>
    <row r="254" spans="1:7" ht="13.5" thickBot="1" x14ac:dyDescent="0.3">
      <c r="A254" s="34"/>
      <c r="C254" s="35" t="s">
        <v>15</v>
      </c>
      <c r="F254" s="248">
        <f>Stroke!F94</f>
        <v>1</v>
      </c>
      <c r="G254" s="36"/>
    </row>
    <row r="255" spans="1:7" s="33" customFormat="1" ht="6.75" customHeight="1" thickBot="1" x14ac:dyDescent="0.3">
      <c r="A255" s="40"/>
      <c r="B255" s="17"/>
      <c r="C255" s="41"/>
      <c r="D255" s="38"/>
      <c r="F255" s="99"/>
      <c r="G255" s="39"/>
    </row>
    <row r="256" spans="1:7" s="33" customFormat="1" ht="13.5" customHeight="1" thickBot="1" x14ac:dyDescent="0.3">
      <c r="A256" s="40"/>
      <c r="B256" s="17" t="str">
        <f>Stroke!B97</f>
        <v>Optional Milestone:</v>
      </c>
      <c r="C256" s="17"/>
      <c r="D256" s="238" t="str">
        <f>Stroke!D97</f>
        <v>64) Report the data to the State</v>
      </c>
      <c r="F256" s="247" t="str">
        <f>Stroke!F104</f>
        <v>Yes</v>
      </c>
      <c r="G256" s="39"/>
    </row>
    <row r="257" spans="1:7" ht="6.75" customHeight="1" thickBot="1" x14ac:dyDescent="0.3">
      <c r="A257" s="34"/>
      <c r="F257" s="92"/>
      <c r="G257" s="36"/>
    </row>
    <row r="258" spans="1:7" ht="13.5" thickBot="1" x14ac:dyDescent="0.3">
      <c r="A258" s="34"/>
      <c r="C258" s="35" t="s">
        <v>15</v>
      </c>
      <c r="F258" s="248">
        <f>Stroke!F119</f>
        <v>1</v>
      </c>
      <c r="G258" s="36"/>
    </row>
    <row r="259" spans="1:7" s="33" customFormat="1" ht="6.75" customHeight="1" thickBot="1" x14ac:dyDescent="0.3">
      <c r="A259" s="40"/>
      <c r="B259" s="17"/>
      <c r="C259" s="41"/>
      <c r="D259" s="38"/>
      <c r="F259" s="99"/>
      <c r="G259" s="39"/>
    </row>
    <row r="260" spans="1:7" s="33" customFormat="1" ht="13.5" customHeight="1" thickBot="1" x14ac:dyDescent="0.3">
      <c r="A260" s="40"/>
      <c r="B260" s="17" t="str">
        <f>Stroke!B122</f>
        <v>Optional Milestone:</v>
      </c>
      <c r="C260" s="17"/>
      <c r="D260" s="238">
        <f>Stroke!D122</f>
        <v>0</v>
      </c>
      <c r="F260" s="247" t="str">
        <f>Stroke!F129</f>
        <v>N/A</v>
      </c>
      <c r="G260" s="39"/>
    </row>
    <row r="261" spans="1:7" ht="6.75" customHeight="1" thickBot="1" x14ac:dyDescent="0.3">
      <c r="A261" s="34"/>
      <c r="F261" s="92"/>
      <c r="G261" s="36"/>
    </row>
    <row r="262" spans="1:7" ht="13.5" thickBot="1" x14ac:dyDescent="0.3">
      <c r="A262" s="34"/>
      <c r="C262" s="35" t="s">
        <v>15</v>
      </c>
      <c r="F262" s="248" t="str">
        <f>Stroke!F144</f>
        <v/>
      </c>
      <c r="G262" s="36"/>
    </row>
    <row r="263" spans="1:7" s="33" customFormat="1" ht="6.75" customHeight="1" thickBot="1" x14ac:dyDescent="0.3">
      <c r="A263" s="40"/>
      <c r="B263" s="17"/>
      <c r="C263" s="41"/>
      <c r="D263" s="38"/>
      <c r="F263" s="99"/>
      <c r="G263" s="39"/>
    </row>
    <row r="264" spans="1:7" s="33" customFormat="1" ht="13.5" customHeight="1" thickBot="1" x14ac:dyDescent="0.3">
      <c r="A264" s="40"/>
      <c r="B264" s="17" t="str">
        <f>Stroke!B147</f>
        <v>Optional Milestone:</v>
      </c>
      <c r="C264" s="17"/>
      <c r="D264" s="238">
        <f>Stroke!D147</f>
        <v>0</v>
      </c>
      <c r="F264" s="247" t="str">
        <f>Stroke!F154</f>
        <v>N/A</v>
      </c>
      <c r="G264" s="39"/>
    </row>
    <row r="265" spans="1:7" ht="6.75" customHeight="1" thickBot="1" x14ac:dyDescent="0.3">
      <c r="A265" s="34"/>
      <c r="F265" s="92"/>
      <c r="G265" s="36"/>
    </row>
    <row r="266" spans="1:7" ht="13.5" thickBot="1" x14ac:dyDescent="0.3">
      <c r="A266" s="34"/>
      <c r="C266" s="35" t="s">
        <v>15</v>
      </c>
      <c r="F266" s="248" t="str">
        <f>Stroke!F169</f>
        <v/>
      </c>
      <c r="G266" s="36"/>
    </row>
    <row r="267" spans="1:7" ht="13.5" thickBot="1" x14ac:dyDescent="0.3">
      <c r="A267" s="34"/>
      <c r="C267" s="35"/>
      <c r="F267" s="92"/>
      <c r="G267" s="36"/>
    </row>
    <row r="268" spans="1:7" ht="13.5" thickBot="1" x14ac:dyDescent="0.3">
      <c r="A268" s="34"/>
      <c r="B268" s="2" t="s">
        <v>10</v>
      </c>
      <c r="C268" s="35"/>
      <c r="F268" s="249">
        <f>Stroke!F17</f>
        <v>2178000</v>
      </c>
      <c r="G268" s="36"/>
    </row>
    <row r="269" spans="1:7" ht="13.5" thickBot="1" x14ac:dyDescent="0.3">
      <c r="A269" s="34"/>
      <c r="C269" s="35"/>
      <c r="F269" s="92"/>
      <c r="G269" s="36"/>
    </row>
    <row r="270" spans="1:7" ht="13.5" thickBot="1" x14ac:dyDescent="0.3">
      <c r="A270" s="34"/>
      <c r="B270" s="2" t="s">
        <v>66</v>
      </c>
      <c r="C270" s="35"/>
      <c r="F270" s="261">
        <f>SUM(F246,F250,F254,F258,F262,F266)</f>
        <v>4</v>
      </c>
      <c r="G270" s="36"/>
    </row>
    <row r="271" spans="1:7" ht="13.5" thickBot="1" x14ac:dyDescent="0.3">
      <c r="A271" s="34"/>
      <c r="C271" s="35"/>
      <c r="F271" s="92"/>
      <c r="G271" s="36"/>
    </row>
    <row r="272" spans="1:7" ht="13.5" thickBot="1" x14ac:dyDescent="0.3">
      <c r="A272" s="34"/>
      <c r="B272" s="2" t="s">
        <v>67</v>
      </c>
      <c r="C272" s="35"/>
      <c r="F272" s="250">
        <f>COUNT(F246,F250,F254,F258,F262,F266)</f>
        <v>4</v>
      </c>
      <c r="G272" s="36"/>
    </row>
    <row r="273" spans="1:7" ht="13.5" thickBot="1" x14ac:dyDescent="0.3">
      <c r="A273" s="34"/>
      <c r="C273" s="35"/>
      <c r="F273" s="92"/>
      <c r="G273" s="36"/>
    </row>
    <row r="274" spans="1:7" ht="13.5" thickBot="1" x14ac:dyDescent="0.3">
      <c r="A274" s="34"/>
      <c r="B274" s="2" t="s">
        <v>68</v>
      </c>
      <c r="C274" s="35"/>
      <c r="F274" s="251">
        <f>IF(F272=0," ",F270/F272)</f>
        <v>1</v>
      </c>
      <c r="G274" s="36"/>
    </row>
    <row r="275" spans="1:7" ht="13.5" thickBot="1" x14ac:dyDescent="0.3">
      <c r="A275" s="34"/>
      <c r="C275" s="35"/>
      <c r="F275" s="92"/>
      <c r="G275" s="36"/>
    </row>
    <row r="276" spans="1:7" ht="13.5" thickBot="1" x14ac:dyDescent="0.3">
      <c r="A276" s="34"/>
      <c r="B276" s="2" t="s">
        <v>69</v>
      </c>
      <c r="C276" s="35"/>
      <c r="F276" s="249">
        <f>IF(F272=0," ",F274*F268)</f>
        <v>2178000</v>
      </c>
      <c r="G276" s="36"/>
    </row>
    <row r="277" spans="1:7" ht="13.5" thickBot="1" x14ac:dyDescent="0.3">
      <c r="A277" s="34"/>
      <c r="C277" s="35"/>
      <c r="F277" s="92"/>
      <c r="G277" s="36"/>
    </row>
    <row r="278" spans="1:7" ht="13.5" thickBot="1" x14ac:dyDescent="0.3">
      <c r="A278" s="34"/>
      <c r="B278" s="2" t="s">
        <v>11</v>
      </c>
      <c r="C278" s="35"/>
      <c r="F278" s="252">
        <f>Stroke!F19</f>
        <v>2178000</v>
      </c>
      <c r="G278" s="36"/>
    </row>
    <row r="279" spans="1:7" ht="13.5" thickBot="1" x14ac:dyDescent="0.3">
      <c r="A279" s="34"/>
      <c r="C279" s="35"/>
      <c r="F279" s="92"/>
      <c r="G279" s="36"/>
    </row>
    <row r="280" spans="1:7" ht="13.5" thickBot="1" x14ac:dyDescent="0.3">
      <c r="A280" s="34"/>
      <c r="B280" s="239" t="s">
        <v>70</v>
      </c>
      <c r="C280" s="35"/>
      <c r="F280" s="217">
        <f>IF(F272=0," ",F276-F278)</f>
        <v>0</v>
      </c>
      <c r="G280" s="36"/>
    </row>
    <row r="281" spans="1:7" s="33" customFormat="1" ht="12.75"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f>VTE!D22</f>
        <v>0</v>
      </c>
      <c r="F283" s="247" t="str">
        <f>VTE!F29</f>
        <v>N/A</v>
      </c>
      <c r="G283" s="39"/>
    </row>
    <row r="284" spans="1:7" ht="6.75" customHeight="1" thickBot="1" x14ac:dyDescent="0.3">
      <c r="A284" s="34"/>
      <c r="F284" s="92"/>
      <c r="G284" s="36"/>
    </row>
    <row r="285" spans="1:7" ht="13.5" thickBot="1" x14ac:dyDescent="0.3">
      <c r="A285" s="34"/>
      <c r="C285" s="35" t="s">
        <v>15</v>
      </c>
      <c r="F285" s="248" t="str">
        <f>VTE!F44</f>
        <v/>
      </c>
      <c r="G285" s="36"/>
    </row>
    <row r="286" spans="1:7" s="33" customFormat="1" ht="6.75" customHeight="1" thickBot="1" x14ac:dyDescent="0.3">
      <c r="A286" s="40"/>
      <c r="B286" s="17"/>
      <c r="C286" s="41"/>
      <c r="D286" s="38"/>
      <c r="F286" s="99"/>
      <c r="G286" s="39"/>
    </row>
    <row r="287" spans="1:7" s="33" customFormat="1" ht="13.5" customHeight="1" thickBot="1" x14ac:dyDescent="0.3">
      <c r="A287" s="40"/>
      <c r="B287" s="17" t="str">
        <f>VTE!B47</f>
        <v>Optional Milestone:</v>
      </c>
      <c r="C287" s="17"/>
      <c r="D287" s="238">
        <f>VTE!D47</f>
        <v>0</v>
      </c>
      <c r="F287" s="247" t="str">
        <f>VTE!F54</f>
        <v>N/A</v>
      </c>
      <c r="G287" s="39"/>
    </row>
    <row r="288" spans="1:7" ht="6.75" customHeight="1" thickBot="1" x14ac:dyDescent="0.3">
      <c r="A288" s="34"/>
      <c r="F288" s="92"/>
      <c r="G288" s="36"/>
    </row>
    <row r="289" spans="1:7" ht="13.5" thickBot="1" x14ac:dyDescent="0.3">
      <c r="A289" s="34"/>
      <c r="C289" s="35" t="s">
        <v>15</v>
      </c>
      <c r="F289" s="248" t="str">
        <f>VTE!F69</f>
        <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f>VTE!D72</f>
        <v>0</v>
      </c>
      <c r="F291" s="247" t="str">
        <f>VTE!F79</f>
        <v>N/A</v>
      </c>
      <c r="G291" s="39"/>
    </row>
    <row r="292" spans="1:7" ht="6.75" customHeight="1" thickBot="1" x14ac:dyDescent="0.3">
      <c r="A292" s="34"/>
      <c r="F292" s="92"/>
      <c r="G292" s="36"/>
    </row>
    <row r="293" spans="1:7" ht="13.5" thickBot="1" x14ac:dyDescent="0.3">
      <c r="A293" s="34"/>
      <c r="C293" s="35" t="s">
        <v>15</v>
      </c>
      <c r="F293" s="248" t="str">
        <f>VTE!F94</f>
        <v/>
      </c>
      <c r="G293" s="36"/>
    </row>
    <row r="294" spans="1:7" s="33" customFormat="1" ht="6.75" customHeight="1" thickBot="1" x14ac:dyDescent="0.3">
      <c r="A294" s="40"/>
      <c r="B294" s="17"/>
      <c r="C294" s="41"/>
      <c r="D294" s="38"/>
      <c r="F294" s="99"/>
      <c r="G294" s="39"/>
    </row>
    <row r="295" spans="1:7" s="33" customFormat="1" ht="13.5" customHeight="1" thickBot="1" x14ac:dyDescent="0.3">
      <c r="A295" s="40"/>
      <c r="B295" s="17" t="str">
        <f>VTE!B97</f>
        <v>Optional Milestone:</v>
      </c>
      <c r="C295" s="17"/>
      <c r="D295" s="238">
        <f>VTE!D97</f>
        <v>0</v>
      </c>
      <c r="F295" s="247" t="str">
        <f>VTE!F104</f>
        <v>N/A</v>
      </c>
      <c r="G295" s="39"/>
    </row>
    <row r="296" spans="1:7" ht="6.75" customHeight="1" thickBot="1" x14ac:dyDescent="0.3">
      <c r="A296" s="34"/>
      <c r="F296" s="92"/>
      <c r="G296" s="36"/>
    </row>
    <row r="297" spans="1:7" ht="13.5" thickBot="1" x14ac:dyDescent="0.3">
      <c r="A297" s="34"/>
      <c r="C297" s="35" t="s">
        <v>15</v>
      </c>
      <c r="F297" s="248" t="str">
        <f>VTE!F119</f>
        <v/>
      </c>
      <c r="G297" s="36"/>
    </row>
    <row r="298" spans="1:7" s="33" customFormat="1" ht="6.75" customHeight="1" thickBot="1" x14ac:dyDescent="0.3">
      <c r="A298" s="40"/>
      <c r="B298" s="17"/>
      <c r="C298" s="41"/>
      <c r="D298" s="38"/>
      <c r="F298" s="99"/>
      <c r="G298" s="39"/>
    </row>
    <row r="299" spans="1:7" s="33" customFormat="1" ht="13.5" customHeight="1" thickBot="1" x14ac:dyDescent="0.3">
      <c r="A299" s="40"/>
      <c r="B299" s="17" t="str">
        <f>VTE!B122</f>
        <v>Optional Milestone:</v>
      </c>
      <c r="C299" s="17"/>
      <c r="D299" s="238">
        <f>VTE!D122</f>
        <v>0</v>
      </c>
      <c r="F299" s="247" t="str">
        <f>VTE!F129</f>
        <v>N/A</v>
      </c>
      <c r="G299" s="39"/>
    </row>
    <row r="300" spans="1:7" ht="6.75" customHeight="1" thickBot="1" x14ac:dyDescent="0.3">
      <c r="A300" s="34"/>
      <c r="F300" s="92"/>
      <c r="G300" s="36"/>
    </row>
    <row r="301" spans="1:7" ht="13.5" thickBot="1" x14ac:dyDescent="0.3">
      <c r="A301" s="34"/>
      <c r="C301" s="35" t="s">
        <v>15</v>
      </c>
      <c r="F301" s="248" t="str">
        <f>VTE!F144</f>
        <v/>
      </c>
      <c r="G301" s="36"/>
    </row>
    <row r="302" spans="1:7" s="33" customFormat="1" ht="6.75" customHeight="1" thickBot="1" x14ac:dyDescent="0.3">
      <c r="A302" s="40"/>
      <c r="B302" s="17"/>
      <c r="C302" s="41"/>
      <c r="D302" s="38"/>
      <c r="F302" s="99"/>
      <c r="G302" s="39"/>
    </row>
    <row r="303" spans="1:7" s="33" customFormat="1" ht="13.5" customHeight="1" thickBot="1" x14ac:dyDescent="0.3">
      <c r="A303" s="40"/>
      <c r="B303" s="17" t="str">
        <f>VTE!B147</f>
        <v>Optional Milestone:</v>
      </c>
      <c r="C303" s="17"/>
      <c r="D303" s="238">
        <f>VTE!D147</f>
        <v>0</v>
      </c>
      <c r="F303" s="247" t="str">
        <f>VTE!F154</f>
        <v>N/A</v>
      </c>
      <c r="G303" s="39"/>
    </row>
    <row r="304" spans="1:7" ht="6.75" customHeight="1" thickBot="1" x14ac:dyDescent="0.3">
      <c r="A304" s="34"/>
      <c r="F304" s="92"/>
      <c r="G304" s="36"/>
    </row>
    <row r="305" spans="1:7" ht="13.5" thickBot="1" x14ac:dyDescent="0.3">
      <c r="A305" s="34"/>
      <c r="C305" s="35" t="s">
        <v>15</v>
      </c>
      <c r="F305" s="248" t="str">
        <f>VTE!F169</f>
        <v/>
      </c>
      <c r="G305" s="36"/>
    </row>
    <row r="306" spans="1:7" s="33" customFormat="1" ht="6.75" customHeight="1" thickBot="1" x14ac:dyDescent="0.3">
      <c r="A306" s="40"/>
      <c r="B306" s="17"/>
      <c r="C306" s="41"/>
      <c r="D306" s="38"/>
      <c r="F306" s="99"/>
      <c r="G306" s="39"/>
    </row>
    <row r="307" spans="1:7" s="33" customFormat="1" ht="13.5" customHeight="1" thickBot="1" x14ac:dyDescent="0.3">
      <c r="A307" s="40"/>
      <c r="B307" s="17" t="str">
        <f>VTE!B172</f>
        <v>Optional Milestone:</v>
      </c>
      <c r="C307" s="17"/>
      <c r="D307" s="238">
        <f>VTE!D172</f>
        <v>0</v>
      </c>
      <c r="F307" s="264" t="str">
        <f>VTE!F179</f>
        <v>N/A</v>
      </c>
      <c r="G307" s="39"/>
    </row>
    <row r="308" spans="1:7" ht="6.75" customHeight="1" thickBot="1" x14ac:dyDescent="0.3">
      <c r="A308" s="34"/>
      <c r="F308" s="92"/>
      <c r="G308" s="36"/>
    </row>
    <row r="309" spans="1:7" ht="13.5"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0</v>
      </c>
      <c r="G311" s="36"/>
    </row>
    <row r="312" spans="1:7" ht="13.5" thickBot="1" x14ac:dyDescent="0.3">
      <c r="A312" s="34"/>
      <c r="C312" s="35"/>
      <c r="F312" s="92"/>
      <c r="G312" s="36"/>
    </row>
    <row r="313" spans="1:7" ht="13.5" thickBot="1" x14ac:dyDescent="0.3">
      <c r="A313" s="34"/>
      <c r="B313" s="2" t="s">
        <v>66</v>
      </c>
      <c r="C313" s="35"/>
      <c r="F313" s="261">
        <f>SUM(F285,F289,F293,F297,F301,F305,F309)</f>
        <v>0</v>
      </c>
      <c r="G313" s="36"/>
    </row>
    <row r="314" spans="1:7" ht="13.5" thickBot="1" x14ac:dyDescent="0.3">
      <c r="A314" s="34"/>
      <c r="C314" s="35"/>
      <c r="F314" s="92"/>
      <c r="G314" s="36"/>
    </row>
    <row r="315" spans="1:7" ht="13.5" thickBot="1" x14ac:dyDescent="0.3">
      <c r="A315" s="34"/>
      <c r="B315" s="2" t="s">
        <v>67</v>
      </c>
      <c r="C315" s="35"/>
      <c r="F315" s="250">
        <f>COUNT(F285,F289,F293,F297,F301,F305,F309)</f>
        <v>0</v>
      </c>
      <c r="G315" s="36"/>
    </row>
    <row r="316" spans="1:7" ht="13.5" thickBot="1" x14ac:dyDescent="0.3">
      <c r="A316" s="34"/>
      <c r="C316" s="35"/>
      <c r="F316" s="92"/>
      <c r="G316" s="36"/>
    </row>
    <row r="317" spans="1:7" ht="13.5" thickBot="1" x14ac:dyDescent="0.3">
      <c r="A317" s="34"/>
      <c r="B317" s="2" t="s">
        <v>68</v>
      </c>
      <c r="C317" s="35"/>
      <c r="F317" s="251" t="str">
        <f>IF(F315=0," ",F313/F315)</f>
        <v xml:space="preserve"> </v>
      </c>
      <c r="G317" s="36"/>
    </row>
    <row r="318" spans="1:7" ht="13.5" thickBot="1" x14ac:dyDescent="0.3">
      <c r="A318" s="34"/>
      <c r="C318" s="35"/>
      <c r="F318" s="92"/>
      <c r="G318" s="36"/>
    </row>
    <row r="319" spans="1:7" ht="13.5" thickBot="1" x14ac:dyDescent="0.3">
      <c r="A319" s="34"/>
      <c r="B319" s="2" t="s">
        <v>69</v>
      </c>
      <c r="C319" s="35"/>
      <c r="F319" s="249" t="str">
        <f>IF(F315=0," ",F317*F311)</f>
        <v xml:space="preserve"> </v>
      </c>
      <c r="G319" s="36"/>
    </row>
    <row r="320" spans="1:7" ht="13.5" thickBot="1" x14ac:dyDescent="0.3">
      <c r="A320" s="34"/>
      <c r="C320" s="35"/>
      <c r="F320" s="92"/>
      <c r="G320" s="36"/>
    </row>
    <row r="321" spans="1:7" ht="13.5" thickBot="1" x14ac:dyDescent="0.3">
      <c r="A321" s="34"/>
      <c r="B321" s="2" t="s">
        <v>11</v>
      </c>
      <c r="C321" s="35"/>
      <c r="F321" s="252">
        <f>VTE!F19</f>
        <v>0</v>
      </c>
      <c r="G321" s="36"/>
    </row>
    <row r="322" spans="1:7" ht="13.5" thickBot="1" x14ac:dyDescent="0.3">
      <c r="A322" s="34"/>
      <c r="C322" s="35"/>
      <c r="F322" s="92"/>
      <c r="G322" s="36"/>
    </row>
    <row r="323" spans="1:7" ht="13.5" thickBot="1" x14ac:dyDescent="0.3">
      <c r="A323" s="34"/>
      <c r="B323" s="239" t="s">
        <v>70</v>
      </c>
      <c r="C323" s="35"/>
      <c r="F323" s="217" t="str">
        <f>IF(F315=0," ",F319-F321)</f>
        <v xml:space="preserve"> </v>
      </c>
      <c r="G323" s="36"/>
    </row>
    <row r="324" spans="1:7" ht="12.75" customHeight="1" x14ac:dyDescent="0.25">
      <c r="A324" s="48"/>
      <c r="B324" s="49"/>
      <c r="C324" s="49"/>
      <c r="D324" s="50"/>
      <c r="E324" s="49"/>
      <c r="F324" s="133"/>
      <c r="G324" s="52"/>
    </row>
    <row r="325" spans="1:7" ht="15.75" thickBot="1" x14ac:dyDescent="0.3">
      <c r="A325" s="27" t="s">
        <v>133</v>
      </c>
      <c r="B325" s="162"/>
      <c r="C325" s="162"/>
      <c r="D325" s="163"/>
      <c r="E325" s="162"/>
      <c r="F325" s="266"/>
      <c r="G325" s="165"/>
    </row>
    <row r="326" spans="1:7" ht="13.5" customHeight="1" thickBot="1" x14ac:dyDescent="0.3">
      <c r="A326" s="34"/>
      <c r="B326" s="2" t="str">
        <f>'Falls with Injury'!B21</f>
        <v>Prevalence of patient falls with injuries (Rate per 1,000 patient days)</v>
      </c>
      <c r="F326" s="247" t="str">
        <f>'Falls with Injury'!F27</f>
        <v>N/A</v>
      </c>
      <c r="G326" s="36"/>
    </row>
    <row r="327" spans="1:7" ht="6.75" customHeight="1" thickBot="1" x14ac:dyDescent="0.3">
      <c r="A327" s="34"/>
      <c r="F327" s="92"/>
      <c r="G327" s="36"/>
    </row>
    <row r="328" spans="1:7" s="33" customFormat="1" ht="13.5" customHeight="1" thickBot="1" x14ac:dyDescent="0.3">
      <c r="A328" s="40"/>
      <c r="C328" s="234" t="s">
        <v>15</v>
      </c>
      <c r="D328" s="38"/>
      <c r="F328" s="260" t="str">
        <f>'Falls with Injury'!F44</f>
        <v/>
      </c>
      <c r="G328" s="39"/>
    </row>
    <row r="329" spans="1:7" s="33" customFormat="1" ht="6.75" customHeight="1" thickBot="1" x14ac:dyDescent="0.3">
      <c r="A329" s="40"/>
      <c r="B329" s="17"/>
      <c r="C329" s="41"/>
      <c r="D329" s="38"/>
      <c r="F329" s="99"/>
      <c r="G329" s="39"/>
    </row>
    <row r="330" spans="1:7" s="33" customFormat="1" ht="13.5" customHeight="1" thickBot="1" x14ac:dyDescent="0.3">
      <c r="A330" s="40"/>
      <c r="B330" s="17" t="str">
        <f>'Falls with Injury'!B47</f>
        <v>Optional Milestone:</v>
      </c>
      <c r="C330" s="17"/>
      <c r="D330" s="238">
        <f>'Falls with Injury'!D47</f>
        <v>0</v>
      </c>
      <c r="F330" s="247" t="str">
        <f>'Falls with Injury'!F54</f>
        <v>N/A</v>
      </c>
      <c r="G330" s="39"/>
    </row>
    <row r="331" spans="1:7" ht="6.75" customHeight="1" thickBot="1" x14ac:dyDescent="0.3">
      <c r="A331" s="34"/>
      <c r="F331" s="92"/>
      <c r="G331" s="36"/>
    </row>
    <row r="332" spans="1:7" ht="13.5" thickBot="1" x14ac:dyDescent="0.3">
      <c r="A332" s="34"/>
      <c r="C332" s="35" t="s">
        <v>15</v>
      </c>
      <c r="F332" s="248" t="str">
        <f>'Falls with Injury'!F69</f>
        <v/>
      </c>
      <c r="G332" s="36"/>
    </row>
    <row r="333" spans="1:7" s="33" customFormat="1" ht="6.75" customHeight="1" thickBot="1" x14ac:dyDescent="0.3">
      <c r="A333" s="40"/>
      <c r="B333" s="17"/>
      <c r="C333" s="41"/>
      <c r="D333" s="38"/>
      <c r="F333" s="99"/>
      <c r="G333" s="39"/>
    </row>
    <row r="334" spans="1:7" s="33" customFormat="1" ht="13.5" customHeight="1" thickBot="1" x14ac:dyDescent="0.3">
      <c r="A334" s="40"/>
      <c r="B334" s="17" t="str">
        <f>'Falls with Injury'!B72</f>
        <v>Optional Milestone:</v>
      </c>
      <c r="C334" s="17"/>
      <c r="D334" s="238">
        <f>'Falls with Injury'!D72</f>
        <v>0</v>
      </c>
      <c r="F334" s="247" t="str">
        <f>'Falls with Injury'!F79</f>
        <v>N/A</v>
      </c>
      <c r="G334" s="39"/>
    </row>
    <row r="335" spans="1:7" ht="6.75" customHeight="1" thickBot="1" x14ac:dyDescent="0.3">
      <c r="A335" s="34"/>
      <c r="F335" s="92"/>
      <c r="G335" s="36"/>
    </row>
    <row r="336" spans="1:7" ht="13.5" thickBot="1" x14ac:dyDescent="0.3">
      <c r="A336" s="34"/>
      <c r="C336" s="35" t="s">
        <v>15</v>
      </c>
      <c r="F336" s="248" t="str">
        <f>'Falls with Injury'!F94</f>
        <v/>
      </c>
      <c r="G336" s="36"/>
    </row>
    <row r="337" spans="1:7" s="33" customFormat="1" ht="6.75" customHeight="1" thickBot="1" x14ac:dyDescent="0.3">
      <c r="A337" s="40"/>
      <c r="B337" s="17"/>
      <c r="C337" s="41"/>
      <c r="D337" s="38"/>
      <c r="F337" s="99"/>
      <c r="G337" s="39"/>
    </row>
    <row r="338" spans="1:7" s="33" customFormat="1" ht="13.5" customHeight="1" thickBot="1" x14ac:dyDescent="0.3">
      <c r="A338" s="40"/>
      <c r="B338" s="17" t="str">
        <f>'Falls with Injury'!B97</f>
        <v>Optional Milestone:</v>
      </c>
      <c r="C338" s="17"/>
      <c r="D338" s="238">
        <f>'Falls with Injury'!D97</f>
        <v>0</v>
      </c>
      <c r="F338" s="247" t="str">
        <f>'Falls with Injury'!F104</f>
        <v>N/A</v>
      </c>
      <c r="G338" s="39"/>
    </row>
    <row r="339" spans="1:7" ht="6.75" customHeight="1" thickBot="1" x14ac:dyDescent="0.3">
      <c r="A339" s="34"/>
      <c r="F339" s="92"/>
      <c r="G339" s="36"/>
    </row>
    <row r="340" spans="1:7" ht="13.5" thickBot="1" x14ac:dyDescent="0.3">
      <c r="A340" s="34"/>
      <c r="C340" s="35" t="s">
        <v>15</v>
      </c>
      <c r="F340" s="248" t="str">
        <f>'Falls with Injury'!F119</f>
        <v/>
      </c>
      <c r="G340" s="36"/>
    </row>
    <row r="341" spans="1:7" s="33" customFormat="1" ht="6.75" customHeight="1" thickBot="1" x14ac:dyDescent="0.3">
      <c r="A341" s="40"/>
      <c r="B341" s="17"/>
      <c r="C341" s="41"/>
      <c r="D341" s="38"/>
      <c r="F341" s="99"/>
      <c r="G341" s="39"/>
    </row>
    <row r="342" spans="1:7" s="33" customFormat="1" ht="13.5" customHeight="1" thickBot="1" x14ac:dyDescent="0.3">
      <c r="A342" s="40"/>
      <c r="B342" s="17" t="str">
        <f>'Falls with Injury'!B122</f>
        <v>Optional Milestone:</v>
      </c>
      <c r="C342" s="17"/>
      <c r="D342" s="238">
        <f>'Falls with Injury'!D122</f>
        <v>0</v>
      </c>
      <c r="F342" s="247" t="str">
        <f>'Falls with Injury'!F129</f>
        <v>N/A</v>
      </c>
      <c r="G342" s="39"/>
    </row>
    <row r="343" spans="1:7" ht="6.75" customHeight="1" thickBot="1" x14ac:dyDescent="0.3">
      <c r="A343" s="34"/>
      <c r="F343" s="92"/>
      <c r="G343" s="36"/>
    </row>
    <row r="344" spans="1:7" ht="13.5" thickBot="1" x14ac:dyDescent="0.3">
      <c r="A344" s="34"/>
      <c r="C344" s="35" t="s">
        <v>15</v>
      </c>
      <c r="F344" s="248" t="str">
        <f>'Falls with Injury'!F144</f>
        <v/>
      </c>
      <c r="G344" s="36"/>
    </row>
    <row r="345" spans="1:7" s="33" customFormat="1" ht="6.75" customHeight="1" thickBot="1" x14ac:dyDescent="0.3">
      <c r="A345" s="40"/>
      <c r="B345" s="17"/>
      <c r="C345" s="41"/>
      <c r="D345" s="38"/>
      <c r="F345" s="99"/>
      <c r="G345" s="39"/>
    </row>
    <row r="346" spans="1:7" s="33" customFormat="1" ht="13.5" customHeight="1" thickBot="1" x14ac:dyDescent="0.3">
      <c r="A346" s="40"/>
      <c r="B346" s="17" t="str">
        <f>'Falls with Injury'!B147</f>
        <v>Optional Milestone:</v>
      </c>
      <c r="C346" s="17"/>
      <c r="D346" s="238">
        <f>'Falls with Injury'!D147</f>
        <v>0</v>
      </c>
      <c r="F346" s="247" t="str">
        <f>'Falls with Injury'!F154</f>
        <v>N/A</v>
      </c>
      <c r="G346" s="39"/>
    </row>
    <row r="347" spans="1:7" ht="6.75" customHeight="1" thickBot="1" x14ac:dyDescent="0.3">
      <c r="A347" s="34"/>
      <c r="F347" s="92"/>
      <c r="G347" s="36"/>
    </row>
    <row r="348" spans="1:7" ht="13.5" thickBot="1" x14ac:dyDescent="0.3">
      <c r="A348" s="34"/>
      <c r="C348" s="35" t="s">
        <v>15</v>
      </c>
      <c r="F348" s="248" t="str">
        <f>'Falls with Injury'!F169</f>
        <v/>
      </c>
      <c r="G348" s="36"/>
    </row>
    <row r="349" spans="1:7" s="33" customFormat="1" ht="6.75" customHeight="1" thickBot="1" x14ac:dyDescent="0.3">
      <c r="A349" s="40"/>
      <c r="B349" s="17"/>
      <c r="C349" s="41"/>
      <c r="D349" s="38"/>
      <c r="F349" s="99"/>
      <c r="G349" s="39"/>
    </row>
    <row r="350" spans="1:7" s="33" customFormat="1" ht="13.5" customHeight="1" thickBot="1" x14ac:dyDescent="0.3">
      <c r="A350" s="40"/>
      <c r="B350" s="17" t="str">
        <f>'Falls with Injury'!B172</f>
        <v>Optional Milestone:</v>
      </c>
      <c r="C350" s="17"/>
      <c r="D350" s="238">
        <f>'Falls with Injury'!D172</f>
        <v>0</v>
      </c>
      <c r="F350" s="247" t="str">
        <f>'Falls with Injury'!F179</f>
        <v>N/A</v>
      </c>
      <c r="G350" s="39"/>
    </row>
    <row r="351" spans="1:7" ht="6.75" customHeight="1" thickBot="1" x14ac:dyDescent="0.3">
      <c r="A351" s="34"/>
      <c r="F351" s="92"/>
      <c r="G351" s="36"/>
    </row>
    <row r="352" spans="1:7" ht="13.5" thickBot="1" x14ac:dyDescent="0.3">
      <c r="A352" s="34"/>
      <c r="C352" s="35" t="s">
        <v>15</v>
      </c>
      <c r="F352" s="248" t="str">
        <f>'Falls with Injury'!F194</f>
        <v/>
      </c>
      <c r="G352" s="36"/>
    </row>
    <row r="353" spans="1:7" ht="13.5" thickBot="1" x14ac:dyDescent="0.3">
      <c r="A353" s="34"/>
      <c r="C353" s="35"/>
      <c r="F353" s="92"/>
      <c r="G353" s="36"/>
    </row>
    <row r="354" spans="1:7" ht="13.5" thickBot="1" x14ac:dyDescent="0.3">
      <c r="A354" s="34"/>
      <c r="B354" s="2" t="s">
        <v>10</v>
      </c>
      <c r="C354" s="35"/>
      <c r="F354" s="249">
        <f>'Falls with Injury'!F17</f>
        <v>0</v>
      </c>
      <c r="G354" s="36"/>
    </row>
    <row r="355" spans="1:7" ht="13.5" thickBot="1" x14ac:dyDescent="0.3">
      <c r="A355" s="34"/>
      <c r="C355" s="35"/>
      <c r="F355" s="92"/>
      <c r="G355" s="36"/>
    </row>
    <row r="356" spans="1:7" ht="13.5" thickBot="1" x14ac:dyDescent="0.3">
      <c r="A356" s="34"/>
      <c r="B356" s="2" t="s">
        <v>66</v>
      </c>
      <c r="C356" s="35"/>
      <c r="F356" s="261">
        <f>SUM(F328,F332,F336,F340,F344,F348,F352)</f>
        <v>0</v>
      </c>
      <c r="G356" s="36"/>
    </row>
    <row r="357" spans="1:7" ht="13.5" thickBot="1" x14ac:dyDescent="0.3">
      <c r="A357" s="34"/>
      <c r="C357" s="35"/>
      <c r="F357" s="92"/>
      <c r="G357" s="36"/>
    </row>
    <row r="358" spans="1:7" ht="13.5" thickBot="1" x14ac:dyDescent="0.3">
      <c r="A358" s="34"/>
      <c r="B358" s="2" t="s">
        <v>67</v>
      </c>
      <c r="C358" s="35"/>
      <c r="F358" s="250">
        <f>COUNT(F328,F332,F336,F340,F344,F348,F352)</f>
        <v>0</v>
      </c>
      <c r="G358" s="36"/>
    </row>
    <row r="359" spans="1:7" ht="13.5" thickBot="1" x14ac:dyDescent="0.3">
      <c r="A359" s="34"/>
      <c r="C359" s="35"/>
      <c r="F359" s="92"/>
      <c r="G359" s="36"/>
    </row>
    <row r="360" spans="1:7" ht="13.5" thickBot="1" x14ac:dyDescent="0.3">
      <c r="A360" s="34"/>
      <c r="B360" s="2" t="s">
        <v>68</v>
      </c>
      <c r="C360" s="35"/>
      <c r="F360" s="251" t="str">
        <f>IF(F358=0," ",F356/F358)</f>
        <v xml:space="preserve"> </v>
      </c>
      <c r="G360" s="36"/>
    </row>
    <row r="361" spans="1:7" ht="13.5" thickBot="1" x14ac:dyDescent="0.3">
      <c r="A361" s="34"/>
      <c r="C361" s="35"/>
      <c r="F361" s="92"/>
      <c r="G361" s="36"/>
    </row>
    <row r="362" spans="1:7" ht="13.5" thickBot="1" x14ac:dyDescent="0.3">
      <c r="A362" s="34"/>
      <c r="B362" s="2" t="s">
        <v>69</v>
      </c>
      <c r="C362" s="35"/>
      <c r="F362" s="249" t="str">
        <f>IF(F358=0," ",F360*F354)</f>
        <v xml:space="preserve"> </v>
      </c>
      <c r="G362" s="36"/>
    </row>
    <row r="363" spans="1:7" ht="13.5" thickBot="1" x14ac:dyDescent="0.3">
      <c r="A363" s="34"/>
      <c r="C363" s="35"/>
      <c r="F363" s="92"/>
      <c r="G363" s="36"/>
    </row>
    <row r="364" spans="1:7" ht="13.5" thickBot="1" x14ac:dyDescent="0.3">
      <c r="A364" s="34"/>
      <c r="B364" s="2" t="s">
        <v>11</v>
      </c>
      <c r="C364" s="35"/>
      <c r="F364" s="252">
        <f>'Falls with Injury'!F19</f>
        <v>0</v>
      </c>
      <c r="G364" s="36"/>
    </row>
    <row r="365" spans="1:7" ht="13.5" thickBot="1" x14ac:dyDescent="0.3">
      <c r="A365" s="34"/>
      <c r="C365" s="35"/>
      <c r="F365" s="92"/>
      <c r="G365" s="36"/>
    </row>
    <row r="366" spans="1:7" ht="13.5" thickBot="1" x14ac:dyDescent="0.3">
      <c r="A366" s="34"/>
      <c r="B366" s="239" t="s">
        <v>70</v>
      </c>
      <c r="C366" s="35"/>
      <c r="F366" s="217" t="str">
        <f>IF(F358=0," ",F362-F364)</f>
        <v xml:space="preserve"> </v>
      </c>
      <c r="G366" s="36"/>
    </row>
    <row r="367" spans="1:7" x14ac:dyDescent="0.25">
      <c r="A367" s="48"/>
      <c r="B367" s="49"/>
      <c r="C367" s="49"/>
      <c r="D367" s="50"/>
      <c r="E367" s="49"/>
      <c r="F367" s="51"/>
      <c r="G367"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zoomScale="80" zoomScaleNormal="90" zoomScaleSheetLayoutView="80" zoomScalePageLayoutView="90" workbookViewId="0">
      <selection activeCell="C7" sqref="C7"/>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ht="13.5" thickBot="1" x14ac:dyDescent="0.25">
      <c r="A5" s="89"/>
      <c r="D5" s="93" t="s">
        <v>143</v>
      </c>
      <c r="E5" s="12" t="s">
        <v>2</v>
      </c>
      <c r="F5" s="15" t="s">
        <v>191</v>
      </c>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v>5555641</v>
      </c>
      <c r="G18" s="116"/>
    </row>
    <row r="19" spans="1:11" ht="13.5" thickBot="1" x14ac:dyDescent="0.3">
      <c r="A19" s="114"/>
      <c r="C19" s="115"/>
      <c r="G19" s="116"/>
    </row>
    <row r="20" spans="1:11" ht="13.5" thickBot="1" x14ac:dyDescent="0.3">
      <c r="A20" s="114"/>
      <c r="B20" s="90" t="s">
        <v>11</v>
      </c>
      <c r="C20" s="115"/>
      <c r="E20" s="12" t="s">
        <v>2</v>
      </c>
      <c r="F20" s="15">
        <v>5555641</v>
      </c>
      <c r="G20" s="116"/>
    </row>
    <row r="21" spans="1:11" s="113" customFormat="1" ht="15" x14ac:dyDescent="0.25">
      <c r="A21" s="117"/>
      <c r="B21" s="94"/>
      <c r="C21" s="94"/>
      <c r="D21" s="118"/>
      <c r="F21" s="99"/>
      <c r="G21" s="119"/>
    </row>
    <row r="22" spans="1:11" s="113" customFormat="1" ht="15" x14ac:dyDescent="0.25">
      <c r="A22" s="120"/>
      <c r="B22" s="41" t="s">
        <v>233</v>
      </c>
      <c r="C22" s="121"/>
      <c r="D22" s="152" t="s">
        <v>313</v>
      </c>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Yes</v>
      </c>
      <c r="G29" s="116"/>
    </row>
    <row r="30" spans="1:11" ht="6.75" customHeight="1" x14ac:dyDescent="0.25">
      <c r="A30" s="114"/>
      <c r="G30" s="116"/>
    </row>
    <row r="31" spans="1:11" ht="13.5" thickBot="1" x14ac:dyDescent="0.3">
      <c r="A31" s="114"/>
      <c r="B31" s="310" t="s">
        <v>306</v>
      </c>
      <c r="C31" s="310"/>
      <c r="D31" s="310"/>
      <c r="G31" s="116"/>
    </row>
    <row r="32" spans="1:11" ht="13.5" thickBot="1" x14ac:dyDescent="0.3">
      <c r="A32" s="114"/>
      <c r="B32" s="310"/>
      <c r="C32" s="310"/>
      <c r="D32" s="310"/>
      <c r="E32" s="12" t="s">
        <v>2</v>
      </c>
      <c r="F32" s="15" t="s">
        <v>191</v>
      </c>
      <c r="G32" s="116"/>
    </row>
    <row r="33" spans="1:7" ht="6.75" customHeight="1" x14ac:dyDescent="0.25">
      <c r="A33" s="114"/>
      <c r="G33" s="116"/>
    </row>
    <row r="34" spans="1:7" x14ac:dyDescent="0.25">
      <c r="A34" s="114"/>
      <c r="B34" s="301" t="s">
        <v>441</v>
      </c>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ht="409.5" customHeight="1" x14ac:dyDescent="0.25">
      <c r="A40" s="114"/>
      <c r="B40" s="307"/>
      <c r="C40" s="308"/>
      <c r="D40" s="309"/>
      <c r="G40" s="116"/>
    </row>
    <row r="41" spans="1:7" ht="85.5" customHeight="1" thickBot="1" x14ac:dyDescent="0.3">
      <c r="A41" s="114"/>
      <c r="B41" s="311" t="s">
        <v>452</v>
      </c>
      <c r="C41" s="312"/>
      <c r="D41" s="313"/>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t="s">
        <v>314</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310" t="s">
        <v>306</v>
      </c>
      <c r="C56" s="310"/>
      <c r="D56" s="310"/>
      <c r="G56" s="116"/>
    </row>
    <row r="57" spans="1:7" ht="13.5" thickBot="1" x14ac:dyDescent="0.3">
      <c r="A57" s="114"/>
      <c r="B57" s="310"/>
      <c r="C57" s="310"/>
      <c r="D57" s="310"/>
      <c r="E57" s="12" t="s">
        <v>2</v>
      </c>
      <c r="F57" s="15" t="s">
        <v>191</v>
      </c>
      <c r="G57" s="116"/>
    </row>
    <row r="58" spans="1:7" ht="6.75" customHeight="1" x14ac:dyDescent="0.25">
      <c r="A58" s="114"/>
      <c r="G58" s="116"/>
    </row>
    <row r="59" spans="1:7" x14ac:dyDescent="0.25">
      <c r="A59" s="114"/>
      <c r="B59" s="301" t="s">
        <v>367</v>
      </c>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ht="127.5" customHeight="1"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0" t="s">
        <v>306</v>
      </c>
      <c r="C81" s="310"/>
      <c r="D81" s="310"/>
      <c r="G81" s="116"/>
    </row>
    <row r="82" spans="1:7" ht="13.5" thickBot="1" x14ac:dyDescent="0.3">
      <c r="A82" s="114"/>
      <c r="B82" s="310"/>
      <c r="C82" s="310"/>
      <c r="D82" s="31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0" t="s">
        <v>306</v>
      </c>
      <c r="C106" s="310"/>
      <c r="D106" s="310"/>
      <c r="G106" s="116"/>
    </row>
    <row r="107" spans="1:7" ht="13.5" thickBot="1" x14ac:dyDescent="0.3">
      <c r="A107" s="114"/>
      <c r="B107" s="310"/>
      <c r="C107" s="310"/>
      <c r="D107" s="31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0" t="s">
        <v>306</v>
      </c>
      <c r="C131" s="310"/>
      <c r="D131" s="310"/>
      <c r="G131" s="116"/>
    </row>
    <row r="132" spans="1:7" ht="13.5" thickBot="1" x14ac:dyDescent="0.3">
      <c r="A132" s="114"/>
      <c r="B132" s="310"/>
      <c r="C132" s="310"/>
      <c r="D132" s="310"/>
      <c r="E132" s="12" t="s">
        <v>2</v>
      </c>
      <c r="F132" s="15"/>
      <c r="G132" s="116"/>
    </row>
    <row r="133" spans="1:7" ht="6.75" customHeight="1" x14ac:dyDescent="0.25">
      <c r="A133" s="114"/>
      <c r="G133" s="116"/>
    </row>
    <row r="134" spans="1:7" x14ac:dyDescent="0.25">
      <c r="A134" s="114"/>
      <c r="B134" s="301" t="s">
        <v>344</v>
      </c>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t="s">
        <v>315</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Yes</v>
      </c>
      <c r="G154" s="116"/>
    </row>
    <row r="155" spans="1:7" ht="6.75" customHeight="1" x14ac:dyDescent="0.25">
      <c r="A155" s="114"/>
      <c r="G155" s="116"/>
    </row>
    <row r="156" spans="1:7" ht="13.5" customHeight="1" thickBot="1" x14ac:dyDescent="0.3">
      <c r="A156" s="114"/>
      <c r="B156" s="310" t="s">
        <v>306</v>
      </c>
      <c r="C156" s="310"/>
      <c r="D156" s="310"/>
      <c r="G156" s="116"/>
    </row>
    <row r="157" spans="1:7" ht="13.5" thickBot="1" x14ac:dyDescent="0.3">
      <c r="A157" s="114"/>
      <c r="B157" s="310"/>
      <c r="C157" s="310"/>
      <c r="D157" s="310"/>
      <c r="E157" s="12" t="s">
        <v>2</v>
      </c>
      <c r="F157" s="15" t="s">
        <v>191</v>
      </c>
      <c r="G157" s="116"/>
    </row>
    <row r="158" spans="1:7" ht="6.75" customHeight="1" x14ac:dyDescent="0.25">
      <c r="A158" s="114"/>
      <c r="G158" s="116"/>
    </row>
    <row r="159" spans="1:7" x14ac:dyDescent="0.25">
      <c r="A159" s="114"/>
      <c r="B159" s="301" t="s">
        <v>415</v>
      </c>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ht="114" customHeight="1"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t="s">
        <v>191</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0" t="s">
        <v>306</v>
      </c>
      <c r="C181" s="310"/>
      <c r="D181" s="310"/>
      <c r="G181" s="116"/>
    </row>
    <row r="182" spans="1:7" ht="13.5" thickBot="1" x14ac:dyDescent="0.3">
      <c r="A182" s="114"/>
      <c r="B182" s="310"/>
      <c r="C182" s="310"/>
      <c r="D182" s="31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0" t="s">
        <v>306</v>
      </c>
      <c r="C206" s="310"/>
      <c r="D206" s="310"/>
      <c r="G206" s="116"/>
    </row>
    <row r="207" spans="1:7" ht="13.5" thickBot="1" x14ac:dyDescent="0.3">
      <c r="A207" s="114"/>
      <c r="B207" s="310"/>
      <c r="C207" s="310"/>
      <c r="D207" s="31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0" t="s">
        <v>306</v>
      </c>
      <c r="C231" s="310"/>
      <c r="D231" s="310"/>
      <c r="G231" s="116"/>
    </row>
    <row r="232" spans="1:7" ht="13.5" thickBot="1" x14ac:dyDescent="0.3">
      <c r="A232" s="114"/>
      <c r="B232" s="310"/>
      <c r="C232" s="310"/>
      <c r="D232" s="31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0" t="s">
        <v>306</v>
      </c>
      <c r="C256" s="310"/>
      <c r="D256" s="310"/>
      <c r="G256" s="116"/>
    </row>
    <row r="257" spans="1:7" ht="13.5" thickBot="1" x14ac:dyDescent="0.3">
      <c r="A257" s="114"/>
      <c r="B257" s="310"/>
      <c r="C257" s="310"/>
      <c r="D257" s="31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1">
    <mergeCell ref="B31:D32"/>
    <mergeCell ref="B56:D57"/>
    <mergeCell ref="B81:D82"/>
    <mergeCell ref="B106:D107"/>
    <mergeCell ref="B131:D132"/>
    <mergeCell ref="B206:D207"/>
    <mergeCell ref="B231:D232"/>
    <mergeCell ref="B256:D257"/>
    <mergeCell ref="B209:D215"/>
    <mergeCell ref="B234:D240"/>
    <mergeCell ref="B41:D41"/>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3" orientation="portrait" r:id="rId1"/>
  <headerFooter>
    <oddHeader>&amp;C&amp;"-,Bold"&amp;14DSRIP Semi-Annual Reporting Form</oddHeader>
    <oddFooter>&amp;C&amp;A&amp;R&amp;P of &amp;N&amp;L&amp;D</oddFooter>
  </headerFooter>
  <rowBreaks count="4" manualBreakCount="4">
    <brk id="40" max="6" man="1"/>
    <brk id="95" max="6" man="1"/>
    <brk id="170" max="6" man="1"/>
    <brk id="24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zoomScale="80" zoomScaleNormal="90" zoomScaleSheetLayoutView="80" zoomScalePageLayoutView="90" workbookViewId="0">
      <selection activeCell="C7" sqref="C7"/>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ht="13.5" thickBot="1" x14ac:dyDescent="0.25">
      <c r="A5" s="89"/>
      <c r="D5" s="93" t="s">
        <v>143</v>
      </c>
      <c r="E5" s="12" t="s">
        <v>2</v>
      </c>
      <c r="F5" s="15" t="s">
        <v>191</v>
      </c>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5555641</v>
      </c>
      <c r="G18" s="116"/>
    </row>
    <row r="19" spans="1:7" ht="13.5" thickBot="1" x14ac:dyDescent="0.3">
      <c r="A19" s="114"/>
      <c r="C19" s="115"/>
      <c r="G19" s="116"/>
    </row>
    <row r="20" spans="1:7" ht="13.5" thickBot="1" x14ac:dyDescent="0.3">
      <c r="A20" s="114"/>
      <c r="B20" s="90" t="s">
        <v>11</v>
      </c>
      <c r="C20" s="115"/>
      <c r="E20" s="12" t="s">
        <v>2</v>
      </c>
      <c r="F20" s="15">
        <v>5555641</v>
      </c>
      <c r="G20" s="116"/>
    </row>
    <row r="21" spans="1:7" s="113" customFormat="1" ht="15" x14ac:dyDescent="0.25">
      <c r="A21" s="117"/>
      <c r="B21" s="94"/>
      <c r="C21" s="94"/>
      <c r="D21" s="118"/>
      <c r="F21" s="99"/>
      <c r="G21" s="119"/>
    </row>
    <row r="22" spans="1:7" s="113" customFormat="1" ht="28.5" x14ac:dyDescent="0.25">
      <c r="A22" s="120"/>
      <c r="B22" s="41" t="s">
        <v>233</v>
      </c>
      <c r="C22" s="121"/>
      <c r="D22" s="152" t="s">
        <v>316</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10" t="s">
        <v>306</v>
      </c>
      <c r="C31" s="310"/>
      <c r="D31" s="310"/>
      <c r="G31" s="116"/>
    </row>
    <row r="32" spans="1:7" ht="13.5" thickBot="1" x14ac:dyDescent="0.3">
      <c r="A32" s="114"/>
      <c r="B32" s="310"/>
      <c r="C32" s="310"/>
      <c r="D32" s="310"/>
      <c r="E32" s="12" t="s">
        <v>2</v>
      </c>
      <c r="F32" s="15" t="s">
        <v>191</v>
      </c>
      <c r="G32" s="116"/>
    </row>
    <row r="33" spans="1:7" ht="6.75" customHeight="1" x14ac:dyDescent="0.25">
      <c r="A33" s="114"/>
      <c r="G33" s="116"/>
    </row>
    <row r="34" spans="1:7" x14ac:dyDescent="0.25">
      <c r="A34" s="114"/>
      <c r="B34" s="301" t="s">
        <v>443</v>
      </c>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ht="59.25" customHeight="1"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28.5" x14ac:dyDescent="0.25">
      <c r="A47" s="120"/>
      <c r="B47" s="41" t="s">
        <v>233</v>
      </c>
      <c r="C47" s="121"/>
      <c r="D47" s="152" t="s">
        <v>317</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310" t="s">
        <v>306</v>
      </c>
      <c r="C56" s="310"/>
      <c r="D56" s="310"/>
      <c r="G56" s="116"/>
    </row>
    <row r="57" spans="1:7" ht="13.5" thickBot="1" x14ac:dyDescent="0.3">
      <c r="A57" s="114"/>
      <c r="B57" s="310"/>
      <c r="C57" s="310"/>
      <c r="D57" s="310"/>
      <c r="E57" s="12" t="s">
        <v>2</v>
      </c>
      <c r="F57" s="15" t="s">
        <v>191</v>
      </c>
      <c r="G57" s="116"/>
    </row>
    <row r="58" spans="1:7" ht="6.75" customHeight="1" x14ac:dyDescent="0.25">
      <c r="A58" s="114"/>
      <c r="G58" s="116"/>
    </row>
    <row r="59" spans="1:7" x14ac:dyDescent="0.25">
      <c r="A59" s="114"/>
      <c r="B59" s="301" t="s">
        <v>416</v>
      </c>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ht="291" customHeight="1"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0" t="s">
        <v>306</v>
      </c>
      <c r="C81" s="310"/>
      <c r="D81" s="310"/>
      <c r="G81" s="116"/>
    </row>
    <row r="82" spans="1:7" ht="13.5" thickBot="1" x14ac:dyDescent="0.3">
      <c r="A82" s="114"/>
      <c r="B82" s="310"/>
      <c r="C82" s="310"/>
      <c r="D82" s="31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0" t="s">
        <v>306</v>
      </c>
      <c r="C106" s="310"/>
      <c r="D106" s="310"/>
      <c r="G106" s="116"/>
    </row>
    <row r="107" spans="1:7" ht="13.5" thickBot="1" x14ac:dyDescent="0.3">
      <c r="A107" s="114"/>
      <c r="B107" s="310"/>
      <c r="C107" s="310"/>
      <c r="D107" s="31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0" t="s">
        <v>306</v>
      </c>
      <c r="C131" s="310"/>
      <c r="D131" s="310"/>
      <c r="G131" s="116"/>
    </row>
    <row r="132" spans="1:7" ht="13.5" thickBot="1" x14ac:dyDescent="0.3">
      <c r="A132" s="114"/>
      <c r="B132" s="310"/>
      <c r="C132" s="310"/>
      <c r="D132" s="31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28.5" x14ac:dyDescent="0.25">
      <c r="A147" s="120"/>
      <c r="B147" s="41" t="s">
        <v>232</v>
      </c>
      <c r="C147" s="121"/>
      <c r="D147" s="152" t="s">
        <v>318</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Yes</v>
      </c>
      <c r="G154" s="116"/>
    </row>
    <row r="155" spans="1:7" ht="6.75" customHeight="1" x14ac:dyDescent="0.25">
      <c r="A155" s="114"/>
      <c r="G155" s="116"/>
    </row>
    <row r="156" spans="1:7" ht="13.5" customHeight="1" thickBot="1" x14ac:dyDescent="0.3">
      <c r="A156" s="114"/>
      <c r="B156" s="310" t="s">
        <v>306</v>
      </c>
      <c r="C156" s="310"/>
      <c r="D156" s="310"/>
      <c r="G156" s="116"/>
    </row>
    <row r="157" spans="1:7" ht="13.5" thickBot="1" x14ac:dyDescent="0.3">
      <c r="A157" s="114"/>
      <c r="B157" s="310"/>
      <c r="C157" s="310"/>
      <c r="D157" s="310"/>
      <c r="E157" s="12" t="s">
        <v>2</v>
      </c>
      <c r="F157" s="15" t="s">
        <v>191</v>
      </c>
      <c r="G157" s="116"/>
    </row>
    <row r="158" spans="1:7" ht="6.75" customHeight="1" x14ac:dyDescent="0.25">
      <c r="A158" s="114"/>
      <c r="G158" s="116"/>
    </row>
    <row r="159" spans="1:7" x14ac:dyDescent="0.25">
      <c r="A159" s="114"/>
      <c r="B159" s="301" t="s">
        <v>345</v>
      </c>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t="s">
        <v>191</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0" t="s">
        <v>306</v>
      </c>
      <c r="C181" s="310"/>
      <c r="D181" s="310"/>
      <c r="G181" s="116"/>
    </row>
    <row r="182" spans="1:7" ht="13.5" thickBot="1" x14ac:dyDescent="0.3">
      <c r="A182" s="114"/>
      <c r="B182" s="310"/>
      <c r="C182" s="310"/>
      <c r="D182" s="31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0" t="s">
        <v>306</v>
      </c>
      <c r="C206" s="310"/>
      <c r="D206" s="310"/>
      <c r="G206" s="116"/>
    </row>
    <row r="207" spans="1:7" ht="13.5" thickBot="1" x14ac:dyDescent="0.3">
      <c r="A207" s="114"/>
      <c r="B207" s="310"/>
      <c r="C207" s="310"/>
      <c r="D207" s="31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0" t="s">
        <v>306</v>
      </c>
      <c r="C231" s="310"/>
      <c r="D231" s="310"/>
      <c r="G231" s="116"/>
    </row>
    <row r="232" spans="1:7" ht="13.5" thickBot="1" x14ac:dyDescent="0.3">
      <c r="A232" s="114"/>
      <c r="B232" s="310"/>
      <c r="C232" s="310"/>
      <c r="D232" s="31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0" t="s">
        <v>306</v>
      </c>
      <c r="C256" s="310"/>
      <c r="D256" s="310"/>
      <c r="G256" s="116"/>
    </row>
    <row r="257" spans="1:7" ht="13.5" thickBot="1" x14ac:dyDescent="0.3">
      <c r="A257" s="114"/>
      <c r="B257" s="310"/>
      <c r="C257" s="310"/>
      <c r="D257" s="31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5" max="6" man="1"/>
    <brk id="95" max="6" man="1"/>
    <brk id="17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zoomScale="80" zoomScaleNormal="90" zoomScaleSheetLayoutView="80" zoomScalePageLayoutView="90" workbookViewId="0">
      <selection activeCell="C5" sqref="C5"/>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ht="13.5" thickBot="1" x14ac:dyDescent="0.25">
      <c r="A5" s="89"/>
      <c r="D5" s="93" t="s">
        <v>143</v>
      </c>
      <c r="E5" s="12" t="s">
        <v>2</v>
      </c>
      <c r="F5" s="15" t="s">
        <v>191</v>
      </c>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5555640</v>
      </c>
      <c r="G18" s="116"/>
    </row>
    <row r="19" spans="1:7" ht="13.5" thickBot="1" x14ac:dyDescent="0.3">
      <c r="A19" s="114"/>
      <c r="C19" s="115"/>
      <c r="G19" s="116"/>
    </row>
    <row r="20" spans="1:7" ht="13.5" thickBot="1" x14ac:dyDescent="0.3">
      <c r="A20" s="114"/>
      <c r="B20" s="90" t="s">
        <v>11</v>
      </c>
      <c r="C20" s="115"/>
      <c r="E20" s="12" t="s">
        <v>2</v>
      </c>
      <c r="F20" s="15">
        <v>5555640</v>
      </c>
      <c r="G20" s="116"/>
    </row>
    <row r="21" spans="1:7" s="113" customFormat="1" ht="15" x14ac:dyDescent="0.25">
      <c r="A21" s="117"/>
      <c r="B21" s="94"/>
      <c r="C21" s="94"/>
      <c r="D21" s="118"/>
      <c r="F21" s="99"/>
      <c r="G21" s="119"/>
    </row>
    <row r="22" spans="1:7" s="113" customFormat="1" ht="28.5" x14ac:dyDescent="0.25">
      <c r="A22" s="120"/>
      <c r="B22" s="41" t="s">
        <v>233</v>
      </c>
      <c r="C22" s="121"/>
      <c r="D22" s="152" t="s">
        <v>319</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10" t="s">
        <v>306</v>
      </c>
      <c r="C31" s="310"/>
      <c r="D31" s="310"/>
      <c r="G31" s="116"/>
    </row>
    <row r="32" spans="1:7" ht="13.5" thickBot="1" x14ac:dyDescent="0.3">
      <c r="A32" s="114"/>
      <c r="B32" s="310"/>
      <c r="C32" s="310"/>
      <c r="D32" s="310"/>
      <c r="E32" s="12" t="s">
        <v>2</v>
      </c>
      <c r="F32" s="15" t="s">
        <v>191</v>
      </c>
      <c r="G32" s="116"/>
    </row>
    <row r="33" spans="1:7" ht="6.75" customHeight="1" x14ac:dyDescent="0.25">
      <c r="A33" s="114"/>
      <c r="G33" s="116"/>
    </row>
    <row r="34" spans="1:7" x14ac:dyDescent="0.25">
      <c r="A34" s="114"/>
      <c r="B34" s="301" t="s">
        <v>368</v>
      </c>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ht="363" customHeight="1"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28.5" x14ac:dyDescent="0.25">
      <c r="A47" s="120"/>
      <c r="B47" s="41" t="s">
        <v>233</v>
      </c>
      <c r="C47" s="121"/>
      <c r="D47" s="152" t="s">
        <v>320</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310" t="s">
        <v>306</v>
      </c>
      <c r="C56" s="310"/>
      <c r="D56" s="310"/>
      <c r="G56" s="116"/>
    </row>
    <row r="57" spans="1:7" ht="13.5" thickBot="1" x14ac:dyDescent="0.3">
      <c r="A57" s="114"/>
      <c r="B57" s="310"/>
      <c r="C57" s="310"/>
      <c r="D57" s="310"/>
      <c r="E57" s="12" t="s">
        <v>2</v>
      </c>
      <c r="F57" s="15" t="s">
        <v>191</v>
      </c>
      <c r="G57" s="116"/>
    </row>
    <row r="58" spans="1:7" ht="6.75" customHeight="1" x14ac:dyDescent="0.25">
      <c r="A58" s="114"/>
      <c r="G58" s="116"/>
    </row>
    <row r="59" spans="1:7" x14ac:dyDescent="0.25">
      <c r="A59" s="114"/>
      <c r="B59" s="301" t="s">
        <v>417</v>
      </c>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ht="75.75" customHeight="1"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42.75" x14ac:dyDescent="0.25">
      <c r="A72" s="120"/>
      <c r="B72" s="41" t="s">
        <v>233</v>
      </c>
      <c r="C72" s="121"/>
      <c r="D72" s="152" t="s">
        <v>321</v>
      </c>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Yes</v>
      </c>
      <c r="G79" s="116"/>
    </row>
    <row r="80" spans="1:7" ht="6.75" customHeight="1" x14ac:dyDescent="0.25">
      <c r="A80" s="114"/>
      <c r="G80" s="116"/>
    </row>
    <row r="81" spans="1:7" ht="13.5" customHeight="1" thickBot="1" x14ac:dyDescent="0.3">
      <c r="A81" s="114"/>
      <c r="B81" s="310" t="s">
        <v>306</v>
      </c>
      <c r="C81" s="310"/>
      <c r="D81" s="310"/>
      <c r="G81" s="116"/>
    </row>
    <row r="82" spans="1:7" ht="13.5" thickBot="1" x14ac:dyDescent="0.3">
      <c r="A82" s="114"/>
      <c r="B82" s="310"/>
      <c r="C82" s="310"/>
      <c r="D82" s="310"/>
      <c r="E82" s="12" t="s">
        <v>2</v>
      </c>
      <c r="F82" s="15" t="s">
        <v>191</v>
      </c>
      <c r="G82" s="116"/>
    </row>
    <row r="83" spans="1:7" ht="6.75" customHeight="1" x14ac:dyDescent="0.25">
      <c r="A83" s="114"/>
      <c r="G83" s="116"/>
    </row>
    <row r="84" spans="1:7" x14ac:dyDescent="0.25">
      <c r="A84" s="114"/>
      <c r="B84" s="301" t="s">
        <v>369</v>
      </c>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ht="96" customHeight="1"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t="s">
        <v>191</v>
      </c>
      <c r="G92" s="116"/>
    </row>
    <row r="93" spans="1:7" ht="6.75" customHeight="1" thickBot="1" x14ac:dyDescent="0.3">
      <c r="A93" s="114"/>
      <c r="G93" s="116"/>
    </row>
    <row r="94" spans="1:7" ht="13.5" thickBot="1" x14ac:dyDescent="0.3">
      <c r="A94" s="114"/>
      <c r="C94" s="115" t="s">
        <v>15</v>
      </c>
      <c r="F94" s="98">
        <f>IF(F92=0," ",IF(F82="Yes",1,IF(F82="No",0,IF(F79/F92&gt;=1,1,IF(F79/F92&gt;=0.75,0.75,IF(F79/F92&gt;=0.5,0.5,IF(F79/F92&gt;=0.25,0.25,0)))))))</f>
        <v>1</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0" t="s">
        <v>306</v>
      </c>
      <c r="C106" s="310"/>
      <c r="D106" s="310"/>
      <c r="G106" s="116"/>
    </row>
    <row r="107" spans="1:7" ht="13.5" thickBot="1" x14ac:dyDescent="0.3">
      <c r="A107" s="114"/>
      <c r="B107" s="310"/>
      <c r="C107" s="310"/>
      <c r="D107" s="31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0" t="s">
        <v>306</v>
      </c>
      <c r="C131" s="310"/>
      <c r="D131" s="310"/>
      <c r="G131" s="116"/>
    </row>
    <row r="132" spans="1:7" ht="13.5" thickBot="1" x14ac:dyDescent="0.3">
      <c r="A132" s="114"/>
      <c r="B132" s="310"/>
      <c r="C132" s="310"/>
      <c r="D132" s="31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t="s">
        <v>322</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Yes</v>
      </c>
      <c r="G154" s="116"/>
    </row>
    <row r="155" spans="1:7" ht="6.75" customHeight="1" x14ac:dyDescent="0.25">
      <c r="A155" s="114"/>
      <c r="G155" s="116"/>
    </row>
    <row r="156" spans="1:7" ht="13.5" customHeight="1" thickBot="1" x14ac:dyDescent="0.3">
      <c r="A156" s="114"/>
      <c r="B156" s="310" t="s">
        <v>306</v>
      </c>
      <c r="C156" s="310"/>
      <c r="D156" s="310"/>
      <c r="G156" s="116"/>
    </row>
    <row r="157" spans="1:7" ht="13.5" thickBot="1" x14ac:dyDescent="0.3">
      <c r="A157" s="114"/>
      <c r="B157" s="310"/>
      <c r="C157" s="310"/>
      <c r="D157" s="310"/>
      <c r="E157" s="12" t="s">
        <v>2</v>
      </c>
      <c r="F157" s="15" t="s">
        <v>191</v>
      </c>
      <c r="G157" s="116"/>
    </row>
    <row r="158" spans="1:7" ht="6.75" customHeight="1" x14ac:dyDescent="0.25">
      <c r="A158" s="114"/>
      <c r="G158" s="116"/>
    </row>
    <row r="159" spans="1:7" x14ac:dyDescent="0.25">
      <c r="A159" s="114"/>
      <c r="B159" s="301" t="s">
        <v>370</v>
      </c>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ht="39" customHeight="1"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t="s">
        <v>191</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0" t="s">
        <v>306</v>
      </c>
      <c r="C181" s="310"/>
      <c r="D181" s="310"/>
      <c r="G181" s="116"/>
    </row>
    <row r="182" spans="1:7" ht="13.5" thickBot="1" x14ac:dyDescent="0.3">
      <c r="A182" s="114"/>
      <c r="B182" s="310"/>
      <c r="C182" s="310"/>
      <c r="D182" s="31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0" t="s">
        <v>306</v>
      </c>
      <c r="C206" s="310"/>
      <c r="D206" s="310"/>
      <c r="G206" s="116"/>
    </row>
    <row r="207" spans="1:7" ht="13.5" thickBot="1" x14ac:dyDescent="0.3">
      <c r="A207" s="114"/>
      <c r="B207" s="310"/>
      <c r="C207" s="310"/>
      <c r="D207" s="31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0" t="s">
        <v>306</v>
      </c>
      <c r="C231" s="310"/>
      <c r="D231" s="310"/>
      <c r="G231" s="116"/>
    </row>
    <row r="232" spans="1:7" ht="13.5" thickBot="1" x14ac:dyDescent="0.3">
      <c r="A232" s="114"/>
      <c r="B232" s="310"/>
      <c r="C232" s="310"/>
      <c r="D232" s="31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0" t="s">
        <v>306</v>
      </c>
      <c r="C256" s="310"/>
      <c r="D256" s="310"/>
      <c r="G256" s="116"/>
    </row>
    <row r="257" spans="1:7" ht="13.5" thickBot="1" x14ac:dyDescent="0.3">
      <c r="A257" s="114"/>
      <c r="B257" s="310"/>
      <c r="C257" s="310"/>
      <c r="D257" s="31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95" max="6" man="1"/>
    <brk id="170" max="6" man="1"/>
    <brk id="24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ht="13.5" thickBot="1" x14ac:dyDescent="0.25">
      <c r="A5" s="89"/>
      <c r="D5" s="93" t="s">
        <v>143</v>
      </c>
      <c r="E5" s="12" t="s">
        <v>2</v>
      </c>
      <c r="F5" s="15" t="s">
        <v>192</v>
      </c>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0" t="s">
        <v>306</v>
      </c>
      <c r="C31" s="310"/>
      <c r="D31" s="310"/>
      <c r="G31" s="116"/>
    </row>
    <row r="32" spans="1:7" ht="13.5" thickBot="1" x14ac:dyDescent="0.3">
      <c r="A32" s="114"/>
      <c r="B32" s="310"/>
      <c r="C32" s="310"/>
      <c r="D32" s="310"/>
      <c r="E32" s="12" t="s">
        <v>2</v>
      </c>
      <c r="F32" s="15"/>
      <c r="G32" s="116"/>
    </row>
    <row r="33" spans="1:7" ht="6.75" customHeight="1" x14ac:dyDescent="0.25">
      <c r="A33" s="114"/>
      <c r="G33" s="116"/>
    </row>
    <row r="34" spans="1:7" x14ac:dyDescent="0.25">
      <c r="A34" s="114"/>
      <c r="B34" s="301"/>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0" t="s">
        <v>306</v>
      </c>
      <c r="C56" s="310"/>
      <c r="D56" s="310"/>
      <c r="G56" s="116"/>
    </row>
    <row r="57" spans="1:7" ht="13.5" thickBot="1" x14ac:dyDescent="0.3">
      <c r="A57" s="114"/>
      <c r="B57" s="310"/>
      <c r="C57" s="310"/>
      <c r="D57" s="310"/>
      <c r="E57" s="12" t="s">
        <v>2</v>
      </c>
      <c r="F57" s="15"/>
      <c r="G57" s="116"/>
    </row>
    <row r="58" spans="1:7" ht="6.75" customHeight="1" x14ac:dyDescent="0.25">
      <c r="A58" s="114"/>
      <c r="G58" s="116"/>
    </row>
    <row r="59" spans="1:7" x14ac:dyDescent="0.25">
      <c r="A59" s="114"/>
      <c r="B59" s="301"/>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0" t="s">
        <v>306</v>
      </c>
      <c r="C81" s="310"/>
      <c r="D81" s="310"/>
      <c r="G81" s="116"/>
    </row>
    <row r="82" spans="1:7" ht="13.5" thickBot="1" x14ac:dyDescent="0.3">
      <c r="A82" s="114"/>
      <c r="B82" s="310"/>
      <c r="C82" s="310"/>
      <c r="D82" s="31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0" t="s">
        <v>306</v>
      </c>
      <c r="C106" s="310"/>
      <c r="D106" s="310"/>
      <c r="G106" s="116"/>
    </row>
    <row r="107" spans="1:7" ht="13.5" thickBot="1" x14ac:dyDescent="0.3">
      <c r="A107" s="114"/>
      <c r="B107" s="310"/>
      <c r="C107" s="310"/>
      <c r="D107" s="31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0" t="s">
        <v>306</v>
      </c>
      <c r="C131" s="310"/>
      <c r="D131" s="310"/>
      <c r="G131" s="116"/>
    </row>
    <row r="132" spans="1:7" ht="13.5" thickBot="1" x14ac:dyDescent="0.3">
      <c r="A132" s="114"/>
      <c r="B132" s="310"/>
      <c r="C132" s="310"/>
      <c r="D132" s="31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0" t="s">
        <v>306</v>
      </c>
      <c r="C156" s="310"/>
      <c r="D156" s="310"/>
      <c r="G156" s="116"/>
    </row>
    <row r="157" spans="1:7" ht="13.5" thickBot="1" x14ac:dyDescent="0.3">
      <c r="A157" s="114"/>
      <c r="B157" s="310"/>
      <c r="C157" s="310"/>
      <c r="D157" s="31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0" t="s">
        <v>306</v>
      </c>
      <c r="C181" s="310"/>
      <c r="D181" s="310"/>
      <c r="G181" s="116"/>
    </row>
    <row r="182" spans="1:7" ht="13.5" thickBot="1" x14ac:dyDescent="0.3">
      <c r="A182" s="114"/>
      <c r="B182" s="310"/>
      <c r="C182" s="310"/>
      <c r="D182" s="31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0" t="s">
        <v>306</v>
      </c>
      <c r="C206" s="310"/>
      <c r="D206" s="310"/>
      <c r="G206" s="116"/>
    </row>
    <row r="207" spans="1:7" ht="13.5" thickBot="1" x14ac:dyDescent="0.3">
      <c r="A207" s="114"/>
      <c r="B207" s="310"/>
      <c r="C207" s="310"/>
      <c r="D207" s="31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0" t="s">
        <v>306</v>
      </c>
      <c r="C231" s="310"/>
      <c r="D231" s="310"/>
      <c r="G231" s="116"/>
    </row>
    <row r="232" spans="1:7" ht="13.5" thickBot="1" x14ac:dyDescent="0.3">
      <c r="A232" s="114"/>
      <c r="B232" s="310"/>
      <c r="C232" s="310"/>
      <c r="D232" s="31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0" t="s">
        <v>306</v>
      </c>
      <c r="C256" s="310"/>
      <c r="D256" s="310"/>
      <c r="G256" s="116"/>
    </row>
    <row r="257" spans="1:7" ht="13.5" thickBot="1" x14ac:dyDescent="0.3">
      <c r="A257" s="114"/>
      <c r="B257" s="310"/>
      <c r="C257" s="310"/>
      <c r="D257" s="31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ht="13.5" thickBot="1" x14ac:dyDescent="0.25">
      <c r="A5" s="89"/>
      <c r="D5" s="93" t="s">
        <v>143</v>
      </c>
      <c r="E5" s="12" t="s">
        <v>2</v>
      </c>
      <c r="F5" s="15" t="s">
        <v>192</v>
      </c>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0" t="s">
        <v>306</v>
      </c>
      <c r="C31" s="310"/>
      <c r="D31" s="310"/>
      <c r="G31" s="116"/>
    </row>
    <row r="32" spans="1:7" ht="13.5" thickBot="1" x14ac:dyDescent="0.3">
      <c r="A32" s="114"/>
      <c r="B32" s="310"/>
      <c r="C32" s="310"/>
      <c r="D32" s="310"/>
      <c r="E32" s="12" t="s">
        <v>2</v>
      </c>
      <c r="F32" s="15"/>
      <c r="G32" s="116"/>
    </row>
    <row r="33" spans="1:7" ht="6.75" customHeight="1" x14ac:dyDescent="0.25">
      <c r="A33" s="114"/>
      <c r="G33" s="116"/>
    </row>
    <row r="34" spans="1:7" x14ac:dyDescent="0.25">
      <c r="A34" s="114"/>
      <c r="B34" s="301"/>
      <c r="C34" s="302"/>
      <c r="D34" s="303"/>
      <c r="G34" s="116"/>
    </row>
    <row r="35" spans="1:7" x14ac:dyDescent="0.25">
      <c r="A35" s="114"/>
      <c r="B35" s="304"/>
      <c r="C35" s="305"/>
      <c r="D35" s="306"/>
      <c r="G35" s="116"/>
    </row>
    <row r="36" spans="1:7" x14ac:dyDescent="0.25">
      <c r="A36" s="114"/>
      <c r="B36" s="304"/>
      <c r="C36" s="305"/>
      <c r="D36" s="306"/>
      <c r="G36" s="116"/>
    </row>
    <row r="37" spans="1:7" x14ac:dyDescent="0.25">
      <c r="A37" s="114"/>
      <c r="B37" s="304"/>
      <c r="C37" s="305"/>
      <c r="D37" s="306"/>
      <c r="G37" s="116"/>
    </row>
    <row r="38" spans="1:7" x14ac:dyDescent="0.25">
      <c r="A38" s="114"/>
      <c r="B38" s="304"/>
      <c r="C38" s="305"/>
      <c r="D38" s="306"/>
      <c r="G38" s="116"/>
    </row>
    <row r="39" spans="1:7" x14ac:dyDescent="0.25">
      <c r="A39" s="114"/>
      <c r="B39" s="304"/>
      <c r="C39" s="305"/>
      <c r="D39" s="306"/>
      <c r="G39" s="116"/>
    </row>
    <row r="40" spans="1:7" x14ac:dyDescent="0.25">
      <c r="A40" s="114"/>
      <c r="B40" s="307"/>
      <c r="C40" s="308"/>
      <c r="D40" s="309"/>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0" t="s">
        <v>306</v>
      </c>
      <c r="C56" s="310"/>
      <c r="D56" s="310"/>
      <c r="G56" s="116"/>
    </row>
    <row r="57" spans="1:7" ht="13.5" thickBot="1" x14ac:dyDescent="0.3">
      <c r="A57" s="114"/>
      <c r="B57" s="310"/>
      <c r="C57" s="310"/>
      <c r="D57" s="310"/>
      <c r="E57" s="12" t="s">
        <v>2</v>
      </c>
      <c r="F57" s="15"/>
      <c r="G57" s="116"/>
    </row>
    <row r="58" spans="1:7" ht="6.75" customHeight="1" x14ac:dyDescent="0.25">
      <c r="A58" s="114"/>
      <c r="G58" s="116"/>
    </row>
    <row r="59" spans="1:7" x14ac:dyDescent="0.25">
      <c r="A59" s="114"/>
      <c r="B59" s="301"/>
      <c r="C59" s="302"/>
      <c r="D59" s="303"/>
      <c r="G59" s="116"/>
    </row>
    <row r="60" spans="1:7" x14ac:dyDescent="0.25">
      <c r="A60" s="114"/>
      <c r="B60" s="304"/>
      <c r="C60" s="305"/>
      <c r="D60" s="306"/>
      <c r="G60" s="116"/>
    </row>
    <row r="61" spans="1:7" x14ac:dyDescent="0.25">
      <c r="A61" s="114"/>
      <c r="B61" s="304"/>
      <c r="C61" s="305"/>
      <c r="D61" s="306"/>
      <c r="G61" s="116"/>
    </row>
    <row r="62" spans="1:7" x14ac:dyDescent="0.25">
      <c r="A62" s="114"/>
      <c r="B62" s="304"/>
      <c r="C62" s="305"/>
      <c r="D62" s="306"/>
      <c r="G62" s="116"/>
    </row>
    <row r="63" spans="1:7" x14ac:dyDescent="0.25">
      <c r="A63" s="114"/>
      <c r="B63" s="304"/>
      <c r="C63" s="305"/>
      <c r="D63" s="306"/>
      <c r="G63" s="116"/>
    </row>
    <row r="64" spans="1:7" x14ac:dyDescent="0.25">
      <c r="A64" s="114"/>
      <c r="B64" s="304"/>
      <c r="C64" s="305"/>
      <c r="D64" s="306"/>
      <c r="G64" s="116"/>
    </row>
    <row r="65" spans="1:7" x14ac:dyDescent="0.25">
      <c r="A65" s="114"/>
      <c r="B65" s="307"/>
      <c r="C65" s="308"/>
      <c r="D65" s="309"/>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0" t="s">
        <v>306</v>
      </c>
      <c r="C81" s="310"/>
      <c r="D81" s="310"/>
      <c r="G81" s="116"/>
    </row>
    <row r="82" spans="1:7" ht="13.5" thickBot="1" x14ac:dyDescent="0.3">
      <c r="A82" s="114"/>
      <c r="B82" s="310"/>
      <c r="C82" s="310"/>
      <c r="D82" s="310"/>
      <c r="E82" s="12" t="s">
        <v>2</v>
      </c>
      <c r="F82" s="15"/>
      <c r="G82" s="116"/>
    </row>
    <row r="83" spans="1:7" ht="6.75" customHeight="1" x14ac:dyDescent="0.25">
      <c r="A83" s="114"/>
      <c r="G83" s="116"/>
    </row>
    <row r="84" spans="1:7" x14ac:dyDescent="0.25">
      <c r="A84" s="114"/>
      <c r="B84" s="301"/>
      <c r="C84" s="302"/>
      <c r="D84" s="303"/>
      <c r="G84" s="116"/>
    </row>
    <row r="85" spans="1:7" x14ac:dyDescent="0.25">
      <c r="A85" s="114"/>
      <c r="B85" s="304"/>
      <c r="C85" s="305"/>
      <c r="D85" s="306"/>
      <c r="G85" s="116"/>
    </row>
    <row r="86" spans="1:7" x14ac:dyDescent="0.25">
      <c r="A86" s="114"/>
      <c r="B86" s="304"/>
      <c r="C86" s="305"/>
      <c r="D86" s="306"/>
      <c r="G86" s="116"/>
    </row>
    <row r="87" spans="1:7" x14ac:dyDescent="0.25">
      <c r="A87" s="114"/>
      <c r="B87" s="304"/>
      <c r="C87" s="305"/>
      <c r="D87" s="306"/>
      <c r="G87" s="116"/>
    </row>
    <row r="88" spans="1:7" x14ac:dyDescent="0.25">
      <c r="A88" s="114"/>
      <c r="B88" s="304"/>
      <c r="C88" s="305"/>
      <c r="D88" s="306"/>
      <c r="G88" s="116"/>
    </row>
    <row r="89" spans="1:7" x14ac:dyDescent="0.25">
      <c r="A89" s="114"/>
      <c r="B89" s="304"/>
      <c r="C89" s="305"/>
      <c r="D89" s="306"/>
      <c r="G89" s="116"/>
    </row>
    <row r="90" spans="1:7" x14ac:dyDescent="0.25">
      <c r="A90" s="114"/>
      <c r="B90" s="307"/>
      <c r="C90" s="308"/>
      <c r="D90" s="309"/>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0" t="s">
        <v>306</v>
      </c>
      <c r="C106" s="310"/>
      <c r="D106" s="310"/>
      <c r="G106" s="116"/>
    </row>
    <row r="107" spans="1:7" ht="13.5" thickBot="1" x14ac:dyDescent="0.3">
      <c r="A107" s="114"/>
      <c r="B107" s="310"/>
      <c r="C107" s="310"/>
      <c r="D107" s="310"/>
      <c r="E107" s="12" t="s">
        <v>2</v>
      </c>
      <c r="F107" s="15"/>
      <c r="G107" s="116"/>
    </row>
    <row r="108" spans="1:7" ht="6.75" customHeight="1" x14ac:dyDescent="0.25">
      <c r="A108" s="114"/>
      <c r="G108" s="116"/>
    </row>
    <row r="109" spans="1:7" x14ac:dyDescent="0.25">
      <c r="A109" s="114"/>
      <c r="B109" s="301"/>
      <c r="C109" s="302"/>
      <c r="D109" s="303"/>
      <c r="G109" s="116"/>
    </row>
    <row r="110" spans="1:7" x14ac:dyDescent="0.25">
      <c r="A110" s="114"/>
      <c r="B110" s="304"/>
      <c r="C110" s="305"/>
      <c r="D110" s="306"/>
      <c r="G110" s="116"/>
    </row>
    <row r="111" spans="1:7" x14ac:dyDescent="0.25">
      <c r="A111" s="114"/>
      <c r="B111" s="304"/>
      <c r="C111" s="305"/>
      <c r="D111" s="306"/>
      <c r="G111" s="116"/>
    </row>
    <row r="112" spans="1:7" x14ac:dyDescent="0.25">
      <c r="A112" s="114"/>
      <c r="B112" s="304"/>
      <c r="C112" s="305"/>
      <c r="D112" s="306"/>
      <c r="G112" s="116"/>
    </row>
    <row r="113" spans="1:7" x14ac:dyDescent="0.25">
      <c r="A113" s="114"/>
      <c r="B113" s="304"/>
      <c r="C113" s="305"/>
      <c r="D113" s="306"/>
      <c r="G113" s="116"/>
    </row>
    <row r="114" spans="1:7" x14ac:dyDescent="0.25">
      <c r="A114" s="114"/>
      <c r="B114" s="304"/>
      <c r="C114" s="305"/>
      <c r="D114" s="306"/>
      <c r="G114" s="116"/>
    </row>
    <row r="115" spans="1:7" x14ac:dyDescent="0.25">
      <c r="A115" s="114"/>
      <c r="B115" s="307"/>
      <c r="C115" s="308"/>
      <c r="D115" s="309"/>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0" t="s">
        <v>306</v>
      </c>
      <c r="C131" s="310"/>
      <c r="D131" s="310"/>
      <c r="G131" s="116"/>
    </row>
    <row r="132" spans="1:7" ht="13.5" thickBot="1" x14ac:dyDescent="0.3">
      <c r="A132" s="114"/>
      <c r="B132" s="310"/>
      <c r="C132" s="310"/>
      <c r="D132" s="310"/>
      <c r="E132" s="12" t="s">
        <v>2</v>
      </c>
      <c r="F132" s="15"/>
      <c r="G132" s="116"/>
    </row>
    <row r="133" spans="1:7" ht="6.75" customHeight="1" x14ac:dyDescent="0.25">
      <c r="A133" s="114"/>
      <c r="G133" s="116"/>
    </row>
    <row r="134" spans="1:7" x14ac:dyDescent="0.25">
      <c r="A134" s="114"/>
      <c r="B134" s="301"/>
      <c r="C134" s="302"/>
      <c r="D134" s="303"/>
      <c r="G134" s="116"/>
    </row>
    <row r="135" spans="1:7" x14ac:dyDescent="0.25">
      <c r="A135" s="114"/>
      <c r="B135" s="304"/>
      <c r="C135" s="305"/>
      <c r="D135" s="306"/>
      <c r="G135" s="116"/>
    </row>
    <row r="136" spans="1:7" x14ac:dyDescent="0.25">
      <c r="A136" s="114"/>
      <c r="B136" s="304"/>
      <c r="C136" s="305"/>
      <c r="D136" s="306"/>
      <c r="G136" s="116"/>
    </row>
    <row r="137" spans="1:7" x14ac:dyDescent="0.25">
      <c r="A137" s="114"/>
      <c r="B137" s="304"/>
      <c r="C137" s="305"/>
      <c r="D137" s="306"/>
      <c r="G137" s="116"/>
    </row>
    <row r="138" spans="1:7" x14ac:dyDescent="0.25">
      <c r="A138" s="114"/>
      <c r="B138" s="304"/>
      <c r="C138" s="305"/>
      <c r="D138" s="306"/>
      <c r="G138" s="116"/>
    </row>
    <row r="139" spans="1:7" x14ac:dyDescent="0.25">
      <c r="A139" s="114"/>
      <c r="B139" s="304"/>
      <c r="C139" s="305"/>
      <c r="D139" s="306"/>
      <c r="G139" s="116"/>
    </row>
    <row r="140" spans="1:7" x14ac:dyDescent="0.25">
      <c r="A140" s="114"/>
      <c r="B140" s="307"/>
      <c r="C140" s="308"/>
      <c r="D140" s="309"/>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0" t="s">
        <v>306</v>
      </c>
      <c r="C156" s="310"/>
      <c r="D156" s="310"/>
      <c r="G156" s="116"/>
    </row>
    <row r="157" spans="1:7" ht="13.5" thickBot="1" x14ac:dyDescent="0.3">
      <c r="A157" s="114"/>
      <c r="B157" s="310"/>
      <c r="C157" s="310"/>
      <c r="D157" s="310"/>
      <c r="E157" s="12" t="s">
        <v>2</v>
      </c>
      <c r="F157" s="15"/>
      <c r="G157" s="116"/>
    </row>
    <row r="158" spans="1:7" ht="6.75" customHeight="1" x14ac:dyDescent="0.25">
      <c r="A158" s="114"/>
      <c r="G158" s="116"/>
    </row>
    <row r="159" spans="1:7" x14ac:dyDescent="0.25">
      <c r="A159" s="114"/>
      <c r="B159" s="301"/>
      <c r="C159" s="302"/>
      <c r="D159" s="303"/>
      <c r="G159" s="116"/>
    </row>
    <row r="160" spans="1:7" x14ac:dyDescent="0.25">
      <c r="A160" s="114"/>
      <c r="B160" s="304"/>
      <c r="C160" s="305"/>
      <c r="D160" s="306"/>
      <c r="G160" s="116"/>
    </row>
    <row r="161" spans="1:7" x14ac:dyDescent="0.25">
      <c r="A161" s="114"/>
      <c r="B161" s="304"/>
      <c r="C161" s="305"/>
      <c r="D161" s="306"/>
      <c r="G161" s="116"/>
    </row>
    <row r="162" spans="1:7" x14ac:dyDescent="0.25">
      <c r="A162" s="114"/>
      <c r="B162" s="304"/>
      <c r="C162" s="305"/>
      <c r="D162" s="306"/>
      <c r="G162" s="116"/>
    </row>
    <row r="163" spans="1:7" x14ac:dyDescent="0.25">
      <c r="A163" s="114"/>
      <c r="B163" s="304"/>
      <c r="C163" s="305"/>
      <c r="D163" s="306"/>
      <c r="G163" s="116"/>
    </row>
    <row r="164" spans="1:7" x14ac:dyDescent="0.25">
      <c r="A164" s="114"/>
      <c r="B164" s="304"/>
      <c r="C164" s="305"/>
      <c r="D164" s="306"/>
      <c r="G164" s="116"/>
    </row>
    <row r="165" spans="1:7" x14ac:dyDescent="0.25">
      <c r="A165" s="114"/>
      <c r="B165" s="307"/>
      <c r="C165" s="308"/>
      <c r="D165" s="309"/>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0" t="s">
        <v>306</v>
      </c>
      <c r="C181" s="310"/>
      <c r="D181" s="310"/>
      <c r="G181" s="116"/>
    </row>
    <row r="182" spans="1:7" ht="13.5" thickBot="1" x14ac:dyDescent="0.3">
      <c r="A182" s="114"/>
      <c r="B182" s="310"/>
      <c r="C182" s="310"/>
      <c r="D182" s="310"/>
      <c r="E182" s="12" t="s">
        <v>2</v>
      </c>
      <c r="F182" s="15"/>
      <c r="G182" s="116"/>
    </row>
    <row r="183" spans="1:7" ht="6.75" customHeight="1" x14ac:dyDescent="0.25">
      <c r="A183" s="114"/>
      <c r="G183" s="116"/>
    </row>
    <row r="184" spans="1:7" x14ac:dyDescent="0.25">
      <c r="A184" s="114"/>
      <c r="B184" s="301"/>
      <c r="C184" s="302"/>
      <c r="D184" s="303"/>
      <c r="G184" s="116"/>
    </row>
    <row r="185" spans="1:7" x14ac:dyDescent="0.25">
      <c r="A185" s="114"/>
      <c r="B185" s="304"/>
      <c r="C185" s="305"/>
      <c r="D185" s="306"/>
      <c r="G185" s="116"/>
    </row>
    <row r="186" spans="1:7" x14ac:dyDescent="0.25">
      <c r="A186" s="114"/>
      <c r="B186" s="304"/>
      <c r="C186" s="305"/>
      <c r="D186" s="306"/>
      <c r="G186" s="116"/>
    </row>
    <row r="187" spans="1:7" x14ac:dyDescent="0.25">
      <c r="A187" s="114"/>
      <c r="B187" s="304"/>
      <c r="C187" s="305"/>
      <c r="D187" s="306"/>
      <c r="G187" s="116"/>
    </row>
    <row r="188" spans="1:7" x14ac:dyDescent="0.25">
      <c r="A188" s="114"/>
      <c r="B188" s="304"/>
      <c r="C188" s="305"/>
      <c r="D188" s="306"/>
      <c r="G188" s="116"/>
    </row>
    <row r="189" spans="1:7" x14ac:dyDescent="0.25">
      <c r="A189" s="114"/>
      <c r="B189" s="304"/>
      <c r="C189" s="305"/>
      <c r="D189" s="306"/>
      <c r="G189" s="116"/>
    </row>
    <row r="190" spans="1:7" x14ac:dyDescent="0.25">
      <c r="A190" s="114"/>
      <c r="B190" s="307"/>
      <c r="C190" s="308"/>
      <c r="D190" s="309"/>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0" t="s">
        <v>306</v>
      </c>
      <c r="C206" s="310"/>
      <c r="D206" s="310"/>
      <c r="G206" s="116"/>
    </row>
    <row r="207" spans="1:7" ht="13.5" thickBot="1" x14ac:dyDescent="0.3">
      <c r="A207" s="114"/>
      <c r="B207" s="310"/>
      <c r="C207" s="310"/>
      <c r="D207" s="310"/>
      <c r="E207" s="12" t="s">
        <v>2</v>
      </c>
      <c r="F207" s="15"/>
      <c r="G207" s="116"/>
    </row>
    <row r="208" spans="1:7" ht="6.75" customHeight="1" x14ac:dyDescent="0.25">
      <c r="A208" s="114"/>
      <c r="G208" s="116"/>
    </row>
    <row r="209" spans="1:7" x14ac:dyDescent="0.25">
      <c r="A209" s="114"/>
      <c r="B209" s="301"/>
      <c r="C209" s="302"/>
      <c r="D209" s="303"/>
      <c r="G209" s="116"/>
    </row>
    <row r="210" spans="1:7" x14ac:dyDescent="0.25">
      <c r="A210" s="114"/>
      <c r="B210" s="304"/>
      <c r="C210" s="305"/>
      <c r="D210" s="306"/>
      <c r="G210" s="116"/>
    </row>
    <row r="211" spans="1:7" x14ac:dyDescent="0.25">
      <c r="A211" s="114"/>
      <c r="B211" s="304"/>
      <c r="C211" s="305"/>
      <c r="D211" s="306"/>
      <c r="G211" s="116"/>
    </row>
    <row r="212" spans="1:7" x14ac:dyDescent="0.25">
      <c r="A212" s="114"/>
      <c r="B212" s="304"/>
      <c r="C212" s="305"/>
      <c r="D212" s="306"/>
      <c r="G212" s="116"/>
    </row>
    <row r="213" spans="1:7" x14ac:dyDescent="0.25">
      <c r="A213" s="114"/>
      <c r="B213" s="304"/>
      <c r="C213" s="305"/>
      <c r="D213" s="306"/>
      <c r="G213" s="116"/>
    </row>
    <row r="214" spans="1:7" x14ac:dyDescent="0.25">
      <c r="A214" s="114"/>
      <c r="B214" s="304"/>
      <c r="C214" s="305"/>
      <c r="D214" s="306"/>
      <c r="G214" s="116"/>
    </row>
    <row r="215" spans="1:7" x14ac:dyDescent="0.25">
      <c r="A215" s="114"/>
      <c r="B215" s="307"/>
      <c r="C215" s="308"/>
      <c r="D215" s="309"/>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0" t="s">
        <v>306</v>
      </c>
      <c r="C231" s="310"/>
      <c r="D231" s="310"/>
      <c r="G231" s="116"/>
    </row>
    <row r="232" spans="1:7" ht="13.5" thickBot="1" x14ac:dyDescent="0.3">
      <c r="A232" s="114"/>
      <c r="B232" s="310"/>
      <c r="C232" s="310"/>
      <c r="D232" s="310"/>
      <c r="E232" s="12" t="s">
        <v>2</v>
      </c>
      <c r="F232" s="15"/>
      <c r="G232" s="116"/>
    </row>
    <row r="233" spans="1:7" ht="6.75" customHeight="1" x14ac:dyDescent="0.25">
      <c r="A233" s="114"/>
      <c r="G233" s="116"/>
    </row>
    <row r="234" spans="1:7" x14ac:dyDescent="0.25">
      <c r="A234" s="114"/>
      <c r="B234" s="301"/>
      <c r="C234" s="302"/>
      <c r="D234" s="303"/>
      <c r="G234" s="116"/>
    </row>
    <row r="235" spans="1:7" x14ac:dyDescent="0.25">
      <c r="A235" s="114"/>
      <c r="B235" s="304"/>
      <c r="C235" s="305"/>
      <c r="D235" s="306"/>
      <c r="G235" s="116"/>
    </row>
    <row r="236" spans="1:7" x14ac:dyDescent="0.25">
      <c r="A236" s="114"/>
      <c r="B236" s="304"/>
      <c r="C236" s="305"/>
      <c r="D236" s="306"/>
      <c r="G236" s="116"/>
    </row>
    <row r="237" spans="1:7" x14ac:dyDescent="0.25">
      <c r="A237" s="114"/>
      <c r="B237" s="304"/>
      <c r="C237" s="305"/>
      <c r="D237" s="306"/>
      <c r="G237" s="116"/>
    </row>
    <row r="238" spans="1:7" x14ac:dyDescent="0.25">
      <c r="A238" s="114"/>
      <c r="B238" s="304"/>
      <c r="C238" s="305"/>
      <c r="D238" s="306"/>
      <c r="G238" s="116"/>
    </row>
    <row r="239" spans="1:7" x14ac:dyDescent="0.25">
      <c r="A239" s="114"/>
      <c r="B239" s="304"/>
      <c r="C239" s="305"/>
      <c r="D239" s="306"/>
      <c r="G239" s="116"/>
    </row>
    <row r="240" spans="1:7" x14ac:dyDescent="0.25">
      <c r="A240" s="114"/>
      <c r="B240" s="307"/>
      <c r="C240" s="308"/>
      <c r="D240" s="309"/>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0" t="s">
        <v>306</v>
      </c>
      <c r="C256" s="310"/>
      <c r="D256" s="310"/>
      <c r="G256" s="116"/>
    </row>
    <row r="257" spans="1:7" ht="13.5" thickBot="1" x14ac:dyDescent="0.3">
      <c r="A257" s="114"/>
      <c r="B257" s="310"/>
      <c r="C257" s="310"/>
      <c r="D257" s="310"/>
      <c r="E257" s="12" t="s">
        <v>2</v>
      </c>
      <c r="F257" s="15"/>
      <c r="G257" s="116"/>
    </row>
    <row r="258" spans="1:7" ht="6.75" customHeight="1" x14ac:dyDescent="0.25">
      <c r="A258" s="114"/>
      <c r="G258" s="116"/>
    </row>
    <row r="259" spans="1:7" x14ac:dyDescent="0.25">
      <c r="A259" s="114"/>
      <c r="B259" s="301"/>
      <c r="C259" s="302"/>
      <c r="D259" s="303"/>
      <c r="G259" s="116"/>
    </row>
    <row r="260" spans="1:7" x14ac:dyDescent="0.25">
      <c r="A260" s="114"/>
      <c r="B260" s="304"/>
      <c r="C260" s="305"/>
      <c r="D260" s="306"/>
      <c r="G260" s="116"/>
    </row>
    <row r="261" spans="1:7" x14ac:dyDescent="0.25">
      <c r="A261" s="114"/>
      <c r="B261" s="304"/>
      <c r="C261" s="305"/>
      <c r="D261" s="306"/>
      <c r="G261" s="116"/>
    </row>
    <row r="262" spans="1:7" x14ac:dyDescent="0.25">
      <c r="A262" s="114"/>
      <c r="B262" s="304"/>
      <c r="C262" s="305"/>
      <c r="D262" s="306"/>
      <c r="G262" s="116"/>
    </row>
    <row r="263" spans="1:7" x14ac:dyDescent="0.25">
      <c r="A263" s="114"/>
      <c r="B263" s="304"/>
      <c r="C263" s="305"/>
      <c r="D263" s="306"/>
      <c r="G263" s="116"/>
    </row>
    <row r="264" spans="1:7" x14ac:dyDescent="0.25">
      <c r="A264" s="114"/>
      <c r="B264" s="304"/>
      <c r="C264" s="305"/>
      <c r="D264" s="306"/>
      <c r="G264" s="116"/>
    </row>
    <row r="265" spans="1:7" x14ac:dyDescent="0.25">
      <c r="A265" s="114"/>
      <c r="B265" s="307"/>
      <c r="C265" s="308"/>
      <c r="D265" s="309"/>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customHeight="1"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customHeight="1"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customHeight="1"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customHeight="1"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customHeight="1"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customHeight="1"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customHeight="1"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customHeight="1"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customHeight="1"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customHeight="1"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zoomScale="85" zoomScaleNormal="85"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1"/>
  <sheetViews>
    <sheetView showGridLines="0" view="pageBreakPreview" zoomScale="80" zoomScaleNormal="90" zoomScaleSheetLayoutView="80" zoomScalePageLayoutView="90" workbookViewId="0">
      <selection activeCell="C7" sqref="C7"/>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191</v>
      </c>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5555641</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5555641</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323</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t="s">
        <v>191</v>
      </c>
      <c r="G32" s="116"/>
    </row>
    <row r="33" spans="1:7" ht="6.75" customHeight="1" x14ac:dyDescent="0.25">
      <c r="A33" s="114"/>
      <c r="B33" s="90"/>
      <c r="C33" s="90"/>
      <c r="D33" s="91"/>
      <c r="E33" s="90"/>
      <c r="F33" s="92"/>
      <c r="G33" s="116"/>
    </row>
    <row r="34" spans="1:7" x14ac:dyDescent="0.25">
      <c r="A34" s="114"/>
      <c r="B34" s="301" t="s">
        <v>371</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ht="397.5" customHeight="1" x14ac:dyDescent="0.25">
      <c r="A40" s="114"/>
      <c r="B40" s="307"/>
      <c r="C40" s="308"/>
      <c r="D40" s="309"/>
      <c r="E40" s="90"/>
      <c r="F40" s="92"/>
      <c r="G40" s="116"/>
    </row>
    <row r="41" spans="1:7" ht="300.75" customHeight="1" x14ac:dyDescent="0.25">
      <c r="A41" s="114"/>
      <c r="B41" s="314" t="s">
        <v>453</v>
      </c>
      <c r="C41" s="315"/>
      <c r="D41" s="316"/>
      <c r="E41" s="90"/>
      <c r="F41" s="92"/>
      <c r="G41" s="116"/>
    </row>
    <row r="42" spans="1:7" ht="222.75" customHeight="1" thickBot="1" x14ac:dyDescent="0.3">
      <c r="A42" s="114"/>
      <c r="B42" s="317" t="s">
        <v>432</v>
      </c>
      <c r="C42" s="318"/>
      <c r="D42" s="319"/>
      <c r="E42" s="90"/>
      <c r="F42" s="92"/>
      <c r="G42" s="116"/>
    </row>
    <row r="43" spans="1:7" ht="13.5" thickBot="1" x14ac:dyDescent="0.3">
      <c r="A43" s="114"/>
      <c r="B43" s="90" t="s">
        <v>20</v>
      </c>
      <c r="C43" s="90"/>
      <c r="D43" s="91"/>
      <c r="E43" s="12" t="s">
        <v>2</v>
      </c>
      <c r="F43" s="54" t="s">
        <v>191</v>
      </c>
      <c r="G43" s="116"/>
    </row>
    <row r="44" spans="1:7" ht="6.75" customHeight="1" thickBot="1" x14ac:dyDescent="0.3">
      <c r="A44" s="114"/>
      <c r="B44" s="90"/>
      <c r="C44" s="90"/>
      <c r="D44" s="91"/>
      <c r="E44" s="90"/>
      <c r="F44" s="92"/>
      <c r="G44" s="116"/>
    </row>
    <row r="45" spans="1:7" ht="13.5" thickBot="1" x14ac:dyDescent="0.3">
      <c r="A45" s="114"/>
      <c r="B45" s="90"/>
      <c r="C45" s="115" t="s">
        <v>15</v>
      </c>
      <c r="D45" s="91"/>
      <c r="E45" s="90"/>
      <c r="F45" s="98">
        <f>IF(F43=0," ",IF(F32="Yes",1,IF(F32="No",0,IF(F29/F43&gt;=1,1,IF(F29/F43&gt;=0.75,0.75,IF(F29/F43&gt;=0.5,0.5,IF(F29/F43&gt;=0.25,0.25,0)))))))</f>
        <v>1</v>
      </c>
      <c r="G45" s="116"/>
    </row>
    <row r="46" spans="1:7" ht="6.75" customHeight="1" x14ac:dyDescent="0.25">
      <c r="A46" s="130"/>
      <c r="B46" s="131"/>
      <c r="C46" s="131"/>
      <c r="D46" s="132"/>
      <c r="E46" s="131"/>
      <c r="F46" s="133"/>
      <c r="G46" s="134"/>
    </row>
    <row r="47" spans="1:7" s="33" customFormat="1" ht="15" x14ac:dyDescent="0.25">
      <c r="A47" s="107"/>
      <c r="B47" s="108"/>
      <c r="C47" s="108"/>
      <c r="D47" s="109"/>
      <c r="E47" s="110"/>
      <c r="F47" s="111"/>
      <c r="G47" s="112"/>
    </row>
    <row r="48" spans="1:7" s="33" customFormat="1" ht="28.5" x14ac:dyDescent="0.25">
      <c r="A48" s="120"/>
      <c r="B48" s="41" t="s">
        <v>233</v>
      </c>
      <c r="C48" s="121"/>
      <c r="D48" s="152" t="s">
        <v>324</v>
      </c>
      <c r="E48" s="113"/>
      <c r="F48" s="113"/>
      <c r="G48" s="119"/>
    </row>
    <row r="49" spans="1:7" s="45" customFormat="1" ht="12" x14ac:dyDescent="0.25">
      <c r="A49" s="122"/>
      <c r="B49" s="123"/>
      <c r="C49" s="124"/>
      <c r="D49" s="153" t="s">
        <v>147</v>
      </c>
      <c r="E49" s="125"/>
      <c r="F49" s="126"/>
      <c r="G49" s="127"/>
    </row>
    <row r="50" spans="1:7" s="33" customFormat="1" ht="6.75" customHeight="1" thickBot="1" x14ac:dyDescent="0.3">
      <c r="A50" s="120"/>
      <c r="B50" s="97"/>
      <c r="C50" s="121"/>
      <c r="D50" s="128"/>
      <c r="E50" s="113"/>
      <c r="F50" s="99"/>
      <c r="G50" s="119"/>
    </row>
    <row r="51" spans="1:7" ht="13.5" thickBot="1" x14ac:dyDescent="0.3">
      <c r="A51" s="114"/>
      <c r="B51" s="90" t="s">
        <v>18</v>
      </c>
      <c r="C51" s="90"/>
      <c r="D51" s="91"/>
      <c r="E51" s="12" t="s">
        <v>2</v>
      </c>
      <c r="F51" s="54"/>
      <c r="G51" s="116"/>
    </row>
    <row r="52" spans="1:7" ht="6.75" customHeight="1" thickBot="1" x14ac:dyDescent="0.3">
      <c r="A52" s="114"/>
      <c r="B52" s="90"/>
      <c r="C52" s="90"/>
      <c r="D52" s="91"/>
      <c r="E52" s="90"/>
      <c r="F52" s="129"/>
      <c r="G52" s="116"/>
    </row>
    <row r="53" spans="1:7" ht="13.5" thickBot="1" x14ac:dyDescent="0.3">
      <c r="A53" s="114"/>
      <c r="B53" s="90" t="s">
        <v>19</v>
      </c>
      <c r="C53" s="90"/>
      <c r="D53" s="91"/>
      <c r="E53" s="12" t="s">
        <v>2</v>
      </c>
      <c r="F53" s="54"/>
      <c r="G53" s="116"/>
    </row>
    <row r="54" spans="1:7" ht="6.75" customHeight="1" thickBot="1" x14ac:dyDescent="0.3">
      <c r="A54" s="114"/>
      <c r="B54" s="90"/>
      <c r="C54" s="90"/>
      <c r="D54" s="91"/>
      <c r="E54" s="90"/>
      <c r="F54" s="92"/>
      <c r="G54" s="116"/>
    </row>
    <row r="55" spans="1:7" ht="13.5" thickBot="1" x14ac:dyDescent="0.3">
      <c r="A55" s="114"/>
      <c r="B55" s="90"/>
      <c r="C55" s="90" t="s">
        <v>14</v>
      </c>
      <c r="D55" s="91"/>
      <c r="E55" s="90"/>
      <c r="F55" s="96" t="str">
        <f>IF(F53&gt;0,F51/F53,IF(F58&gt;0,F58,"N/A"))</f>
        <v>Yes</v>
      </c>
      <c r="G55" s="116"/>
    </row>
    <row r="56" spans="1:7" ht="6.75" customHeight="1" x14ac:dyDescent="0.25">
      <c r="A56" s="114"/>
      <c r="B56" s="90"/>
      <c r="C56" s="90"/>
      <c r="D56" s="91"/>
      <c r="E56" s="90"/>
      <c r="F56" s="92"/>
      <c r="G56" s="116"/>
    </row>
    <row r="57" spans="1:7" ht="13.5" thickBot="1" x14ac:dyDescent="0.3">
      <c r="A57" s="114"/>
      <c r="B57" s="310" t="s">
        <v>306</v>
      </c>
      <c r="C57" s="310"/>
      <c r="D57" s="310"/>
      <c r="E57" s="90"/>
      <c r="F57" s="92"/>
      <c r="G57" s="116"/>
    </row>
    <row r="58" spans="1:7" ht="13.5" thickBot="1" x14ac:dyDescent="0.3">
      <c r="A58" s="114"/>
      <c r="B58" s="310"/>
      <c r="C58" s="310"/>
      <c r="D58" s="310"/>
      <c r="E58" s="12" t="s">
        <v>2</v>
      </c>
      <c r="F58" s="15" t="s">
        <v>191</v>
      </c>
      <c r="G58" s="116"/>
    </row>
    <row r="59" spans="1:7" ht="6.75" customHeight="1" x14ac:dyDescent="0.25">
      <c r="A59" s="114"/>
      <c r="B59" s="90"/>
      <c r="C59" s="90"/>
      <c r="D59" s="91"/>
      <c r="E59" s="90"/>
      <c r="F59" s="92"/>
      <c r="G59" s="116"/>
    </row>
    <row r="60" spans="1:7" x14ac:dyDescent="0.25">
      <c r="A60" s="114"/>
      <c r="B60" s="301" t="s">
        <v>444</v>
      </c>
      <c r="C60" s="302"/>
      <c r="D60" s="303"/>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4"/>
      <c r="C65" s="305"/>
      <c r="D65" s="306"/>
      <c r="E65" s="90"/>
      <c r="F65" s="92"/>
      <c r="G65" s="116"/>
    </row>
    <row r="66" spans="1:7" ht="132" customHeight="1" x14ac:dyDescent="0.25">
      <c r="A66" s="114"/>
      <c r="B66" s="307"/>
      <c r="C66" s="308"/>
      <c r="D66" s="309"/>
      <c r="E66" s="90"/>
      <c r="F66" s="92"/>
      <c r="G66" s="116"/>
    </row>
    <row r="67" spans="1:7" ht="6.75" customHeight="1" thickBot="1" x14ac:dyDescent="0.3">
      <c r="A67" s="114"/>
      <c r="B67" s="90"/>
      <c r="C67" s="90"/>
      <c r="D67" s="91"/>
      <c r="E67" s="90"/>
      <c r="F67" s="92"/>
      <c r="G67" s="116"/>
    </row>
    <row r="68" spans="1:7" ht="13.5" thickBot="1" x14ac:dyDescent="0.3">
      <c r="A68" s="114"/>
      <c r="B68" s="90" t="s">
        <v>20</v>
      </c>
      <c r="C68" s="90"/>
      <c r="D68" s="91"/>
      <c r="E68" s="12" t="s">
        <v>2</v>
      </c>
      <c r="F68" s="54" t="s">
        <v>191</v>
      </c>
      <c r="G68" s="116"/>
    </row>
    <row r="69" spans="1:7" ht="6.75" customHeight="1" thickBot="1" x14ac:dyDescent="0.3">
      <c r="A69" s="114"/>
      <c r="B69" s="90"/>
      <c r="C69" s="90"/>
      <c r="D69" s="91"/>
      <c r="E69" s="90"/>
      <c r="F69" s="92"/>
      <c r="G69" s="116"/>
    </row>
    <row r="70" spans="1:7" ht="13.5" thickBot="1" x14ac:dyDescent="0.3">
      <c r="A70" s="114"/>
      <c r="B70" s="90"/>
      <c r="C70" s="115" t="s">
        <v>15</v>
      </c>
      <c r="D70" s="91"/>
      <c r="E70" s="90"/>
      <c r="F70" s="98">
        <f>IF(F68=0," ",IF(F58="Yes",1,IF(F58="No",0,IF(F55/F68&gt;=1,1,IF(F55/F68&gt;=0.75,0.75,IF(F55/F68&gt;=0.5,0.5,IF(F55/F68&gt;=0.25,0.25,0)))))))</f>
        <v>1</v>
      </c>
      <c r="G70" s="116"/>
    </row>
    <row r="71" spans="1:7" ht="6.75" customHeight="1" x14ac:dyDescent="0.25">
      <c r="A71" s="130"/>
      <c r="B71" s="131"/>
      <c r="C71" s="131"/>
      <c r="D71" s="132"/>
      <c r="E71" s="131"/>
      <c r="F71" s="133"/>
      <c r="G71" s="134"/>
    </row>
    <row r="72" spans="1:7" s="33" customFormat="1" ht="15" x14ac:dyDescent="0.25">
      <c r="A72" s="107"/>
      <c r="B72" s="108"/>
      <c r="C72" s="108"/>
      <c r="D72" s="109"/>
      <c r="E72" s="110"/>
      <c r="F72" s="111"/>
      <c r="G72" s="112"/>
    </row>
    <row r="73" spans="1:7" s="33" customFormat="1" ht="28.5" x14ac:dyDescent="0.25">
      <c r="A73" s="120"/>
      <c r="B73" s="41" t="s">
        <v>233</v>
      </c>
      <c r="C73" s="121"/>
      <c r="D73" s="152" t="s">
        <v>325</v>
      </c>
      <c r="E73" s="113"/>
      <c r="F73" s="113"/>
      <c r="G73" s="119"/>
    </row>
    <row r="74" spans="1:7" s="45" customFormat="1" ht="12" x14ac:dyDescent="0.25">
      <c r="A74" s="122"/>
      <c r="B74" s="123"/>
      <c r="C74" s="124"/>
      <c r="D74" s="153" t="s">
        <v>147</v>
      </c>
      <c r="E74" s="125"/>
      <c r="F74" s="126"/>
      <c r="G74" s="127"/>
    </row>
    <row r="75" spans="1:7" s="33" customFormat="1" ht="6.75" customHeight="1" thickBot="1" x14ac:dyDescent="0.3">
      <c r="A75" s="120"/>
      <c r="B75" s="97"/>
      <c r="C75" s="121"/>
      <c r="D75" s="128"/>
      <c r="E75" s="113"/>
      <c r="F75" s="99"/>
      <c r="G75" s="119"/>
    </row>
    <row r="76" spans="1:7" ht="13.5" thickBot="1" x14ac:dyDescent="0.3">
      <c r="A76" s="114"/>
      <c r="B76" s="90" t="s">
        <v>18</v>
      </c>
      <c r="C76" s="90"/>
      <c r="D76" s="91"/>
      <c r="E76" s="12" t="s">
        <v>2</v>
      </c>
      <c r="F76" s="54"/>
      <c r="G76" s="116"/>
    </row>
    <row r="77" spans="1:7" ht="6.75" customHeight="1" thickBot="1" x14ac:dyDescent="0.3">
      <c r="A77" s="114"/>
      <c r="B77" s="90"/>
      <c r="C77" s="90"/>
      <c r="D77" s="91"/>
      <c r="E77" s="90"/>
      <c r="F77" s="129"/>
      <c r="G77" s="116"/>
    </row>
    <row r="78" spans="1:7" ht="13.5" thickBot="1" x14ac:dyDescent="0.3">
      <c r="A78" s="114"/>
      <c r="B78" s="90" t="s">
        <v>19</v>
      </c>
      <c r="C78" s="90"/>
      <c r="D78" s="91"/>
      <c r="E78" s="12" t="s">
        <v>2</v>
      </c>
      <c r="F78" s="54"/>
      <c r="G78" s="116"/>
    </row>
    <row r="79" spans="1:7" ht="6.75" customHeight="1" thickBot="1" x14ac:dyDescent="0.3">
      <c r="A79" s="114"/>
      <c r="B79" s="90"/>
      <c r="C79" s="90"/>
      <c r="D79" s="91"/>
      <c r="E79" s="90"/>
      <c r="F79" s="92"/>
      <c r="G79" s="116"/>
    </row>
    <row r="80" spans="1:7" ht="13.5" thickBot="1" x14ac:dyDescent="0.3">
      <c r="A80" s="114"/>
      <c r="B80" s="90"/>
      <c r="C80" s="90" t="s">
        <v>14</v>
      </c>
      <c r="D80" s="91"/>
      <c r="E80" s="90"/>
      <c r="F80" s="96" t="str">
        <f>IF(F78&gt;0,F76/F78,IF(F83&gt;0,F83,"N/A"))</f>
        <v>Yes</v>
      </c>
      <c r="G80" s="116"/>
    </row>
    <row r="81" spans="1:7" ht="6.75" customHeight="1" x14ac:dyDescent="0.25">
      <c r="A81" s="114"/>
      <c r="B81" s="90"/>
      <c r="C81" s="90"/>
      <c r="D81" s="91"/>
      <c r="E81" s="90"/>
      <c r="F81" s="92"/>
      <c r="G81" s="116"/>
    </row>
    <row r="82" spans="1:7" ht="13.5" thickBot="1" x14ac:dyDescent="0.3">
      <c r="A82" s="114"/>
      <c r="B82" s="310" t="s">
        <v>306</v>
      </c>
      <c r="C82" s="310"/>
      <c r="D82" s="310"/>
      <c r="E82" s="90"/>
      <c r="F82" s="92"/>
      <c r="G82" s="116"/>
    </row>
    <row r="83" spans="1:7" ht="13.5" thickBot="1" x14ac:dyDescent="0.3">
      <c r="A83" s="114"/>
      <c r="B83" s="310"/>
      <c r="C83" s="310"/>
      <c r="D83" s="310"/>
      <c r="E83" s="12" t="s">
        <v>2</v>
      </c>
      <c r="F83" s="15" t="s">
        <v>191</v>
      </c>
      <c r="G83" s="116"/>
    </row>
    <row r="84" spans="1:7" ht="6.75" customHeight="1" x14ac:dyDescent="0.25">
      <c r="A84" s="114"/>
      <c r="B84" s="90"/>
      <c r="C84" s="90"/>
      <c r="D84" s="91"/>
      <c r="E84" s="90"/>
      <c r="F84" s="92"/>
      <c r="G84" s="116"/>
    </row>
    <row r="85" spans="1:7" x14ac:dyDescent="0.25">
      <c r="A85" s="114"/>
      <c r="B85" s="301" t="s">
        <v>372</v>
      </c>
      <c r="C85" s="302"/>
      <c r="D85" s="303"/>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4"/>
      <c r="C90" s="305"/>
      <c r="D90" s="306"/>
      <c r="E90" s="90"/>
      <c r="F90" s="92"/>
      <c r="G90" s="116"/>
    </row>
    <row r="91" spans="1:7" ht="288.75" customHeight="1" x14ac:dyDescent="0.25">
      <c r="A91" s="114"/>
      <c r="B91" s="307"/>
      <c r="C91" s="308"/>
      <c r="D91" s="309"/>
      <c r="E91" s="90"/>
      <c r="F91" s="92"/>
      <c r="G91" s="116"/>
    </row>
    <row r="92" spans="1:7" ht="6.75" customHeight="1" thickBot="1" x14ac:dyDescent="0.3">
      <c r="A92" s="114"/>
      <c r="B92" s="90"/>
      <c r="C92" s="90"/>
      <c r="D92" s="91"/>
      <c r="E92" s="90"/>
      <c r="F92" s="92"/>
      <c r="G92" s="116"/>
    </row>
    <row r="93" spans="1:7" ht="13.5" thickBot="1" x14ac:dyDescent="0.3">
      <c r="A93" s="114"/>
      <c r="B93" s="90" t="s">
        <v>20</v>
      </c>
      <c r="C93" s="90"/>
      <c r="D93" s="91"/>
      <c r="E93" s="12" t="s">
        <v>2</v>
      </c>
      <c r="F93" s="54" t="s">
        <v>191</v>
      </c>
      <c r="G93" s="116"/>
    </row>
    <row r="94" spans="1:7" ht="6.75" customHeight="1" thickBot="1" x14ac:dyDescent="0.3">
      <c r="A94" s="114"/>
      <c r="B94" s="90"/>
      <c r="C94" s="90"/>
      <c r="D94" s="91"/>
      <c r="E94" s="90"/>
      <c r="F94" s="92"/>
      <c r="G94" s="116"/>
    </row>
    <row r="95" spans="1:7" ht="13.5" thickBot="1" x14ac:dyDescent="0.3">
      <c r="A95" s="114"/>
      <c r="B95" s="90"/>
      <c r="C95" s="115" t="s">
        <v>15</v>
      </c>
      <c r="D95" s="91"/>
      <c r="E95" s="90"/>
      <c r="F95" s="98">
        <f>IF(F93=0," ",IF(F83="Yes",1,IF(F83="No",0,IF(F80/F93&gt;=1,1,IF(F80/F93&gt;=0.75,0.75,IF(F80/F93&gt;=0.5,0.5,IF(F80/F93&gt;=0.25,0.25,0)))))))</f>
        <v>1</v>
      </c>
      <c r="G95" s="116"/>
    </row>
    <row r="96" spans="1:7" ht="6.75" customHeight="1" x14ac:dyDescent="0.25">
      <c r="A96" s="130"/>
      <c r="B96" s="131"/>
      <c r="C96" s="131"/>
      <c r="D96" s="132"/>
      <c r="E96" s="131"/>
      <c r="F96" s="133"/>
      <c r="G96" s="134"/>
    </row>
    <row r="97" spans="1:7" s="33" customFormat="1" ht="15" x14ac:dyDescent="0.25">
      <c r="A97" s="117"/>
      <c r="B97" s="94"/>
      <c r="C97" s="94"/>
      <c r="D97" s="118"/>
      <c r="E97" s="113"/>
      <c r="F97" s="99"/>
      <c r="G97" s="119"/>
    </row>
    <row r="98" spans="1:7" s="33" customFormat="1" ht="42.75" x14ac:dyDescent="0.25">
      <c r="A98" s="120"/>
      <c r="B98" s="41" t="s">
        <v>233</v>
      </c>
      <c r="C98" s="121"/>
      <c r="D98" s="152" t="s">
        <v>326</v>
      </c>
      <c r="E98" s="113"/>
      <c r="F98" s="113"/>
      <c r="G98" s="119"/>
    </row>
    <row r="99" spans="1:7" s="45" customFormat="1" ht="12" x14ac:dyDescent="0.25">
      <c r="A99" s="122"/>
      <c r="B99" s="123"/>
      <c r="C99" s="124"/>
      <c r="D99" s="153" t="s">
        <v>147</v>
      </c>
      <c r="E99" s="125"/>
      <c r="F99" s="126"/>
      <c r="G99" s="127"/>
    </row>
    <row r="100" spans="1:7" s="33" customFormat="1" ht="6.75" customHeight="1" thickBot="1" x14ac:dyDescent="0.3">
      <c r="A100" s="120"/>
      <c r="B100" s="97"/>
      <c r="C100" s="121"/>
      <c r="D100" s="128"/>
      <c r="E100" s="113"/>
      <c r="F100" s="99"/>
      <c r="G100" s="119"/>
    </row>
    <row r="101" spans="1:7" ht="13.5" thickBot="1" x14ac:dyDescent="0.3">
      <c r="A101" s="114"/>
      <c r="B101" s="90" t="s">
        <v>18</v>
      </c>
      <c r="C101" s="90"/>
      <c r="D101" s="91"/>
      <c r="E101" s="12" t="s">
        <v>2</v>
      </c>
      <c r="F101" s="54"/>
      <c r="G101" s="116"/>
    </row>
    <row r="102" spans="1:7" ht="6.75" customHeight="1" thickBot="1" x14ac:dyDescent="0.3">
      <c r="A102" s="114"/>
      <c r="B102" s="90"/>
      <c r="C102" s="90"/>
      <c r="D102" s="91"/>
      <c r="E102" s="90"/>
      <c r="F102" s="129"/>
      <c r="G102" s="116"/>
    </row>
    <row r="103" spans="1:7" ht="13.5" thickBot="1" x14ac:dyDescent="0.3">
      <c r="A103" s="114"/>
      <c r="B103" s="90" t="s">
        <v>19</v>
      </c>
      <c r="C103" s="90"/>
      <c r="D103" s="91"/>
      <c r="E103" s="12" t="s">
        <v>2</v>
      </c>
      <c r="F103" s="54"/>
      <c r="G103" s="116"/>
    </row>
    <row r="104" spans="1:7" ht="6.75" customHeight="1" thickBot="1" x14ac:dyDescent="0.3">
      <c r="A104" s="114"/>
      <c r="B104" s="90"/>
      <c r="C104" s="90"/>
      <c r="D104" s="91"/>
      <c r="E104" s="90"/>
      <c r="F104" s="92"/>
      <c r="G104" s="116"/>
    </row>
    <row r="105" spans="1:7" ht="13.5" thickBot="1" x14ac:dyDescent="0.3">
      <c r="A105" s="114"/>
      <c r="B105" s="90"/>
      <c r="C105" s="90" t="s">
        <v>14</v>
      </c>
      <c r="D105" s="91"/>
      <c r="E105" s="90"/>
      <c r="F105" s="96" t="str">
        <f>IF(F103&gt;0,F101/F103,IF(F108&gt;0,F108,"N/A"))</f>
        <v>Yes</v>
      </c>
      <c r="G105" s="116"/>
    </row>
    <row r="106" spans="1:7" ht="6.75" customHeight="1" x14ac:dyDescent="0.25">
      <c r="A106" s="114"/>
      <c r="B106" s="90"/>
      <c r="C106" s="90"/>
      <c r="D106" s="91"/>
      <c r="E106" s="90"/>
      <c r="F106" s="92"/>
      <c r="G106" s="116"/>
    </row>
    <row r="107" spans="1:7" ht="13.5" thickBot="1" x14ac:dyDescent="0.3">
      <c r="A107" s="114"/>
      <c r="B107" s="310" t="s">
        <v>306</v>
      </c>
      <c r="C107" s="310"/>
      <c r="D107" s="310"/>
      <c r="E107" s="90"/>
      <c r="F107" s="92"/>
      <c r="G107" s="116"/>
    </row>
    <row r="108" spans="1:7" ht="13.5" thickBot="1" x14ac:dyDescent="0.3">
      <c r="A108" s="114"/>
      <c r="B108" s="310"/>
      <c r="C108" s="310"/>
      <c r="D108" s="310"/>
      <c r="E108" s="12" t="s">
        <v>2</v>
      </c>
      <c r="F108" s="15" t="s">
        <v>191</v>
      </c>
      <c r="G108" s="116"/>
    </row>
    <row r="109" spans="1:7" ht="6.75" customHeight="1" x14ac:dyDescent="0.25">
      <c r="A109" s="114"/>
      <c r="B109" s="90"/>
      <c r="C109" s="90"/>
      <c r="D109" s="91"/>
      <c r="E109" s="90"/>
      <c r="F109" s="92"/>
      <c r="G109" s="116"/>
    </row>
    <row r="110" spans="1:7" x14ac:dyDescent="0.25">
      <c r="A110" s="114"/>
      <c r="B110" s="301" t="s">
        <v>373</v>
      </c>
      <c r="C110" s="302"/>
      <c r="D110" s="303"/>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4"/>
      <c r="C115" s="305"/>
      <c r="D115" s="306"/>
      <c r="E115" s="90"/>
      <c r="F115" s="92"/>
      <c r="G115" s="116"/>
    </row>
    <row r="116" spans="1:7" ht="4.5" customHeight="1" x14ac:dyDescent="0.25">
      <c r="A116" s="114"/>
      <c r="B116" s="307"/>
      <c r="C116" s="308"/>
      <c r="D116" s="309"/>
      <c r="E116" s="90"/>
      <c r="F116" s="92"/>
      <c r="G116" s="116"/>
    </row>
    <row r="117" spans="1:7" ht="6.75" customHeight="1" thickBot="1" x14ac:dyDescent="0.3">
      <c r="A117" s="114"/>
      <c r="B117" s="90"/>
      <c r="C117" s="90"/>
      <c r="D117" s="91"/>
      <c r="E117" s="90"/>
      <c r="F117" s="92"/>
      <c r="G117" s="116"/>
    </row>
    <row r="118" spans="1:7" ht="13.5" thickBot="1" x14ac:dyDescent="0.3">
      <c r="A118" s="114"/>
      <c r="B118" s="90" t="s">
        <v>20</v>
      </c>
      <c r="C118" s="90"/>
      <c r="D118" s="91"/>
      <c r="E118" s="12" t="s">
        <v>2</v>
      </c>
      <c r="F118" s="54" t="s">
        <v>191</v>
      </c>
      <c r="G118" s="116"/>
    </row>
    <row r="119" spans="1:7" ht="6.75" customHeight="1" thickBot="1" x14ac:dyDescent="0.3">
      <c r="A119" s="114"/>
      <c r="B119" s="90"/>
      <c r="C119" s="90"/>
      <c r="D119" s="91"/>
      <c r="E119" s="90"/>
      <c r="F119" s="92"/>
      <c r="G119" s="116"/>
    </row>
    <row r="120" spans="1:7" ht="13.5" thickBot="1" x14ac:dyDescent="0.3">
      <c r="A120" s="114"/>
      <c r="B120" s="90"/>
      <c r="C120" s="115" t="s">
        <v>15</v>
      </c>
      <c r="D120" s="91"/>
      <c r="E120" s="90"/>
      <c r="F120" s="98">
        <f>IF(F118=0," ",IF(F108="Yes",1,IF(F108="No",0,IF(F105/F118&gt;=1,1,IF(F105/F118&gt;=0.75,0.75,IF(F105/F118&gt;=0.5,0.5,IF(F105/F118&gt;=0.25,0.25,0)))))))</f>
        <v>1</v>
      </c>
      <c r="G120" s="116"/>
    </row>
    <row r="121" spans="1:7" ht="6.75" customHeight="1" x14ac:dyDescent="0.25">
      <c r="A121" s="130"/>
      <c r="B121" s="131"/>
      <c r="C121" s="131"/>
      <c r="D121" s="132"/>
      <c r="E121" s="131"/>
      <c r="F121" s="133"/>
      <c r="G121" s="134"/>
    </row>
    <row r="122" spans="1:7" s="33" customFormat="1" ht="15" x14ac:dyDescent="0.25">
      <c r="A122" s="107"/>
      <c r="B122" s="108"/>
      <c r="C122" s="108"/>
      <c r="D122" s="109"/>
      <c r="E122" s="110"/>
      <c r="F122" s="111"/>
      <c r="G122" s="112"/>
    </row>
    <row r="123" spans="1:7" s="33" customFormat="1" ht="28.5" x14ac:dyDescent="0.25">
      <c r="A123" s="120"/>
      <c r="B123" s="41" t="s">
        <v>233</v>
      </c>
      <c r="C123" s="121"/>
      <c r="D123" s="152" t="s">
        <v>327</v>
      </c>
      <c r="E123" s="113"/>
      <c r="F123" s="113"/>
      <c r="G123" s="119"/>
    </row>
    <row r="124" spans="1:7" s="45" customFormat="1" ht="12" x14ac:dyDescent="0.25">
      <c r="A124" s="122"/>
      <c r="B124" s="123"/>
      <c r="C124" s="124"/>
      <c r="D124" s="153" t="s">
        <v>147</v>
      </c>
      <c r="E124" s="125"/>
      <c r="F124" s="126"/>
      <c r="G124" s="127"/>
    </row>
    <row r="125" spans="1:7" s="33" customFormat="1" ht="6.75" customHeight="1" thickBot="1" x14ac:dyDescent="0.3">
      <c r="A125" s="120"/>
      <c r="B125" s="97"/>
      <c r="C125" s="121"/>
      <c r="D125" s="128"/>
      <c r="E125" s="113"/>
      <c r="F125" s="99"/>
      <c r="G125" s="119"/>
    </row>
    <row r="126" spans="1:7" ht="13.5" thickBot="1" x14ac:dyDescent="0.3">
      <c r="A126" s="114"/>
      <c r="B126" s="90" t="s">
        <v>18</v>
      </c>
      <c r="C126" s="90"/>
      <c r="D126" s="91"/>
      <c r="E126" s="12" t="s">
        <v>2</v>
      </c>
      <c r="F126" s="54"/>
      <c r="G126" s="116"/>
    </row>
    <row r="127" spans="1:7" ht="6.75" customHeight="1" thickBot="1" x14ac:dyDescent="0.3">
      <c r="A127" s="114"/>
      <c r="B127" s="90"/>
      <c r="C127" s="90"/>
      <c r="D127" s="91"/>
      <c r="E127" s="90"/>
      <c r="F127" s="129"/>
      <c r="G127" s="116"/>
    </row>
    <row r="128" spans="1:7" ht="13.5" thickBot="1" x14ac:dyDescent="0.3">
      <c r="A128" s="114"/>
      <c r="B128" s="90" t="s">
        <v>19</v>
      </c>
      <c r="C128" s="90"/>
      <c r="D128" s="91"/>
      <c r="E128" s="12" t="s">
        <v>2</v>
      </c>
      <c r="F128" s="54"/>
      <c r="G128" s="116"/>
    </row>
    <row r="129" spans="1:7" ht="6.75" customHeight="1" thickBot="1" x14ac:dyDescent="0.3">
      <c r="A129" s="114"/>
      <c r="B129" s="90"/>
      <c r="C129" s="90"/>
      <c r="D129" s="91"/>
      <c r="E129" s="90"/>
      <c r="F129" s="92"/>
      <c r="G129" s="116"/>
    </row>
    <row r="130" spans="1:7" ht="13.5" thickBot="1" x14ac:dyDescent="0.3">
      <c r="A130" s="114"/>
      <c r="B130" s="90"/>
      <c r="C130" s="90" t="s">
        <v>14</v>
      </c>
      <c r="D130" s="91"/>
      <c r="E130" s="90"/>
      <c r="F130" s="96" t="str">
        <f>IF(F128&gt;0,F126/F128,IF(F133&gt;0,F133,"N/A"))</f>
        <v>Yes</v>
      </c>
      <c r="G130" s="116"/>
    </row>
    <row r="131" spans="1:7" ht="6.75" customHeight="1" x14ac:dyDescent="0.25">
      <c r="A131" s="114"/>
      <c r="B131" s="90"/>
      <c r="C131" s="90"/>
      <c r="D131" s="91"/>
      <c r="E131" s="90"/>
      <c r="F131" s="92"/>
      <c r="G131" s="116"/>
    </row>
    <row r="132" spans="1:7" ht="13.5" thickBot="1" x14ac:dyDescent="0.3">
      <c r="A132" s="114"/>
      <c r="B132" s="310" t="s">
        <v>306</v>
      </c>
      <c r="C132" s="310"/>
      <c r="D132" s="310"/>
      <c r="E132" s="90"/>
      <c r="F132" s="92"/>
      <c r="G132" s="116"/>
    </row>
    <row r="133" spans="1:7" ht="13.5" thickBot="1" x14ac:dyDescent="0.3">
      <c r="A133" s="114"/>
      <c r="B133" s="310"/>
      <c r="C133" s="310"/>
      <c r="D133" s="310"/>
      <c r="E133" s="12" t="s">
        <v>2</v>
      </c>
      <c r="F133" s="15" t="s">
        <v>191</v>
      </c>
      <c r="G133" s="116"/>
    </row>
    <row r="134" spans="1:7" ht="6.75" customHeight="1" x14ac:dyDescent="0.25">
      <c r="A134" s="114"/>
      <c r="B134" s="90"/>
      <c r="C134" s="90"/>
      <c r="D134" s="91"/>
      <c r="E134" s="90"/>
      <c r="F134" s="92"/>
      <c r="G134" s="116"/>
    </row>
    <row r="135" spans="1:7" x14ac:dyDescent="0.25">
      <c r="A135" s="114"/>
      <c r="B135" s="301" t="s">
        <v>376</v>
      </c>
      <c r="C135" s="302"/>
      <c r="D135" s="303"/>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4"/>
      <c r="C140" s="305"/>
      <c r="D140" s="306"/>
      <c r="E140" s="90"/>
      <c r="F140" s="92"/>
      <c r="G140" s="116"/>
    </row>
    <row r="141" spans="1:7" ht="200.25" customHeight="1" x14ac:dyDescent="0.25">
      <c r="A141" s="114"/>
      <c r="B141" s="307"/>
      <c r="C141" s="308"/>
      <c r="D141" s="309"/>
      <c r="E141" s="90"/>
      <c r="F141" s="92"/>
      <c r="G141" s="116"/>
    </row>
    <row r="142" spans="1:7" ht="6.75" customHeight="1" thickBot="1" x14ac:dyDescent="0.3">
      <c r="A142" s="114"/>
      <c r="B142" s="90"/>
      <c r="C142" s="90"/>
      <c r="D142" s="91"/>
      <c r="E142" s="90"/>
      <c r="F142" s="92"/>
      <c r="G142" s="116"/>
    </row>
    <row r="143" spans="1:7" ht="13.5" thickBot="1" x14ac:dyDescent="0.3">
      <c r="A143" s="114"/>
      <c r="B143" s="90" t="s">
        <v>20</v>
      </c>
      <c r="C143" s="90"/>
      <c r="D143" s="91"/>
      <c r="E143" s="12" t="s">
        <v>2</v>
      </c>
      <c r="F143" s="54" t="s">
        <v>191</v>
      </c>
      <c r="G143" s="116"/>
    </row>
    <row r="144" spans="1:7" ht="6.75" customHeight="1" thickBot="1" x14ac:dyDescent="0.3">
      <c r="A144" s="114"/>
      <c r="B144" s="90"/>
      <c r="C144" s="90"/>
      <c r="D144" s="91"/>
      <c r="E144" s="90"/>
      <c r="F144" s="92"/>
      <c r="G144" s="116"/>
    </row>
    <row r="145" spans="1:7" ht="13.5" thickBot="1" x14ac:dyDescent="0.3">
      <c r="A145" s="114"/>
      <c r="B145" s="90"/>
      <c r="C145" s="115" t="s">
        <v>15</v>
      </c>
      <c r="D145" s="91"/>
      <c r="E145" s="90"/>
      <c r="F145" s="98">
        <f>IF(F143=0," ",IF(F133="Yes",1,IF(F133="No",0,IF(F130/F143&gt;=1,1,IF(F130/F143&gt;=0.75,0.75,IF(F130/F143&gt;=0.5,0.5,IF(F130/F143&gt;=0.25,0.25,0)))))))</f>
        <v>1</v>
      </c>
      <c r="G145" s="116"/>
    </row>
    <row r="146" spans="1:7" ht="6.75" customHeight="1" x14ac:dyDescent="0.25">
      <c r="A146" s="130"/>
      <c r="B146" s="131"/>
      <c r="C146" s="131"/>
      <c r="D146" s="132"/>
      <c r="E146" s="131"/>
      <c r="F146" s="133"/>
      <c r="G146" s="134"/>
    </row>
    <row r="147" spans="1:7" s="33" customFormat="1" ht="15" x14ac:dyDescent="0.25">
      <c r="A147" s="107"/>
      <c r="B147" s="108"/>
      <c r="C147" s="108"/>
      <c r="D147" s="109"/>
      <c r="E147" s="110"/>
      <c r="F147" s="111"/>
      <c r="G147" s="112"/>
    </row>
    <row r="148" spans="1:7" s="33" customFormat="1" ht="15" x14ac:dyDescent="0.25">
      <c r="A148" s="120"/>
      <c r="B148" s="41" t="s">
        <v>232</v>
      </c>
      <c r="C148" s="121"/>
      <c r="D148" s="152"/>
      <c r="E148" s="113"/>
      <c r="F148" s="113"/>
      <c r="G148" s="119"/>
    </row>
    <row r="149" spans="1:7" s="45" customFormat="1" ht="12" x14ac:dyDescent="0.25">
      <c r="A149" s="122"/>
      <c r="B149" s="123"/>
      <c r="C149" s="124"/>
      <c r="D149" s="153" t="s">
        <v>147</v>
      </c>
      <c r="E149" s="125"/>
      <c r="F149" s="126"/>
      <c r="G149" s="127"/>
    </row>
    <row r="150" spans="1:7" s="33" customFormat="1" ht="6.75" customHeight="1" thickBot="1" x14ac:dyDescent="0.3">
      <c r="A150" s="120"/>
      <c r="B150" s="97"/>
      <c r="C150" s="121"/>
      <c r="D150" s="128"/>
      <c r="E150" s="113"/>
      <c r="F150" s="99"/>
      <c r="G150" s="119"/>
    </row>
    <row r="151" spans="1:7" ht="13.5" thickBot="1" x14ac:dyDescent="0.3">
      <c r="A151" s="114"/>
      <c r="B151" s="90" t="s">
        <v>18</v>
      </c>
      <c r="C151" s="90"/>
      <c r="D151" s="91"/>
      <c r="E151" s="12" t="s">
        <v>2</v>
      </c>
      <c r="F151" s="54"/>
      <c r="G151" s="116"/>
    </row>
    <row r="152" spans="1:7" ht="6.75" customHeight="1" thickBot="1" x14ac:dyDescent="0.3">
      <c r="A152" s="114"/>
      <c r="B152" s="90"/>
      <c r="C152" s="90"/>
      <c r="D152" s="91"/>
      <c r="E152" s="90"/>
      <c r="F152" s="129"/>
      <c r="G152" s="116"/>
    </row>
    <row r="153" spans="1:7" ht="13.5" thickBot="1" x14ac:dyDescent="0.3">
      <c r="A153" s="114"/>
      <c r="B153" s="90" t="s">
        <v>19</v>
      </c>
      <c r="C153" s="90"/>
      <c r="D153" s="91"/>
      <c r="E153" s="12" t="s">
        <v>2</v>
      </c>
      <c r="F153" s="54"/>
      <c r="G153" s="116"/>
    </row>
    <row r="154" spans="1:7" ht="6.75" customHeight="1" thickBot="1" x14ac:dyDescent="0.3">
      <c r="A154" s="114"/>
      <c r="B154" s="90"/>
      <c r="C154" s="90"/>
      <c r="D154" s="91"/>
      <c r="E154" s="90"/>
      <c r="F154" s="92"/>
      <c r="G154" s="116"/>
    </row>
    <row r="155" spans="1:7" ht="13.5" thickBot="1" x14ac:dyDescent="0.3">
      <c r="A155" s="114"/>
      <c r="B155" s="90"/>
      <c r="C155" s="90" t="s">
        <v>14</v>
      </c>
      <c r="D155" s="91"/>
      <c r="E155" s="90"/>
      <c r="F155" s="96" t="str">
        <f>IF(F153&gt;0,F151/F153,IF(F158&gt;0,F158,"N/A"))</f>
        <v>N/A</v>
      </c>
      <c r="G155" s="116"/>
    </row>
    <row r="156" spans="1:7" ht="6.75" customHeight="1" x14ac:dyDescent="0.25">
      <c r="A156" s="114"/>
      <c r="B156" s="90"/>
      <c r="C156" s="90"/>
      <c r="D156" s="91"/>
      <c r="E156" s="90"/>
      <c r="F156" s="92"/>
      <c r="G156" s="116"/>
    </row>
    <row r="157" spans="1:7" ht="13.5" thickBot="1" x14ac:dyDescent="0.3">
      <c r="A157" s="114"/>
      <c r="B157" s="310" t="s">
        <v>306</v>
      </c>
      <c r="C157" s="310"/>
      <c r="D157" s="310"/>
      <c r="E157" s="90"/>
      <c r="F157" s="92"/>
      <c r="G157" s="116"/>
    </row>
    <row r="158" spans="1:7" ht="13.5" thickBot="1" x14ac:dyDescent="0.3">
      <c r="A158" s="114"/>
      <c r="B158" s="310"/>
      <c r="C158" s="310"/>
      <c r="D158" s="310"/>
      <c r="E158" s="12" t="s">
        <v>2</v>
      </c>
      <c r="F158" s="15"/>
      <c r="G158" s="116"/>
    </row>
    <row r="159" spans="1:7" ht="6.75" customHeight="1" x14ac:dyDescent="0.25">
      <c r="A159" s="114"/>
      <c r="B159" s="90"/>
      <c r="C159" s="90"/>
      <c r="D159" s="91"/>
      <c r="E159" s="90"/>
      <c r="F159" s="92"/>
      <c r="G159" s="116"/>
    </row>
    <row r="160" spans="1:7" x14ac:dyDescent="0.25">
      <c r="A160" s="114"/>
      <c r="B160" s="301"/>
      <c r="C160" s="302"/>
      <c r="D160" s="303"/>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4"/>
      <c r="C165" s="305"/>
      <c r="D165" s="306"/>
      <c r="E165" s="90"/>
      <c r="F165" s="92"/>
      <c r="G165" s="116"/>
    </row>
    <row r="166" spans="1:7" x14ac:dyDescent="0.25">
      <c r="A166" s="114"/>
      <c r="B166" s="307"/>
      <c r="C166" s="308"/>
      <c r="D166" s="309"/>
      <c r="E166" s="90"/>
      <c r="F166" s="92"/>
      <c r="G166" s="116"/>
    </row>
    <row r="167" spans="1:7" ht="6.75" customHeight="1" thickBot="1" x14ac:dyDescent="0.3">
      <c r="A167" s="114"/>
      <c r="B167" s="90"/>
      <c r="C167" s="90"/>
      <c r="D167" s="91"/>
      <c r="E167" s="90"/>
      <c r="F167" s="92"/>
      <c r="G167" s="116"/>
    </row>
    <row r="168" spans="1:7" ht="13.5" thickBot="1" x14ac:dyDescent="0.3">
      <c r="A168" s="114"/>
      <c r="B168" s="90" t="s">
        <v>20</v>
      </c>
      <c r="C168" s="90"/>
      <c r="D168" s="91"/>
      <c r="E168" s="12" t="s">
        <v>2</v>
      </c>
      <c r="F168" s="54"/>
      <c r="G168" s="116"/>
    </row>
    <row r="169" spans="1:7" ht="6.75" customHeight="1" thickBot="1" x14ac:dyDescent="0.3">
      <c r="A169" s="114"/>
      <c r="B169" s="90"/>
      <c r="C169" s="90"/>
      <c r="D169" s="91"/>
      <c r="E169" s="90"/>
      <c r="F169" s="92"/>
      <c r="G169" s="116"/>
    </row>
    <row r="170" spans="1:7" ht="13.5" thickBot="1" x14ac:dyDescent="0.3">
      <c r="A170" s="114"/>
      <c r="B170" s="90"/>
      <c r="C170" s="115" t="s">
        <v>15</v>
      </c>
      <c r="D170" s="91"/>
      <c r="E170" s="90"/>
      <c r="F170" s="98" t="str">
        <f>IF(F168=0," ",IF(F158="Yes",1,IF(F158="No",0,IF(F155/F168&gt;=1,1,IF(F155/F168&gt;=0.75,0.75,IF(F155/F168&gt;=0.5,0.5,IF(F155/F168&gt;=0.25,0.25,0)))))))</f>
        <v xml:space="preserve"> </v>
      </c>
      <c r="G170" s="116"/>
    </row>
    <row r="171" spans="1:7" ht="6.75" customHeight="1" x14ac:dyDescent="0.25">
      <c r="A171" s="130"/>
      <c r="B171" s="131"/>
      <c r="C171" s="131"/>
      <c r="D171" s="132"/>
      <c r="E171" s="131"/>
      <c r="F171" s="133"/>
      <c r="G171" s="134"/>
    </row>
    <row r="172" spans="1:7" s="33" customFormat="1" ht="15" x14ac:dyDescent="0.25">
      <c r="A172" s="107"/>
      <c r="B172" s="108"/>
      <c r="C172" s="108"/>
      <c r="D172" s="109"/>
      <c r="E172" s="110"/>
      <c r="F172" s="111"/>
      <c r="G172" s="112"/>
    </row>
    <row r="173" spans="1:7" s="33" customFormat="1" ht="15" x14ac:dyDescent="0.25">
      <c r="A173" s="120"/>
      <c r="B173" s="41" t="s">
        <v>232</v>
      </c>
      <c r="C173" s="121"/>
      <c r="D173" s="152"/>
      <c r="E173" s="113"/>
      <c r="F173" s="113"/>
      <c r="G173" s="119"/>
    </row>
    <row r="174" spans="1:7" s="45" customFormat="1" ht="12" x14ac:dyDescent="0.25">
      <c r="A174" s="122"/>
      <c r="B174" s="123"/>
      <c r="C174" s="124"/>
      <c r="D174" s="153" t="s">
        <v>147</v>
      </c>
      <c r="E174" s="125"/>
      <c r="F174" s="126"/>
      <c r="G174" s="127"/>
    </row>
    <row r="175" spans="1:7" s="33" customFormat="1" ht="6.75" customHeight="1" thickBot="1" x14ac:dyDescent="0.3">
      <c r="A175" s="120"/>
      <c r="B175" s="97"/>
      <c r="C175" s="121"/>
      <c r="D175" s="128"/>
      <c r="E175" s="113"/>
      <c r="F175" s="99"/>
      <c r="G175" s="119"/>
    </row>
    <row r="176" spans="1:7" ht="13.5" thickBot="1" x14ac:dyDescent="0.3">
      <c r="A176" s="114"/>
      <c r="B176" s="90" t="s">
        <v>18</v>
      </c>
      <c r="C176" s="90"/>
      <c r="D176" s="91"/>
      <c r="E176" s="12" t="s">
        <v>2</v>
      </c>
      <c r="F176" s="54"/>
      <c r="G176" s="116"/>
    </row>
    <row r="177" spans="1:7" ht="6.75" customHeight="1" thickBot="1" x14ac:dyDescent="0.3">
      <c r="A177" s="114"/>
      <c r="B177" s="90"/>
      <c r="C177" s="90"/>
      <c r="D177" s="91"/>
      <c r="E177" s="90"/>
      <c r="F177" s="129"/>
      <c r="G177" s="116"/>
    </row>
    <row r="178" spans="1:7" ht="13.5" thickBot="1" x14ac:dyDescent="0.3">
      <c r="A178" s="114"/>
      <c r="B178" s="90" t="s">
        <v>19</v>
      </c>
      <c r="C178" s="90"/>
      <c r="D178" s="91"/>
      <c r="E178" s="12" t="s">
        <v>2</v>
      </c>
      <c r="F178" s="54"/>
      <c r="G178" s="116"/>
    </row>
    <row r="179" spans="1:7" ht="6.75" customHeight="1" thickBot="1" x14ac:dyDescent="0.3">
      <c r="A179" s="114"/>
      <c r="B179" s="90"/>
      <c r="C179" s="90"/>
      <c r="D179" s="91"/>
      <c r="E179" s="90"/>
      <c r="F179" s="92"/>
      <c r="G179" s="116"/>
    </row>
    <row r="180" spans="1:7" ht="13.5" thickBot="1" x14ac:dyDescent="0.3">
      <c r="A180" s="114"/>
      <c r="B180" s="90"/>
      <c r="C180" s="90" t="s">
        <v>14</v>
      </c>
      <c r="D180" s="91"/>
      <c r="E180" s="90"/>
      <c r="F180" s="96" t="str">
        <f>IF(F178&gt;0,F176/F178,IF(F183&gt;0,F183,"N/A"))</f>
        <v>N/A</v>
      </c>
      <c r="G180" s="116"/>
    </row>
    <row r="181" spans="1:7" ht="6.75" customHeight="1" x14ac:dyDescent="0.25">
      <c r="A181" s="114"/>
      <c r="B181" s="90"/>
      <c r="C181" s="90"/>
      <c r="D181" s="91"/>
      <c r="E181" s="90"/>
      <c r="F181" s="92"/>
      <c r="G181" s="116"/>
    </row>
    <row r="182" spans="1:7" ht="13.5" thickBot="1" x14ac:dyDescent="0.3">
      <c r="A182" s="114"/>
      <c r="B182" s="310" t="s">
        <v>306</v>
      </c>
      <c r="C182" s="310"/>
      <c r="D182" s="310"/>
      <c r="E182" s="90"/>
      <c r="F182" s="92"/>
      <c r="G182" s="116"/>
    </row>
    <row r="183" spans="1:7" ht="13.5" thickBot="1" x14ac:dyDescent="0.3">
      <c r="A183" s="114"/>
      <c r="B183" s="310"/>
      <c r="C183" s="310"/>
      <c r="D183" s="310"/>
      <c r="E183" s="12" t="s">
        <v>2</v>
      </c>
      <c r="F183" s="15"/>
      <c r="G183" s="116"/>
    </row>
    <row r="184" spans="1:7" ht="6.75" customHeight="1" x14ac:dyDescent="0.25">
      <c r="A184" s="114"/>
      <c r="B184" s="90"/>
      <c r="C184" s="90"/>
      <c r="D184" s="91"/>
      <c r="E184" s="90"/>
      <c r="F184" s="92"/>
      <c r="G184" s="116"/>
    </row>
    <row r="185" spans="1:7" x14ac:dyDescent="0.25">
      <c r="A185" s="114"/>
      <c r="B185" s="301"/>
      <c r="C185" s="302"/>
      <c r="D185" s="303"/>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4"/>
      <c r="C190" s="305"/>
      <c r="D190" s="306"/>
      <c r="E190" s="90"/>
      <c r="F190" s="92"/>
      <c r="G190" s="116"/>
    </row>
    <row r="191" spans="1:7" x14ac:dyDescent="0.25">
      <c r="A191" s="114"/>
      <c r="B191" s="307"/>
      <c r="C191" s="308"/>
      <c r="D191" s="309"/>
      <c r="E191" s="90"/>
      <c r="F191" s="92"/>
      <c r="G191" s="116"/>
    </row>
    <row r="192" spans="1:7" ht="6.75" customHeight="1" thickBot="1" x14ac:dyDescent="0.3">
      <c r="A192" s="114"/>
      <c r="B192" s="90"/>
      <c r="C192" s="90"/>
      <c r="D192" s="91"/>
      <c r="E192" s="90"/>
      <c r="F192" s="92"/>
      <c r="G192" s="116"/>
    </row>
    <row r="193" spans="1:7" ht="13.5" thickBot="1" x14ac:dyDescent="0.3">
      <c r="A193" s="114"/>
      <c r="B193" s="90" t="s">
        <v>20</v>
      </c>
      <c r="C193" s="90"/>
      <c r="D193" s="91"/>
      <c r="E193" s="12" t="s">
        <v>2</v>
      </c>
      <c r="F193" s="54"/>
      <c r="G193" s="116"/>
    </row>
    <row r="194" spans="1:7" ht="6.75" customHeight="1" thickBot="1" x14ac:dyDescent="0.3">
      <c r="A194" s="114"/>
      <c r="B194" s="90"/>
      <c r="C194" s="90"/>
      <c r="D194" s="91"/>
      <c r="E194" s="90"/>
      <c r="F194" s="92"/>
      <c r="G194" s="116"/>
    </row>
    <row r="195" spans="1:7" ht="13.5" thickBot="1" x14ac:dyDescent="0.3">
      <c r="A195" s="114"/>
      <c r="B195" s="90"/>
      <c r="C195" s="115" t="s">
        <v>15</v>
      </c>
      <c r="D195" s="91"/>
      <c r="E195" s="90"/>
      <c r="F195" s="98" t="str">
        <f>IF(F193=0," ",IF(F183="Yes",1,IF(F183="No",0,IF(F180/F193&gt;=1,1,IF(F180/F193&gt;=0.75,0.75,IF(F180/F193&gt;=0.5,0.5,IF(F180/F193&gt;=0.25,0.25,0)))))))</f>
        <v xml:space="preserve"> </v>
      </c>
      <c r="G195" s="116"/>
    </row>
    <row r="196" spans="1:7" ht="6.75" customHeight="1" x14ac:dyDescent="0.25">
      <c r="A196" s="130"/>
      <c r="B196" s="131"/>
      <c r="C196" s="131"/>
      <c r="D196" s="132"/>
      <c r="E196" s="131"/>
      <c r="F196" s="133"/>
      <c r="G196" s="134"/>
    </row>
    <row r="197" spans="1:7" s="33" customFormat="1" ht="15" x14ac:dyDescent="0.25">
      <c r="A197" s="107"/>
      <c r="B197" s="108"/>
      <c r="C197" s="108"/>
      <c r="D197" s="109"/>
      <c r="E197" s="110"/>
      <c r="F197" s="111"/>
      <c r="G197" s="112"/>
    </row>
    <row r="198" spans="1:7" s="33" customFormat="1" ht="15" x14ac:dyDescent="0.25">
      <c r="A198" s="120"/>
      <c r="B198" s="41" t="s">
        <v>232</v>
      </c>
      <c r="C198" s="121"/>
      <c r="D198" s="152"/>
      <c r="E198" s="113"/>
      <c r="F198" s="113"/>
      <c r="G198" s="119"/>
    </row>
    <row r="199" spans="1:7" s="45" customFormat="1" ht="12" x14ac:dyDescent="0.25">
      <c r="A199" s="122"/>
      <c r="B199" s="123"/>
      <c r="C199" s="124"/>
      <c r="D199" s="153" t="s">
        <v>147</v>
      </c>
      <c r="E199" s="125"/>
      <c r="F199" s="126"/>
      <c r="G199" s="127"/>
    </row>
    <row r="200" spans="1:7" s="33" customFormat="1" ht="6.75" customHeight="1" thickBot="1" x14ac:dyDescent="0.3">
      <c r="A200" s="120"/>
      <c r="B200" s="97"/>
      <c r="C200" s="121"/>
      <c r="D200" s="128"/>
      <c r="E200" s="113"/>
      <c r="F200" s="99"/>
      <c r="G200" s="119"/>
    </row>
    <row r="201" spans="1:7" ht="13.5" thickBot="1" x14ac:dyDescent="0.3">
      <c r="A201" s="114"/>
      <c r="B201" s="90" t="s">
        <v>18</v>
      </c>
      <c r="C201" s="90"/>
      <c r="D201" s="91"/>
      <c r="E201" s="12" t="s">
        <v>2</v>
      </c>
      <c r="F201" s="54"/>
      <c r="G201" s="116"/>
    </row>
    <row r="202" spans="1:7" ht="6.75" customHeight="1" thickBot="1" x14ac:dyDescent="0.3">
      <c r="A202" s="114"/>
      <c r="B202" s="90"/>
      <c r="C202" s="90"/>
      <c r="D202" s="91"/>
      <c r="E202" s="90"/>
      <c r="F202" s="129"/>
      <c r="G202" s="116"/>
    </row>
    <row r="203" spans="1:7" ht="13.5" thickBot="1" x14ac:dyDescent="0.3">
      <c r="A203" s="114"/>
      <c r="B203" s="90" t="s">
        <v>19</v>
      </c>
      <c r="C203" s="90"/>
      <c r="D203" s="91"/>
      <c r="E203" s="12" t="s">
        <v>2</v>
      </c>
      <c r="F203" s="54"/>
      <c r="G203" s="116"/>
    </row>
    <row r="204" spans="1:7" ht="6.75" customHeight="1" thickBot="1" x14ac:dyDescent="0.3">
      <c r="A204" s="114"/>
      <c r="B204" s="90"/>
      <c r="C204" s="90"/>
      <c r="D204" s="91"/>
      <c r="E204" s="90"/>
      <c r="F204" s="92"/>
      <c r="G204" s="116"/>
    </row>
    <row r="205" spans="1:7" ht="13.5" thickBot="1" x14ac:dyDescent="0.3">
      <c r="A205" s="114"/>
      <c r="B205" s="90"/>
      <c r="C205" s="90" t="s">
        <v>14</v>
      </c>
      <c r="D205" s="91"/>
      <c r="E205" s="90"/>
      <c r="F205" s="96" t="str">
        <f>IF(F203&gt;0,F201/F203,IF(F208&gt;0,F208,"N/A"))</f>
        <v>N/A</v>
      </c>
      <c r="G205" s="116"/>
    </row>
    <row r="206" spans="1:7" ht="6.75" customHeight="1" x14ac:dyDescent="0.25">
      <c r="A206" s="114"/>
      <c r="B206" s="90"/>
      <c r="C206" s="90"/>
      <c r="D206" s="91"/>
      <c r="E206" s="90"/>
      <c r="F206" s="92"/>
      <c r="G206" s="116"/>
    </row>
    <row r="207" spans="1:7" ht="13.5" thickBot="1" x14ac:dyDescent="0.3">
      <c r="A207" s="114"/>
      <c r="B207" s="310" t="s">
        <v>306</v>
      </c>
      <c r="C207" s="310"/>
      <c r="D207" s="310"/>
      <c r="E207" s="90"/>
      <c r="F207" s="92"/>
      <c r="G207" s="116"/>
    </row>
    <row r="208" spans="1:7" ht="13.5" thickBot="1" x14ac:dyDescent="0.3">
      <c r="A208" s="114"/>
      <c r="B208" s="310"/>
      <c r="C208" s="310"/>
      <c r="D208" s="310"/>
      <c r="E208" s="12" t="s">
        <v>2</v>
      </c>
      <c r="F208" s="15"/>
      <c r="G208" s="116"/>
    </row>
    <row r="209" spans="1:7" ht="6.75" customHeight="1" x14ac:dyDescent="0.25">
      <c r="A209" s="114"/>
      <c r="B209" s="90"/>
      <c r="C209" s="90"/>
      <c r="D209" s="91"/>
      <c r="E209" s="90"/>
      <c r="F209" s="92"/>
      <c r="G209" s="116"/>
    </row>
    <row r="210" spans="1:7" x14ac:dyDescent="0.25">
      <c r="A210" s="114"/>
      <c r="B210" s="301"/>
      <c r="C210" s="302"/>
      <c r="D210" s="303"/>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4"/>
      <c r="C215" s="305"/>
      <c r="D215" s="306"/>
      <c r="E215" s="90"/>
      <c r="F215" s="92"/>
      <c r="G215" s="116"/>
    </row>
    <row r="216" spans="1:7" x14ac:dyDescent="0.25">
      <c r="A216" s="114"/>
      <c r="B216" s="307"/>
      <c r="C216" s="308"/>
      <c r="D216" s="309"/>
      <c r="E216" s="90"/>
      <c r="F216" s="92"/>
      <c r="G216" s="116"/>
    </row>
    <row r="217" spans="1:7" ht="6.75" customHeight="1" thickBot="1" x14ac:dyDescent="0.3">
      <c r="A217" s="114"/>
      <c r="B217" s="90"/>
      <c r="C217" s="90"/>
      <c r="D217" s="91"/>
      <c r="E217" s="90"/>
      <c r="F217" s="92"/>
      <c r="G217" s="116"/>
    </row>
    <row r="218" spans="1:7" ht="13.5" thickBot="1" x14ac:dyDescent="0.3">
      <c r="A218" s="114"/>
      <c r="B218" s="90" t="s">
        <v>20</v>
      </c>
      <c r="C218" s="90"/>
      <c r="D218" s="91"/>
      <c r="E218" s="12" t="s">
        <v>2</v>
      </c>
      <c r="F218" s="54"/>
      <c r="G218" s="116"/>
    </row>
    <row r="219" spans="1:7" ht="6.75" customHeight="1" thickBot="1" x14ac:dyDescent="0.3">
      <c r="A219" s="114"/>
      <c r="B219" s="90"/>
      <c r="C219" s="90"/>
      <c r="D219" s="91"/>
      <c r="E219" s="90"/>
      <c r="F219" s="92"/>
      <c r="G219" s="116"/>
    </row>
    <row r="220" spans="1:7" ht="13.5" thickBot="1" x14ac:dyDescent="0.3">
      <c r="A220" s="114"/>
      <c r="B220" s="90"/>
      <c r="C220" s="115" t="s">
        <v>15</v>
      </c>
      <c r="D220" s="91"/>
      <c r="E220" s="90"/>
      <c r="F220" s="98" t="str">
        <f>IF(F218=0," ",IF(F208="Yes",1,IF(F208="No",0,IF(F205/F218&gt;=1,1,IF(F205/F218&gt;=0.75,0.75,IF(F205/F218&gt;=0.5,0.5,IF(F205/F218&gt;=0.25,0.25,0)))))))</f>
        <v xml:space="preserve"> </v>
      </c>
      <c r="G220" s="116"/>
    </row>
    <row r="221" spans="1:7" ht="6.75" customHeight="1" x14ac:dyDescent="0.25">
      <c r="A221" s="130"/>
      <c r="B221" s="131"/>
      <c r="C221" s="131"/>
      <c r="D221" s="132"/>
      <c r="E221" s="131"/>
      <c r="F221" s="133"/>
      <c r="G221" s="134"/>
    </row>
    <row r="222" spans="1:7" s="33" customFormat="1" ht="15" x14ac:dyDescent="0.25">
      <c r="A222" s="107"/>
      <c r="B222" s="108"/>
      <c r="C222" s="108"/>
      <c r="D222" s="109"/>
      <c r="E222" s="110"/>
      <c r="F222" s="111"/>
      <c r="G222" s="112"/>
    </row>
    <row r="223" spans="1:7" s="33" customFormat="1" ht="15" x14ac:dyDescent="0.25">
      <c r="A223" s="120"/>
      <c r="B223" s="41" t="s">
        <v>232</v>
      </c>
      <c r="C223" s="121"/>
      <c r="D223" s="152"/>
      <c r="E223" s="113"/>
      <c r="F223" s="113"/>
      <c r="G223" s="119"/>
    </row>
    <row r="224" spans="1:7" s="45" customFormat="1" ht="12" x14ac:dyDescent="0.25">
      <c r="A224" s="122"/>
      <c r="B224" s="123"/>
      <c r="C224" s="124"/>
      <c r="D224" s="153" t="s">
        <v>147</v>
      </c>
      <c r="E224" s="125"/>
      <c r="F224" s="126"/>
      <c r="G224" s="127"/>
    </row>
    <row r="225" spans="1:7" s="33" customFormat="1" ht="6.75" customHeight="1" thickBot="1" x14ac:dyDescent="0.3">
      <c r="A225" s="120"/>
      <c r="B225" s="97"/>
      <c r="C225" s="121"/>
      <c r="D225" s="128"/>
      <c r="E225" s="113"/>
      <c r="F225" s="99"/>
      <c r="G225" s="119"/>
    </row>
    <row r="226" spans="1:7" ht="13.5" thickBot="1" x14ac:dyDescent="0.3">
      <c r="A226" s="114"/>
      <c r="B226" s="90" t="s">
        <v>18</v>
      </c>
      <c r="C226" s="90"/>
      <c r="D226" s="91"/>
      <c r="E226" s="12" t="s">
        <v>2</v>
      </c>
      <c r="F226" s="54"/>
      <c r="G226" s="116"/>
    </row>
    <row r="227" spans="1:7" ht="6.75" customHeight="1" thickBot="1" x14ac:dyDescent="0.3">
      <c r="A227" s="114"/>
      <c r="B227" s="90"/>
      <c r="C227" s="90"/>
      <c r="D227" s="91"/>
      <c r="E227" s="90"/>
      <c r="F227" s="129"/>
      <c r="G227" s="116"/>
    </row>
    <row r="228" spans="1:7" ht="13.5" thickBot="1" x14ac:dyDescent="0.3">
      <c r="A228" s="114"/>
      <c r="B228" s="90" t="s">
        <v>19</v>
      </c>
      <c r="C228" s="90"/>
      <c r="D228" s="91"/>
      <c r="E228" s="12" t="s">
        <v>2</v>
      </c>
      <c r="F228" s="54"/>
      <c r="G228" s="116"/>
    </row>
    <row r="229" spans="1:7" ht="6.75" customHeight="1" thickBot="1" x14ac:dyDescent="0.3">
      <c r="A229" s="114"/>
      <c r="B229" s="90"/>
      <c r="C229" s="90"/>
      <c r="D229" s="91"/>
      <c r="E229" s="90"/>
      <c r="F229" s="92"/>
      <c r="G229" s="116"/>
    </row>
    <row r="230" spans="1:7" ht="13.5" thickBot="1" x14ac:dyDescent="0.3">
      <c r="A230" s="114"/>
      <c r="B230" s="90"/>
      <c r="C230" s="90" t="s">
        <v>14</v>
      </c>
      <c r="D230" s="91"/>
      <c r="E230" s="90"/>
      <c r="F230" s="96" t="str">
        <f>IF(F228&gt;0,F226/F228,IF(F233&gt;0,F233,"N/A"))</f>
        <v>N/A</v>
      </c>
      <c r="G230" s="116"/>
    </row>
    <row r="231" spans="1:7" ht="6.75" customHeight="1" x14ac:dyDescent="0.25">
      <c r="A231" s="114"/>
      <c r="B231" s="90"/>
      <c r="C231" s="90"/>
      <c r="D231" s="91"/>
      <c r="E231" s="90"/>
      <c r="F231" s="92"/>
      <c r="G231" s="116"/>
    </row>
    <row r="232" spans="1:7" ht="13.5" thickBot="1" x14ac:dyDescent="0.3">
      <c r="A232" s="114"/>
      <c r="B232" s="310" t="s">
        <v>306</v>
      </c>
      <c r="C232" s="310"/>
      <c r="D232" s="310"/>
      <c r="E232" s="90"/>
      <c r="F232" s="92"/>
      <c r="G232" s="116"/>
    </row>
    <row r="233" spans="1:7" ht="13.5" thickBot="1" x14ac:dyDescent="0.3">
      <c r="A233" s="114"/>
      <c r="B233" s="310"/>
      <c r="C233" s="310"/>
      <c r="D233" s="310"/>
      <c r="E233" s="12" t="s">
        <v>2</v>
      </c>
      <c r="F233" s="15"/>
      <c r="G233" s="116"/>
    </row>
    <row r="234" spans="1:7" ht="6.75" customHeight="1" x14ac:dyDescent="0.25">
      <c r="A234" s="114"/>
      <c r="B234" s="90"/>
      <c r="C234" s="90"/>
      <c r="D234" s="91"/>
      <c r="E234" s="90"/>
      <c r="F234" s="92"/>
      <c r="G234" s="116"/>
    </row>
    <row r="235" spans="1:7" x14ac:dyDescent="0.25">
      <c r="A235" s="114"/>
      <c r="B235" s="301"/>
      <c r="C235" s="302"/>
      <c r="D235" s="303"/>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4"/>
      <c r="C240" s="305"/>
      <c r="D240" s="306"/>
      <c r="E240" s="90"/>
      <c r="F240" s="92"/>
      <c r="G240" s="116"/>
    </row>
    <row r="241" spans="1:7" x14ac:dyDescent="0.25">
      <c r="A241" s="114"/>
      <c r="B241" s="307"/>
      <c r="C241" s="308"/>
      <c r="D241" s="309"/>
      <c r="E241" s="90"/>
      <c r="F241" s="92"/>
      <c r="G241" s="116"/>
    </row>
    <row r="242" spans="1:7" ht="6.75" customHeight="1" thickBot="1" x14ac:dyDescent="0.3">
      <c r="A242" s="114"/>
      <c r="B242" s="90"/>
      <c r="C242" s="90"/>
      <c r="D242" s="91"/>
      <c r="E242" s="90"/>
      <c r="F242" s="92"/>
      <c r="G242" s="116"/>
    </row>
    <row r="243" spans="1:7" ht="13.5" thickBot="1" x14ac:dyDescent="0.3">
      <c r="A243" s="114"/>
      <c r="B243" s="90" t="s">
        <v>20</v>
      </c>
      <c r="C243" s="90"/>
      <c r="D243" s="91"/>
      <c r="E243" s="12" t="s">
        <v>2</v>
      </c>
      <c r="F243" s="54"/>
      <c r="G243" s="116"/>
    </row>
    <row r="244" spans="1:7" ht="6.75" customHeight="1" thickBot="1" x14ac:dyDescent="0.3">
      <c r="A244" s="114"/>
      <c r="B244" s="90"/>
      <c r="C244" s="90"/>
      <c r="D244" s="91"/>
      <c r="E244" s="90"/>
      <c r="F244" s="92"/>
      <c r="G244" s="116"/>
    </row>
    <row r="245" spans="1:7" ht="13.5" thickBot="1" x14ac:dyDescent="0.3">
      <c r="A245" s="114"/>
      <c r="B245" s="90"/>
      <c r="C245" s="115" t="s">
        <v>15</v>
      </c>
      <c r="D245" s="91"/>
      <c r="E245" s="90"/>
      <c r="F245" s="98" t="str">
        <f>IF(F243=0," ",IF(F233="Yes",1,IF(F233="No",0,IF(F230/F243&gt;=1,1,IF(F230/F243&gt;=0.75,0.75,IF(F230/F243&gt;=0.5,0.5,IF(F230/F243&gt;=0.25,0.25,0)))))))</f>
        <v xml:space="preserve"> </v>
      </c>
      <c r="G245" s="116"/>
    </row>
    <row r="246" spans="1:7" ht="6.75" customHeight="1" x14ac:dyDescent="0.25">
      <c r="A246" s="130"/>
      <c r="B246" s="131"/>
      <c r="C246" s="131"/>
      <c r="D246" s="132"/>
      <c r="E246" s="131"/>
      <c r="F246" s="133"/>
      <c r="G246" s="134"/>
    </row>
    <row r="247" spans="1:7" s="33" customFormat="1" ht="15" x14ac:dyDescent="0.25">
      <c r="A247" s="107"/>
      <c r="B247" s="108"/>
      <c r="C247" s="108"/>
      <c r="D247" s="109"/>
      <c r="E247" s="110"/>
      <c r="F247" s="111"/>
      <c r="G247" s="112"/>
    </row>
    <row r="248" spans="1:7" s="33" customFormat="1" ht="15" x14ac:dyDescent="0.25">
      <c r="A248" s="120"/>
      <c r="B248" s="41" t="s">
        <v>232</v>
      </c>
      <c r="C248" s="121"/>
      <c r="D248" s="152"/>
      <c r="E248" s="113"/>
      <c r="F248" s="113"/>
      <c r="G248" s="119"/>
    </row>
    <row r="249" spans="1:7" s="45" customFormat="1" ht="12" x14ac:dyDescent="0.25">
      <c r="A249" s="122"/>
      <c r="B249" s="123"/>
      <c r="C249" s="124"/>
      <c r="D249" s="153" t="s">
        <v>147</v>
      </c>
      <c r="E249" s="125"/>
      <c r="F249" s="126"/>
      <c r="G249" s="127"/>
    </row>
    <row r="250" spans="1:7" s="33" customFormat="1" ht="6.75" customHeight="1" thickBot="1" x14ac:dyDescent="0.3">
      <c r="A250" s="120"/>
      <c r="B250" s="97"/>
      <c r="C250" s="121"/>
      <c r="D250" s="128"/>
      <c r="E250" s="113"/>
      <c r="F250" s="99"/>
      <c r="G250" s="119"/>
    </row>
    <row r="251" spans="1:7" ht="13.5" thickBot="1" x14ac:dyDescent="0.3">
      <c r="A251" s="114"/>
      <c r="B251" s="90" t="s">
        <v>18</v>
      </c>
      <c r="C251" s="90"/>
      <c r="D251" s="91"/>
      <c r="E251" s="12" t="s">
        <v>2</v>
      </c>
      <c r="F251" s="54"/>
      <c r="G251" s="116"/>
    </row>
    <row r="252" spans="1:7" ht="6.75" customHeight="1" thickBot="1" x14ac:dyDescent="0.3">
      <c r="A252" s="114"/>
      <c r="B252" s="90"/>
      <c r="C252" s="90"/>
      <c r="D252" s="91"/>
      <c r="E252" s="90"/>
      <c r="F252" s="129"/>
      <c r="G252" s="116"/>
    </row>
    <row r="253" spans="1:7" ht="13.5" thickBot="1" x14ac:dyDescent="0.3">
      <c r="A253" s="114"/>
      <c r="B253" s="90" t="s">
        <v>19</v>
      </c>
      <c r="C253" s="90"/>
      <c r="D253" s="91"/>
      <c r="E253" s="12" t="s">
        <v>2</v>
      </c>
      <c r="F253" s="54"/>
      <c r="G253" s="116"/>
    </row>
    <row r="254" spans="1:7" ht="6.75" customHeight="1" thickBot="1" x14ac:dyDescent="0.3">
      <c r="A254" s="114"/>
      <c r="B254" s="90"/>
      <c r="C254" s="90"/>
      <c r="D254" s="91"/>
      <c r="E254" s="90"/>
      <c r="F254" s="92"/>
      <c r="G254" s="116"/>
    </row>
    <row r="255" spans="1:7" ht="13.5" thickBot="1" x14ac:dyDescent="0.3">
      <c r="A255" s="114"/>
      <c r="B255" s="90"/>
      <c r="C255" s="90" t="s">
        <v>14</v>
      </c>
      <c r="D255" s="91"/>
      <c r="E255" s="90"/>
      <c r="F255" s="96" t="str">
        <f>IF(F253&gt;0,F251/F253,IF(F258&gt;0,F258,"N/A"))</f>
        <v>N/A</v>
      </c>
      <c r="G255" s="116"/>
    </row>
    <row r="256" spans="1:7" ht="6.75" customHeight="1" x14ac:dyDescent="0.25">
      <c r="A256" s="114"/>
      <c r="B256" s="90"/>
      <c r="C256" s="90"/>
      <c r="D256" s="91"/>
      <c r="E256" s="90"/>
      <c r="F256" s="92"/>
      <c r="G256" s="116"/>
    </row>
    <row r="257" spans="1:7" ht="13.5" thickBot="1" x14ac:dyDescent="0.3">
      <c r="A257" s="114"/>
      <c r="B257" s="310" t="s">
        <v>306</v>
      </c>
      <c r="C257" s="310"/>
      <c r="D257" s="310"/>
      <c r="E257" s="90"/>
      <c r="F257" s="92"/>
      <c r="G257" s="116"/>
    </row>
    <row r="258" spans="1:7" ht="13.5" thickBot="1" x14ac:dyDescent="0.3">
      <c r="A258" s="114"/>
      <c r="B258" s="310"/>
      <c r="C258" s="310"/>
      <c r="D258" s="310"/>
      <c r="E258" s="12" t="s">
        <v>2</v>
      </c>
      <c r="F258" s="15"/>
      <c r="G258" s="116"/>
    </row>
    <row r="259" spans="1:7" ht="6.75" customHeight="1" x14ac:dyDescent="0.25">
      <c r="A259" s="114"/>
      <c r="B259" s="90"/>
      <c r="C259" s="90"/>
      <c r="D259" s="91"/>
      <c r="E259" s="90"/>
      <c r="F259" s="92"/>
      <c r="G259" s="116"/>
    </row>
    <row r="260" spans="1:7" x14ac:dyDescent="0.25">
      <c r="A260" s="114"/>
      <c r="B260" s="301"/>
      <c r="C260" s="302"/>
      <c r="D260" s="303"/>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4"/>
      <c r="C265" s="305"/>
      <c r="D265" s="306"/>
      <c r="E265" s="90"/>
      <c r="F265" s="92"/>
      <c r="G265" s="116"/>
    </row>
    <row r="266" spans="1:7" x14ac:dyDescent="0.25">
      <c r="A266" s="114"/>
      <c r="B266" s="307"/>
      <c r="C266" s="308"/>
      <c r="D266" s="309"/>
      <c r="E266" s="90"/>
      <c r="F266" s="92"/>
      <c r="G266" s="116"/>
    </row>
    <row r="267" spans="1:7" ht="6.75" customHeight="1" thickBot="1" x14ac:dyDescent="0.3">
      <c r="A267" s="114"/>
      <c r="B267" s="90"/>
      <c r="C267" s="90"/>
      <c r="D267" s="91"/>
      <c r="E267" s="90"/>
      <c r="F267" s="92"/>
      <c r="G267" s="116"/>
    </row>
    <row r="268" spans="1:7" ht="13.5" thickBot="1" x14ac:dyDescent="0.3">
      <c r="A268" s="114"/>
      <c r="B268" s="90" t="s">
        <v>20</v>
      </c>
      <c r="C268" s="90"/>
      <c r="D268" s="91"/>
      <c r="E268" s="12" t="s">
        <v>2</v>
      </c>
      <c r="F268" s="54"/>
      <c r="G268" s="116"/>
    </row>
    <row r="269" spans="1:7" ht="6.75" customHeight="1" thickBot="1" x14ac:dyDescent="0.3">
      <c r="A269" s="114"/>
      <c r="B269" s="90"/>
      <c r="C269" s="90"/>
      <c r="D269" s="91"/>
      <c r="E269" s="90"/>
      <c r="F269" s="92"/>
      <c r="G269" s="116"/>
    </row>
    <row r="270" spans="1:7" ht="13.5" thickBot="1" x14ac:dyDescent="0.3">
      <c r="A270" s="114"/>
      <c r="B270" s="90"/>
      <c r="C270" s="115" t="s">
        <v>15</v>
      </c>
      <c r="D270" s="91"/>
      <c r="E270" s="90"/>
      <c r="F270" s="98" t="str">
        <f>IF(F268=0," ",IF(F258="Yes",1,IF(F258="No",0,IF(F255/F268&gt;=1,1,IF(F255/F268&gt;=0.75,0.75,IF(F255/F268&gt;=0.5,0.5,IF(F255/F268&gt;=0.25,0.25,0)))))))</f>
        <v xml:space="preserve"> </v>
      </c>
      <c r="G270" s="116"/>
    </row>
    <row r="271" spans="1:7" x14ac:dyDescent="0.25">
      <c r="A271" s="130"/>
      <c r="B271" s="131"/>
      <c r="C271" s="131"/>
      <c r="D271" s="132"/>
      <c r="E271" s="131"/>
      <c r="F271" s="133"/>
      <c r="G271" s="134"/>
    </row>
  </sheetData>
  <sheetProtection selectLockedCells="1" selectUnlockedCells="1"/>
  <mergeCells count="22">
    <mergeCell ref="B31:D32"/>
    <mergeCell ref="B57:D58"/>
    <mergeCell ref="B82:D83"/>
    <mergeCell ref="B107:D108"/>
    <mergeCell ref="B132:D133"/>
    <mergeCell ref="B42:D42"/>
    <mergeCell ref="B207:D208"/>
    <mergeCell ref="B232:D233"/>
    <mergeCell ref="B257:D258"/>
    <mergeCell ref="B210:D216"/>
    <mergeCell ref="B235:D241"/>
    <mergeCell ref="B41:D41"/>
    <mergeCell ref="B260:D266"/>
    <mergeCell ref="B34:D40"/>
    <mergeCell ref="B60:D66"/>
    <mergeCell ref="B85:D91"/>
    <mergeCell ref="B110:D116"/>
    <mergeCell ref="B135:D141"/>
    <mergeCell ref="B160:D166"/>
    <mergeCell ref="B157:D158"/>
    <mergeCell ref="B185:D191"/>
    <mergeCell ref="B182:D183"/>
  </mergeCells>
  <dataValidations count="1">
    <dataValidation type="list" showInputMessage="1" showErrorMessage="1" sqref="F5 F258 F208 F183 F58 F133 F108 F83 F158 F233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7:B58" location="Instructions!A29" display="If &quot;yes/no&quot; as to whether the milestone has been achieved, select &quot;yes&quot; or &quot;no&quot; from the dropdown "/>
    <hyperlink ref="B57:D58" location="Instructions!A29:G40" display="If &quot;yes/no&quot; as to whether the milestone has been achieved, select &quot;yes&quot; or &quot;no&quot; from the dropdown menu, and provide an in-depth description of progress towards milestone achievement as stated in the instructions:"/>
    <hyperlink ref="B82:B83" location="Instructions!A29" display="If &quot;yes/no&quot; as to whether the milestone has been achieved, select &quot;yes&quot; or &quot;no&quot; from the dropdown "/>
    <hyperlink ref="B82:D83" location="Instructions!A29:G40" display="If &quot;yes/no&quot; as to whether the milestone has been achieved, select &quot;yes&quot; or &quot;no&quot; from the dropdown menu, and provide an in-depth description of progress towards milestone achievement as stated in the instructions:"/>
    <hyperlink ref="B107:B108" location="Instructions!A29" display="If &quot;yes/no&quot; as to whether the milestone has been achieved, select &quot;yes&quot; or &quot;no&quot; from the dropdown "/>
    <hyperlink ref="B107:D108" location="Instructions!A29:G40" display="If &quot;yes/no&quot; as to whether the milestone has been achieved, select &quot;yes&quot; or &quot;no&quot; from the dropdown menu, and provide an in-depth description of progress towards milestone achievement as stated in the instructions:"/>
    <hyperlink ref="B132:B133" location="Instructions!A29" display="If &quot;yes/no&quot; as to whether the milestone has been achieved, select &quot;yes&quot; or &quot;no&quot; from the dropdown "/>
    <hyperlink ref="B132:D133" location="Instructions!A29:G40" display="If &quot;yes/no&quot; as to whether the milestone has been achieved, select &quot;yes&quot; or &quot;no&quot; from the dropdown menu, and provide an in-depth description of progress towards milestone achievement as stated in the instructions:"/>
    <hyperlink ref="B157:B158" location="Instructions!A29" display="If &quot;yes/no&quot; as to whether the milestone has been achieved, select &quot;yes&quot; or &quot;no&quot; from the dropdown "/>
    <hyperlink ref="B157:D158" location="Instructions!A29:G40" display="If &quot;yes/no&quot; as to whether the milestone has been achieved, select &quot;yes&quot; or &quot;no&quot; from the dropdown menu, and provide an in-depth description of progress towards milestone achievement as stated in the instructions:"/>
    <hyperlink ref="B182:B183" location="Instructions!A29" display="If &quot;yes/no&quot; as to whether the milestone has been achieved, select &quot;yes&quot; or &quot;no&quot; from the dropdown "/>
    <hyperlink ref="B182:D183" location="Instructions!A29:G40" display="If &quot;yes/no&quot; as to whether the milestone has been achieved, select &quot;yes&quot; or &quot;no&quot; from the dropdown menu, and provide an in-depth description of progress towards milestone achievement as stated in the instructions:"/>
    <hyperlink ref="B207:B208" location="Instructions!A29" display="If &quot;yes/no&quot; as to whether the milestone has been achieved, select &quot;yes&quot; or &quot;no&quot; from the dropdown "/>
    <hyperlink ref="B207:D208" location="Instructions!A29:G40" display="If &quot;yes/no&quot; as to whether the milestone has been achieved, select &quot;yes&quot; or &quot;no&quot; from the dropdown menu, and provide an in-depth description of progress towards milestone achievement as stated in the instructions:"/>
    <hyperlink ref="B232:B233" location="Instructions!A29" display="If &quot;yes/no&quot; as to whether the milestone has been achieved, select &quot;yes&quot; or &quot;no&quot; from the dropdown "/>
    <hyperlink ref="B232:D233" location="Instructions!A29:G40" display="If &quot;yes/no&quot; as to whether the milestone has been achieved, select &quot;yes&quot; or &quot;no&quot; from the dropdown menu, and provide an in-depth description of progress towards milestone achievement as stated in the instructions:"/>
    <hyperlink ref="B257:B258" location="Instructions!A29" display="If &quot;yes/no&quot; as to whether the milestone has been achieved, select &quot;yes&quot; or &quot;no&quot; from the dropdown "/>
    <hyperlink ref="B257:D258"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5" orientation="portrait" r:id="rId1"/>
  <headerFooter>
    <oddHeader>&amp;C&amp;"-,Bold"&amp;14DSRIP Semi-Annual Reporting Form</oddHeader>
    <oddFooter>&amp;C&amp;A&amp;R&amp;P of &amp;N&amp;L&amp;D</oddFooter>
  </headerFooter>
  <rowBreaks count="4" manualBreakCount="4">
    <brk id="40" max="6" man="1"/>
    <brk id="71" max="6" man="1"/>
    <brk id="121" max="6" man="1"/>
    <brk id="196"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zoomScale="80" zoomScaleNormal="90" zoomScaleSheetLayoutView="80" zoomScalePageLayoutView="90" workbookViewId="0">
      <selection activeCell="C5" sqref="C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191</v>
      </c>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7640479</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7640479</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328</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t="s">
        <v>191</v>
      </c>
      <c r="G32" s="116"/>
    </row>
    <row r="33" spans="1:7" ht="6.75" customHeight="1" x14ac:dyDescent="0.25">
      <c r="A33" s="114"/>
      <c r="B33" s="90"/>
      <c r="C33" s="90"/>
      <c r="D33" s="91"/>
      <c r="E33" s="90"/>
      <c r="F33" s="92"/>
      <c r="G33" s="116"/>
    </row>
    <row r="34" spans="1:7" x14ac:dyDescent="0.25">
      <c r="A34" s="114"/>
      <c r="B34" s="301" t="s">
        <v>445</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ht="78.75" customHeight="1" x14ac:dyDescent="0.25">
      <c r="A39" s="114"/>
      <c r="B39" s="304"/>
      <c r="C39" s="305"/>
      <c r="D39" s="306"/>
      <c r="E39" s="90"/>
      <c r="F39" s="92"/>
      <c r="G39" s="116"/>
    </row>
    <row r="40" spans="1:7" ht="3" customHeight="1"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8.5" x14ac:dyDescent="0.25">
      <c r="A47" s="120"/>
      <c r="B47" s="41" t="s">
        <v>233</v>
      </c>
      <c r="C47" s="121"/>
      <c r="D47" s="152" t="s">
        <v>329</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t="s">
        <v>191</v>
      </c>
      <c r="G57" s="116"/>
    </row>
    <row r="58" spans="1:7" ht="6.75" customHeight="1" x14ac:dyDescent="0.25">
      <c r="A58" s="114"/>
      <c r="B58" s="90"/>
      <c r="C58" s="90"/>
      <c r="D58" s="91"/>
      <c r="E58" s="90"/>
      <c r="F58" s="92"/>
      <c r="G58" s="116"/>
    </row>
    <row r="59" spans="1:7" x14ac:dyDescent="0.25">
      <c r="A59" s="114"/>
      <c r="B59" s="301" t="s">
        <v>374</v>
      </c>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ht="384" customHeight="1"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t="s">
        <v>330</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t="s">
        <v>191</v>
      </c>
      <c r="G82" s="116"/>
    </row>
    <row r="83" spans="1:7" ht="6.75" customHeight="1" x14ac:dyDescent="0.25">
      <c r="A83" s="114"/>
      <c r="B83" s="90"/>
      <c r="C83" s="90"/>
      <c r="D83" s="91"/>
      <c r="E83" s="90"/>
      <c r="F83" s="92"/>
      <c r="G83" s="116"/>
    </row>
    <row r="84" spans="1:7" x14ac:dyDescent="0.25">
      <c r="A84" s="114"/>
      <c r="B84" s="301" t="s">
        <v>375</v>
      </c>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ht="180.75" customHeight="1"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t="s">
        <v>331</v>
      </c>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Yes</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t="s">
        <v>191</v>
      </c>
      <c r="G107" s="116"/>
    </row>
    <row r="108" spans="1:7" ht="6.75" customHeight="1" x14ac:dyDescent="0.25">
      <c r="A108" s="114"/>
      <c r="B108" s="90"/>
      <c r="C108" s="90"/>
      <c r="D108" s="91"/>
      <c r="E108" s="90"/>
      <c r="F108" s="92"/>
      <c r="G108" s="116"/>
    </row>
    <row r="109" spans="1:7" ht="12.75" customHeight="1" x14ac:dyDescent="0.25">
      <c r="A109" s="114"/>
      <c r="B109" s="301" t="s">
        <v>446</v>
      </c>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ht="79.5" customHeight="1"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t="s">
        <v>191</v>
      </c>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f>IF(F117=0," ",IF(F107="Yes",1,IF(F107="No",0,IF(F104/F117&gt;=1,1,IF(F104/F117&gt;=0.75,0.75,IF(F104/F117&gt;=0.5,0.5,IF(F104/F117&gt;=0.25,0.25,0)))))))</f>
        <v>1</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28.5" x14ac:dyDescent="0.25">
      <c r="A122" s="120"/>
      <c r="B122" s="41" t="s">
        <v>233</v>
      </c>
      <c r="C122" s="121"/>
      <c r="D122" s="152" t="s">
        <v>332</v>
      </c>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Yes</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t="s">
        <v>191</v>
      </c>
      <c r="G132" s="116"/>
    </row>
    <row r="133" spans="1:7" ht="6.75" customHeight="1" x14ac:dyDescent="0.25">
      <c r="A133" s="114"/>
      <c r="B133" s="90"/>
      <c r="C133" s="90"/>
      <c r="D133" s="91"/>
      <c r="E133" s="90"/>
      <c r="F133" s="92"/>
      <c r="G133" s="116"/>
    </row>
    <row r="134" spans="1:7" x14ac:dyDescent="0.25">
      <c r="A134" s="114"/>
      <c r="B134" s="301" t="s">
        <v>418</v>
      </c>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ht="253.5" customHeight="1"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t="s">
        <v>191</v>
      </c>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f>IF(F142=0," ",IF(F132="Yes",1,IF(F132="No",0,IF(F129/F142&gt;=1,1,IF(F129/F142&gt;=0.75,0.75,IF(F129/F142&gt;=0.5,0.5,IF(F129/F142&gt;=0.25,0.25,0)))))))</f>
        <v>1</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233</v>
      </c>
      <c r="C147" s="121"/>
      <c r="D147" s="152" t="s">
        <v>333</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Yes</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t="s">
        <v>191</v>
      </c>
      <c r="G157" s="116"/>
    </row>
    <row r="158" spans="1:7" ht="6.75" customHeight="1" x14ac:dyDescent="0.25">
      <c r="A158" s="114"/>
      <c r="B158" s="90"/>
      <c r="C158" s="90"/>
      <c r="D158" s="91"/>
      <c r="E158" s="90"/>
      <c r="F158" s="92"/>
      <c r="G158" s="116"/>
    </row>
    <row r="159" spans="1:7" x14ac:dyDescent="0.25">
      <c r="A159" s="114"/>
      <c r="B159" s="301" t="s">
        <v>390</v>
      </c>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ht="170.25" customHeight="1"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t="s">
        <v>191</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233</v>
      </c>
      <c r="C172" s="121"/>
      <c r="D172" s="152" t="s">
        <v>334</v>
      </c>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Yes</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t="s">
        <v>191</v>
      </c>
      <c r="G182" s="116"/>
    </row>
    <row r="183" spans="1:7" ht="6.75" customHeight="1" x14ac:dyDescent="0.25">
      <c r="A183" s="114"/>
      <c r="B183" s="90"/>
      <c r="C183" s="90"/>
      <c r="D183" s="91"/>
      <c r="E183" s="90"/>
      <c r="F183" s="92"/>
      <c r="G183" s="116"/>
    </row>
    <row r="184" spans="1:7" x14ac:dyDescent="0.25">
      <c r="A184" s="114"/>
      <c r="B184" s="301" t="s">
        <v>391</v>
      </c>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ht="339.75" customHeight="1" x14ac:dyDescent="0.25">
      <c r="A190" s="114"/>
      <c r="B190" s="304"/>
      <c r="C190" s="305"/>
      <c r="D190" s="306"/>
      <c r="E190" s="90"/>
      <c r="F190" s="92"/>
      <c r="G190" s="116"/>
    </row>
    <row r="191" spans="1:7" ht="68.25" customHeight="1" thickBot="1" x14ac:dyDescent="0.3">
      <c r="A191" s="114"/>
      <c r="B191" s="320" t="s">
        <v>419</v>
      </c>
      <c r="C191" s="321"/>
      <c r="D191" s="322"/>
      <c r="E191" s="90"/>
      <c r="F191" s="92"/>
      <c r="G191" s="116"/>
    </row>
    <row r="192" spans="1:7" ht="13.5" thickBot="1" x14ac:dyDescent="0.3">
      <c r="A192" s="114"/>
      <c r="B192" s="90" t="s">
        <v>20</v>
      </c>
      <c r="C192" s="90"/>
      <c r="D192" s="91"/>
      <c r="E192" s="12" t="s">
        <v>2</v>
      </c>
      <c r="F192" s="54" t="s">
        <v>191</v>
      </c>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f>IF(F192=0," ",IF(F182="Yes",1,IF(F182="No",0,IF(F179/F192&gt;=1,1,IF(F179/F192&gt;=0.75,0.75,IF(F179/F192&gt;=0.5,0.5,IF(F179/F192&gt;=0.25,0.25,0)))))))</f>
        <v>1</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28.5" x14ac:dyDescent="0.25">
      <c r="A197" s="120"/>
      <c r="B197" s="41" t="s">
        <v>232</v>
      </c>
      <c r="C197" s="121"/>
      <c r="D197" s="152" t="s">
        <v>335</v>
      </c>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Yes</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t="s">
        <v>191</v>
      </c>
      <c r="G207" s="116"/>
    </row>
    <row r="208" spans="1:7" ht="6.75" customHeight="1" x14ac:dyDescent="0.25">
      <c r="A208" s="114"/>
      <c r="B208" s="90"/>
      <c r="C208" s="90"/>
      <c r="D208" s="91"/>
      <c r="E208" s="90"/>
      <c r="F208" s="92"/>
      <c r="G208" s="116"/>
    </row>
    <row r="209" spans="1:7" x14ac:dyDescent="0.25">
      <c r="A209" s="114"/>
      <c r="B209" s="301" t="s">
        <v>420</v>
      </c>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ht="214.5" customHeight="1" x14ac:dyDescent="0.25">
      <c r="A215" s="114"/>
      <c r="B215" s="304"/>
      <c r="C215" s="305"/>
      <c r="D215" s="306"/>
      <c r="E215" s="90"/>
      <c r="F215" s="92"/>
      <c r="G215" s="116"/>
    </row>
    <row r="216" spans="1:7" ht="245.25" customHeight="1" thickBot="1" x14ac:dyDescent="0.3">
      <c r="A216" s="114"/>
      <c r="B216" s="317" t="s">
        <v>454</v>
      </c>
      <c r="C216" s="318"/>
      <c r="D216" s="319"/>
      <c r="E216" s="90"/>
      <c r="F216" s="92"/>
      <c r="G216" s="116"/>
    </row>
    <row r="217" spans="1:7" ht="13.5" thickBot="1" x14ac:dyDescent="0.3">
      <c r="A217" s="114"/>
      <c r="B217" s="90" t="s">
        <v>20</v>
      </c>
      <c r="C217" s="90"/>
      <c r="D217" s="91"/>
      <c r="E217" s="12" t="s">
        <v>2</v>
      </c>
      <c r="F217" s="54" t="s">
        <v>191</v>
      </c>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f>IF(F217=0," ",IF(F207="Yes",1,IF(F207="No",0,IF(F204/F217&gt;=1,1,IF(F204/F217&gt;=0.75,0.75,IF(F204/F217&gt;=0.5,0.5,IF(F204/F217&gt;=0.25,0.25,0)))))))</f>
        <v>1</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2">
    <mergeCell ref="B31:D32"/>
    <mergeCell ref="B56:D57"/>
    <mergeCell ref="B81:D82"/>
    <mergeCell ref="B106:D107"/>
    <mergeCell ref="B131:D132"/>
    <mergeCell ref="B181:D182"/>
    <mergeCell ref="B206:D207"/>
    <mergeCell ref="B231:D232"/>
    <mergeCell ref="B256:D257"/>
    <mergeCell ref="B209:D215"/>
    <mergeCell ref="B234:D240"/>
    <mergeCell ref="B191:D191"/>
    <mergeCell ref="B216:D216"/>
    <mergeCell ref="B259:D265"/>
    <mergeCell ref="B34:D40"/>
    <mergeCell ref="B59:D65"/>
    <mergeCell ref="B84:D90"/>
    <mergeCell ref="B109:D115"/>
    <mergeCell ref="B134:D140"/>
    <mergeCell ref="B159:D165"/>
    <mergeCell ref="B156:D157"/>
    <mergeCell ref="B184:D190"/>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8" orientation="portrait" r:id="rId1"/>
  <headerFooter>
    <oddHeader>&amp;C&amp;"-,Bold"&amp;14DSRIP Semi-Annual Reporting Form</oddHeader>
    <oddFooter>&amp;C&amp;A&amp;R&amp;P of &amp;N&amp;L&amp;D</oddFooter>
  </headerFooter>
  <rowBreaks count="7" manualBreakCount="7">
    <brk id="45" max="6" man="1"/>
    <brk id="70" max="6" man="1"/>
    <brk id="120" max="6" man="1"/>
    <brk id="145" max="6" man="1"/>
    <brk id="170" max="6" man="1"/>
    <brk id="195" max="6" man="1"/>
    <brk id="245"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1"/>
  <sheetViews>
    <sheetView showGridLines="0" view="pageBreakPreview" zoomScale="80" zoomScaleNormal="90" zoomScaleSheetLayoutView="80" zoomScalePageLayoutView="90" workbookViewId="0">
      <selection activeCell="C7" sqref="C7"/>
    </sheetView>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191</v>
      </c>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7640479</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6876431.0999999996</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336</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1</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1</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1</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t="s">
        <v>191</v>
      </c>
      <c r="G32" s="116"/>
    </row>
    <row r="33" spans="1:7" ht="6.75" customHeight="1" x14ac:dyDescent="0.25">
      <c r="A33" s="114"/>
      <c r="B33" s="90"/>
      <c r="C33" s="90"/>
      <c r="D33" s="91"/>
      <c r="E33" s="90"/>
      <c r="F33" s="92"/>
      <c r="G33" s="116"/>
    </row>
    <row r="34" spans="1:7" x14ac:dyDescent="0.25">
      <c r="A34" s="114"/>
      <c r="B34" s="301" t="s">
        <v>406</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ht="307.5" customHeight="1" x14ac:dyDescent="0.25">
      <c r="A40" s="114"/>
      <c r="B40" s="304"/>
      <c r="C40" s="305"/>
      <c r="D40" s="306"/>
      <c r="E40" s="90"/>
      <c r="F40" s="92"/>
      <c r="G40" s="116"/>
    </row>
    <row r="41" spans="1:7" ht="189" customHeight="1" x14ac:dyDescent="0.25">
      <c r="A41" s="114"/>
      <c r="B41" s="323" t="s">
        <v>448</v>
      </c>
      <c r="C41" s="324"/>
      <c r="D41" s="325"/>
      <c r="E41" s="90"/>
      <c r="F41" s="92"/>
      <c r="G41" s="116"/>
    </row>
    <row r="42" spans="1:7" ht="347.25" customHeight="1" thickBot="1" x14ac:dyDescent="0.3">
      <c r="A42" s="114"/>
      <c r="B42" s="311" t="s">
        <v>455</v>
      </c>
      <c r="C42" s="312"/>
      <c r="D42" s="313"/>
      <c r="E42" s="90"/>
      <c r="F42" s="92"/>
      <c r="G42" s="116"/>
    </row>
    <row r="43" spans="1:7" ht="13.5" thickBot="1" x14ac:dyDescent="0.3">
      <c r="A43" s="114"/>
      <c r="B43" s="90" t="s">
        <v>20</v>
      </c>
      <c r="C43" s="90"/>
      <c r="D43" s="91"/>
      <c r="E43" s="12" t="s">
        <v>2</v>
      </c>
      <c r="F43" s="54"/>
      <c r="G43" s="116"/>
    </row>
    <row r="44" spans="1:7" ht="6.75" customHeight="1" thickBot="1" x14ac:dyDescent="0.3">
      <c r="A44" s="114"/>
      <c r="B44" s="90"/>
      <c r="C44" s="90"/>
      <c r="D44" s="91"/>
      <c r="E44" s="90"/>
      <c r="F44" s="92"/>
      <c r="G44" s="116"/>
    </row>
    <row r="45" spans="1:7" ht="13.5" thickBot="1" x14ac:dyDescent="0.3">
      <c r="A45" s="114"/>
      <c r="B45" s="90"/>
      <c r="C45" s="115" t="s">
        <v>15</v>
      </c>
      <c r="D45" s="91"/>
      <c r="E45" s="90"/>
      <c r="F45" s="98">
        <v>1</v>
      </c>
      <c r="G45" s="116"/>
    </row>
    <row r="46" spans="1:7" ht="6.75" customHeight="1" x14ac:dyDescent="0.25">
      <c r="A46" s="130"/>
      <c r="B46" s="131"/>
      <c r="C46" s="131"/>
      <c r="D46" s="132"/>
      <c r="E46" s="131"/>
      <c r="F46" s="133"/>
      <c r="G46" s="134"/>
    </row>
    <row r="47" spans="1:7" s="33" customFormat="1" ht="15" x14ac:dyDescent="0.25">
      <c r="A47" s="107"/>
      <c r="B47" s="108"/>
      <c r="C47" s="108"/>
      <c r="D47" s="109"/>
      <c r="E47" s="110"/>
      <c r="F47" s="111"/>
      <c r="G47" s="112"/>
    </row>
    <row r="48" spans="1:7" s="33" customFormat="1" ht="15" x14ac:dyDescent="0.25">
      <c r="A48" s="120"/>
      <c r="B48" s="41" t="s">
        <v>233</v>
      </c>
      <c r="C48" s="121"/>
      <c r="D48" s="152" t="s">
        <v>337</v>
      </c>
      <c r="E48" s="113"/>
      <c r="F48" s="113"/>
      <c r="G48" s="119"/>
    </row>
    <row r="49" spans="1:7" s="45" customFormat="1" ht="12" x14ac:dyDescent="0.25">
      <c r="A49" s="122"/>
      <c r="B49" s="123"/>
      <c r="C49" s="124"/>
      <c r="D49" s="153" t="s">
        <v>147</v>
      </c>
      <c r="E49" s="125"/>
      <c r="F49" s="126"/>
      <c r="G49" s="127"/>
    </row>
    <row r="50" spans="1:7" s="33" customFormat="1" ht="6.75" customHeight="1" thickBot="1" x14ac:dyDescent="0.3">
      <c r="A50" s="120"/>
      <c r="B50" s="97"/>
      <c r="C50" s="121"/>
      <c r="D50" s="128"/>
      <c r="E50" s="113"/>
      <c r="F50" s="99"/>
      <c r="G50" s="119"/>
    </row>
    <row r="51" spans="1:7" ht="13.5" thickBot="1" x14ac:dyDescent="0.3">
      <c r="A51" s="114"/>
      <c r="B51" s="90" t="s">
        <v>18</v>
      </c>
      <c r="C51" s="90"/>
      <c r="D51" s="91"/>
      <c r="E51" s="12" t="s">
        <v>2</v>
      </c>
      <c r="F51" s="54"/>
      <c r="G51" s="116"/>
    </row>
    <row r="52" spans="1:7" ht="6.75" customHeight="1" thickBot="1" x14ac:dyDescent="0.3">
      <c r="A52" s="114"/>
      <c r="B52" s="90"/>
      <c r="C52" s="90"/>
      <c r="D52" s="91"/>
      <c r="E52" s="90"/>
      <c r="F52" s="129"/>
      <c r="G52" s="116"/>
    </row>
    <row r="53" spans="1:7" ht="13.5" thickBot="1" x14ac:dyDescent="0.3">
      <c r="A53" s="114"/>
      <c r="B53" s="90" t="s">
        <v>19</v>
      </c>
      <c r="C53" s="90"/>
      <c r="D53" s="91"/>
      <c r="E53" s="12" t="s">
        <v>2</v>
      </c>
      <c r="F53" s="54"/>
      <c r="G53" s="116"/>
    </row>
    <row r="54" spans="1:7" ht="6.75" customHeight="1" thickBot="1" x14ac:dyDescent="0.3">
      <c r="A54" s="114"/>
      <c r="B54" s="90"/>
      <c r="C54" s="90"/>
      <c r="D54" s="91"/>
      <c r="E54" s="90"/>
      <c r="F54" s="92"/>
      <c r="G54" s="116"/>
    </row>
    <row r="55" spans="1:7" ht="13.5" thickBot="1" x14ac:dyDescent="0.3">
      <c r="A55" s="114"/>
      <c r="B55" s="90"/>
      <c r="C55" s="90" t="s">
        <v>14</v>
      </c>
      <c r="D55" s="91"/>
      <c r="E55" s="90"/>
      <c r="F55" s="96" t="str">
        <f>IF(F53&gt;0,F51/F53,IF(F58&gt;0,F58,"N/A"))</f>
        <v>Yes</v>
      </c>
      <c r="G55" s="116"/>
    </row>
    <row r="56" spans="1:7" ht="6.75" customHeight="1" x14ac:dyDescent="0.25">
      <c r="A56" s="114"/>
      <c r="B56" s="90"/>
      <c r="C56" s="90"/>
      <c r="D56" s="91"/>
      <c r="E56" s="90"/>
      <c r="F56" s="92"/>
      <c r="G56" s="116"/>
    </row>
    <row r="57" spans="1:7" ht="13.5" thickBot="1" x14ac:dyDescent="0.3">
      <c r="A57" s="114"/>
      <c r="B57" s="310" t="s">
        <v>306</v>
      </c>
      <c r="C57" s="310"/>
      <c r="D57" s="310"/>
      <c r="E57" s="90"/>
      <c r="F57" s="92"/>
      <c r="G57" s="116"/>
    </row>
    <row r="58" spans="1:7" ht="13.5" thickBot="1" x14ac:dyDescent="0.3">
      <c r="A58" s="114"/>
      <c r="B58" s="310"/>
      <c r="C58" s="310"/>
      <c r="D58" s="310"/>
      <c r="E58" s="12" t="s">
        <v>2</v>
      </c>
      <c r="F58" s="15" t="s">
        <v>191</v>
      </c>
      <c r="G58" s="116"/>
    </row>
    <row r="59" spans="1:7" ht="6.75" customHeight="1" x14ac:dyDescent="0.25">
      <c r="A59" s="114"/>
      <c r="B59" s="90"/>
      <c r="C59" s="90"/>
      <c r="D59" s="91"/>
      <c r="E59" s="90"/>
      <c r="F59" s="92"/>
      <c r="G59" s="116"/>
    </row>
    <row r="60" spans="1:7" x14ac:dyDescent="0.25">
      <c r="A60" s="114"/>
      <c r="B60" s="301" t="s">
        <v>392</v>
      </c>
      <c r="C60" s="302"/>
      <c r="D60" s="303"/>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4"/>
      <c r="C65" s="305"/>
      <c r="D65" s="306"/>
      <c r="E65" s="90"/>
      <c r="F65" s="92"/>
      <c r="G65" s="116"/>
    </row>
    <row r="66" spans="1:7" ht="409.6" customHeight="1" x14ac:dyDescent="0.25">
      <c r="A66" s="114"/>
      <c r="B66" s="307"/>
      <c r="C66" s="308"/>
      <c r="D66" s="309"/>
      <c r="E66" s="90"/>
      <c r="F66" s="92"/>
      <c r="G66" s="116"/>
    </row>
    <row r="67" spans="1:7" ht="6.75" customHeight="1" thickBot="1" x14ac:dyDescent="0.3">
      <c r="A67" s="114"/>
      <c r="B67" s="90"/>
      <c r="C67" s="90"/>
      <c r="D67" s="91"/>
      <c r="E67" s="90"/>
      <c r="F67" s="92"/>
      <c r="G67" s="116"/>
    </row>
    <row r="68" spans="1:7" ht="13.5" thickBot="1" x14ac:dyDescent="0.3">
      <c r="A68" s="114"/>
      <c r="B68" s="90" t="s">
        <v>20</v>
      </c>
      <c r="C68" s="90"/>
      <c r="D68" s="91"/>
      <c r="E68" s="12" t="s">
        <v>2</v>
      </c>
      <c r="F68" s="54" t="s">
        <v>191</v>
      </c>
      <c r="G68" s="116"/>
    </row>
    <row r="69" spans="1:7" ht="6.75" customHeight="1" thickBot="1" x14ac:dyDescent="0.3">
      <c r="A69" s="114"/>
      <c r="B69" s="90"/>
      <c r="C69" s="90"/>
      <c r="D69" s="91"/>
      <c r="E69" s="90"/>
      <c r="F69" s="92"/>
      <c r="G69" s="116"/>
    </row>
    <row r="70" spans="1:7" ht="13.5" thickBot="1" x14ac:dyDescent="0.3">
      <c r="A70" s="114"/>
      <c r="B70" s="90"/>
      <c r="C70" s="115" t="s">
        <v>15</v>
      </c>
      <c r="D70" s="91"/>
      <c r="E70" s="90"/>
      <c r="F70" s="98">
        <f>IF(F68=0," ",IF(F58="Yes",1,IF(F58="No",0,IF(F55/F68&gt;=1,1,IF(F55/F68&gt;=0.75,0.75,IF(F55/F68&gt;=0.5,0.5,IF(F55/F68&gt;=0.25,0.25,0)))))))</f>
        <v>1</v>
      </c>
      <c r="G70" s="116"/>
    </row>
    <row r="71" spans="1:7" ht="6.75" customHeight="1" x14ac:dyDescent="0.25">
      <c r="A71" s="130"/>
      <c r="B71" s="131"/>
      <c r="C71" s="131"/>
      <c r="D71" s="132"/>
      <c r="E71" s="131"/>
      <c r="F71" s="133"/>
      <c r="G71" s="134"/>
    </row>
    <row r="72" spans="1:7" s="33" customFormat="1" ht="15" x14ac:dyDescent="0.25">
      <c r="A72" s="107"/>
      <c r="B72" s="108"/>
      <c r="C72" s="108"/>
      <c r="D72" s="109"/>
      <c r="E72" s="110"/>
      <c r="F72" s="111"/>
      <c r="G72" s="112"/>
    </row>
    <row r="73" spans="1:7" s="33" customFormat="1" ht="15" x14ac:dyDescent="0.25">
      <c r="A73" s="120"/>
      <c r="B73" s="41" t="s">
        <v>233</v>
      </c>
      <c r="C73" s="121"/>
      <c r="D73" s="152" t="s">
        <v>338</v>
      </c>
      <c r="E73" s="113"/>
      <c r="F73" s="113"/>
      <c r="G73" s="119"/>
    </row>
    <row r="74" spans="1:7" s="45" customFormat="1" ht="12" x14ac:dyDescent="0.25">
      <c r="A74" s="122"/>
      <c r="B74" s="123"/>
      <c r="C74" s="124"/>
      <c r="D74" s="153" t="s">
        <v>147</v>
      </c>
      <c r="E74" s="125"/>
      <c r="F74" s="126"/>
      <c r="G74" s="127"/>
    </row>
    <row r="75" spans="1:7" s="33" customFormat="1" ht="6.75" customHeight="1" thickBot="1" x14ac:dyDescent="0.3">
      <c r="A75" s="120"/>
      <c r="B75" s="97"/>
      <c r="C75" s="121"/>
      <c r="D75" s="128"/>
      <c r="E75" s="113"/>
      <c r="F75" s="99"/>
      <c r="G75" s="119"/>
    </row>
    <row r="76" spans="1:7" ht="13.5" thickBot="1" x14ac:dyDescent="0.3">
      <c r="A76" s="114"/>
      <c r="B76" s="90" t="s">
        <v>18</v>
      </c>
      <c r="C76" s="90"/>
      <c r="D76" s="91"/>
      <c r="E76" s="12" t="s">
        <v>2</v>
      </c>
      <c r="F76" s="54"/>
      <c r="G76" s="116"/>
    </row>
    <row r="77" spans="1:7" ht="6.75" customHeight="1" thickBot="1" x14ac:dyDescent="0.3">
      <c r="A77" s="114"/>
      <c r="B77" s="90"/>
      <c r="C77" s="90"/>
      <c r="D77" s="91"/>
      <c r="E77" s="90"/>
      <c r="F77" s="129"/>
      <c r="G77" s="116"/>
    </row>
    <row r="78" spans="1:7" ht="13.5" thickBot="1" x14ac:dyDescent="0.3">
      <c r="A78" s="114"/>
      <c r="B78" s="90" t="s">
        <v>19</v>
      </c>
      <c r="C78" s="90"/>
      <c r="D78" s="91"/>
      <c r="E78" s="12" t="s">
        <v>2</v>
      </c>
      <c r="F78" s="54"/>
      <c r="G78" s="116"/>
    </row>
    <row r="79" spans="1:7" ht="6.75" customHeight="1" thickBot="1" x14ac:dyDescent="0.3">
      <c r="A79" s="114"/>
      <c r="B79" s="90"/>
      <c r="C79" s="90"/>
      <c r="D79" s="91"/>
      <c r="E79" s="90"/>
      <c r="F79" s="92"/>
      <c r="G79" s="116"/>
    </row>
    <row r="80" spans="1:7" ht="13.5" thickBot="1" x14ac:dyDescent="0.3">
      <c r="A80" s="114"/>
      <c r="B80" s="90"/>
      <c r="C80" s="90" t="s">
        <v>14</v>
      </c>
      <c r="D80" s="91"/>
      <c r="E80" s="90"/>
      <c r="F80" s="96" t="str">
        <f>IF(F78&gt;0,F76/F78,IF(F83&gt;0,F83,"N/A"))</f>
        <v>Yes</v>
      </c>
      <c r="G80" s="116"/>
    </row>
    <row r="81" spans="1:7" ht="6.75" customHeight="1" x14ac:dyDescent="0.25">
      <c r="A81" s="114"/>
      <c r="B81" s="90"/>
      <c r="C81" s="90"/>
      <c r="D81" s="91"/>
      <c r="E81" s="90"/>
      <c r="F81" s="92"/>
      <c r="G81" s="116"/>
    </row>
    <row r="82" spans="1:7" ht="13.5" thickBot="1" x14ac:dyDescent="0.3">
      <c r="A82" s="114"/>
      <c r="B82" s="310" t="s">
        <v>306</v>
      </c>
      <c r="C82" s="310"/>
      <c r="D82" s="310"/>
      <c r="E82" s="90"/>
      <c r="F82" s="92"/>
      <c r="G82" s="116"/>
    </row>
    <row r="83" spans="1:7" ht="13.5" thickBot="1" x14ac:dyDescent="0.3">
      <c r="A83" s="114"/>
      <c r="B83" s="310"/>
      <c r="C83" s="310"/>
      <c r="D83" s="310"/>
      <c r="E83" s="12" t="s">
        <v>2</v>
      </c>
      <c r="F83" s="15" t="s">
        <v>191</v>
      </c>
      <c r="G83" s="116"/>
    </row>
    <row r="84" spans="1:7" ht="6.75" customHeight="1" x14ac:dyDescent="0.25">
      <c r="A84" s="114"/>
      <c r="B84" s="90"/>
      <c r="C84" s="90"/>
      <c r="D84" s="91"/>
      <c r="E84" s="90"/>
      <c r="F84" s="92"/>
      <c r="G84" s="116"/>
    </row>
    <row r="85" spans="1:7" ht="12.75" customHeight="1" x14ac:dyDescent="0.25">
      <c r="A85" s="114"/>
      <c r="B85" s="301" t="s">
        <v>393</v>
      </c>
      <c r="C85" s="302"/>
      <c r="D85" s="303"/>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4"/>
      <c r="C90" s="305"/>
      <c r="D90" s="306"/>
      <c r="E90" s="90"/>
      <c r="F90" s="92"/>
      <c r="G90" s="116"/>
    </row>
    <row r="91" spans="1:7" ht="333" customHeight="1" x14ac:dyDescent="0.25">
      <c r="A91" s="114"/>
      <c r="B91" s="304"/>
      <c r="C91" s="305"/>
      <c r="D91" s="306"/>
      <c r="E91" s="90"/>
      <c r="F91" s="92"/>
      <c r="G91" s="116"/>
    </row>
    <row r="92" spans="1:7" ht="78.75" customHeight="1" thickBot="1" x14ac:dyDescent="0.3">
      <c r="A92" s="114"/>
      <c r="B92" s="320" t="s">
        <v>394</v>
      </c>
      <c r="C92" s="321"/>
      <c r="D92" s="322"/>
      <c r="E92" s="90"/>
      <c r="F92" s="92"/>
      <c r="G92" s="116"/>
    </row>
    <row r="93" spans="1:7" ht="13.5" thickBot="1" x14ac:dyDescent="0.3">
      <c r="A93" s="114"/>
      <c r="B93" s="90" t="s">
        <v>20</v>
      </c>
      <c r="C93" s="90"/>
      <c r="D93" s="91"/>
      <c r="E93" s="12" t="s">
        <v>2</v>
      </c>
      <c r="F93" s="54" t="s">
        <v>191</v>
      </c>
      <c r="G93" s="116"/>
    </row>
    <row r="94" spans="1:7" ht="6.75" customHeight="1" thickBot="1" x14ac:dyDescent="0.3">
      <c r="A94" s="114"/>
      <c r="B94" s="90"/>
      <c r="C94" s="90"/>
      <c r="D94" s="91"/>
      <c r="E94" s="90"/>
      <c r="F94" s="92"/>
      <c r="G94" s="116"/>
    </row>
    <row r="95" spans="1:7" ht="13.5" thickBot="1" x14ac:dyDescent="0.3">
      <c r="A95" s="114"/>
      <c r="B95" s="90"/>
      <c r="C95" s="115" t="s">
        <v>15</v>
      </c>
      <c r="D95" s="91"/>
      <c r="E95" s="90"/>
      <c r="F95" s="98">
        <f>IF(F93=0," ",IF(F83="Yes",1,IF(F83="No",0,IF(F80/F93&gt;=1,1,IF(F80/F93&gt;=0.75,0.75,IF(F80/F93&gt;=0.5,0.5,IF(F80/F93&gt;=0.25,0.25,0)))))))</f>
        <v>1</v>
      </c>
      <c r="G95" s="116"/>
    </row>
    <row r="96" spans="1:7" ht="6.75" customHeight="1" x14ac:dyDescent="0.25">
      <c r="A96" s="130"/>
      <c r="B96" s="131"/>
      <c r="C96" s="131"/>
      <c r="D96" s="132"/>
      <c r="E96" s="131"/>
      <c r="F96" s="133"/>
      <c r="G96" s="134"/>
    </row>
    <row r="97" spans="1:7" s="33" customFormat="1" ht="15" x14ac:dyDescent="0.25">
      <c r="A97" s="117"/>
      <c r="B97" s="94"/>
      <c r="C97" s="94"/>
      <c r="D97" s="118"/>
      <c r="E97" s="113"/>
      <c r="F97" s="99"/>
      <c r="G97" s="119"/>
    </row>
    <row r="98" spans="1:7" s="33" customFormat="1" ht="28.5" x14ac:dyDescent="0.25">
      <c r="A98" s="120"/>
      <c r="B98" s="41" t="s">
        <v>233</v>
      </c>
      <c r="C98" s="121"/>
      <c r="D98" s="152" t="s">
        <v>339</v>
      </c>
      <c r="E98" s="113"/>
      <c r="F98" s="113"/>
      <c r="G98" s="119"/>
    </row>
    <row r="99" spans="1:7" s="45" customFormat="1" ht="12" x14ac:dyDescent="0.25">
      <c r="A99" s="122"/>
      <c r="B99" s="123"/>
      <c r="C99" s="124"/>
      <c r="D99" s="153" t="s">
        <v>147</v>
      </c>
      <c r="E99" s="125"/>
      <c r="F99" s="126"/>
      <c r="G99" s="127"/>
    </row>
    <row r="100" spans="1:7" s="33" customFormat="1" ht="6.75" customHeight="1" thickBot="1" x14ac:dyDescent="0.3">
      <c r="A100" s="120"/>
      <c r="B100" s="97"/>
      <c r="C100" s="121"/>
      <c r="D100" s="128"/>
      <c r="E100" s="113"/>
      <c r="F100" s="99"/>
      <c r="G100" s="119"/>
    </row>
    <row r="101" spans="1:7" ht="13.5" thickBot="1" x14ac:dyDescent="0.3">
      <c r="A101" s="114"/>
      <c r="B101" s="90" t="s">
        <v>18</v>
      </c>
      <c r="C101" s="90"/>
      <c r="D101" s="91"/>
      <c r="E101" s="12" t="s">
        <v>2</v>
      </c>
      <c r="F101" s="54"/>
      <c r="G101" s="116"/>
    </row>
    <row r="102" spans="1:7" ht="6.75" customHeight="1" thickBot="1" x14ac:dyDescent="0.3">
      <c r="A102" s="114"/>
      <c r="B102" s="90"/>
      <c r="C102" s="90"/>
      <c r="D102" s="91"/>
      <c r="E102" s="90"/>
      <c r="F102" s="129"/>
      <c r="G102" s="116"/>
    </row>
    <row r="103" spans="1:7" ht="13.5" thickBot="1" x14ac:dyDescent="0.3">
      <c r="A103" s="114"/>
      <c r="B103" s="90" t="s">
        <v>19</v>
      </c>
      <c r="C103" s="90"/>
      <c r="D103" s="91"/>
      <c r="E103" s="12" t="s">
        <v>2</v>
      </c>
      <c r="F103" s="54"/>
      <c r="G103" s="116"/>
    </row>
    <row r="104" spans="1:7" ht="6.75" customHeight="1" thickBot="1" x14ac:dyDescent="0.3">
      <c r="A104" s="114"/>
      <c r="B104" s="90"/>
      <c r="C104" s="90"/>
      <c r="D104" s="91"/>
      <c r="E104" s="90"/>
      <c r="F104" s="92"/>
      <c r="G104" s="116"/>
    </row>
    <row r="105" spans="1:7" ht="13.5" thickBot="1" x14ac:dyDescent="0.3">
      <c r="A105" s="114"/>
      <c r="B105" s="90"/>
      <c r="C105" s="90" t="s">
        <v>14</v>
      </c>
      <c r="D105" s="91"/>
      <c r="E105" s="90"/>
      <c r="F105" s="96" t="str">
        <f>IF(F103&gt;0,F101/F103,IF(F108&gt;0,F108,"N/A"))</f>
        <v>Yes</v>
      </c>
      <c r="G105" s="116"/>
    </row>
    <row r="106" spans="1:7" ht="6.75" customHeight="1" x14ac:dyDescent="0.25">
      <c r="A106" s="114"/>
      <c r="B106" s="90"/>
      <c r="C106" s="90"/>
      <c r="D106" s="91"/>
      <c r="E106" s="90"/>
      <c r="F106" s="92"/>
      <c r="G106" s="116"/>
    </row>
    <row r="107" spans="1:7" ht="13.5" thickBot="1" x14ac:dyDescent="0.3">
      <c r="A107" s="114"/>
      <c r="B107" s="310" t="s">
        <v>306</v>
      </c>
      <c r="C107" s="310"/>
      <c r="D107" s="310"/>
      <c r="E107" s="90"/>
      <c r="F107" s="92"/>
      <c r="G107" s="116"/>
    </row>
    <row r="108" spans="1:7" ht="13.5" thickBot="1" x14ac:dyDescent="0.3">
      <c r="A108" s="114"/>
      <c r="B108" s="310"/>
      <c r="C108" s="310"/>
      <c r="D108" s="310"/>
      <c r="E108" s="12" t="s">
        <v>2</v>
      </c>
      <c r="F108" s="15" t="s">
        <v>191</v>
      </c>
      <c r="G108" s="116"/>
    </row>
    <row r="109" spans="1:7" ht="6.75" customHeight="1" x14ac:dyDescent="0.25">
      <c r="A109" s="114"/>
      <c r="B109" s="90"/>
      <c r="C109" s="90"/>
      <c r="D109" s="91"/>
      <c r="E109" s="90"/>
      <c r="F109" s="92"/>
      <c r="G109" s="116"/>
    </row>
    <row r="110" spans="1:7" x14ac:dyDescent="0.25">
      <c r="A110" s="114"/>
      <c r="B110" s="301" t="s">
        <v>395</v>
      </c>
      <c r="C110" s="302"/>
      <c r="D110" s="303"/>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4"/>
      <c r="C115" s="305"/>
      <c r="D115" s="306"/>
      <c r="E115" s="90"/>
      <c r="F115" s="92"/>
      <c r="G115" s="116"/>
    </row>
    <row r="116" spans="1:7" ht="88.5" customHeight="1" x14ac:dyDescent="0.25">
      <c r="A116" s="114"/>
      <c r="B116" s="307"/>
      <c r="C116" s="308"/>
      <c r="D116" s="309"/>
      <c r="E116" s="90"/>
      <c r="F116" s="92"/>
      <c r="G116" s="116"/>
    </row>
    <row r="117" spans="1:7" ht="6.75" customHeight="1" thickBot="1" x14ac:dyDescent="0.3">
      <c r="A117" s="114"/>
      <c r="B117" s="90"/>
      <c r="C117" s="90"/>
      <c r="D117" s="91"/>
      <c r="E117" s="90"/>
      <c r="F117" s="92"/>
      <c r="G117" s="116"/>
    </row>
    <row r="118" spans="1:7" ht="13.5" thickBot="1" x14ac:dyDescent="0.3">
      <c r="A118" s="114"/>
      <c r="B118" s="90" t="s">
        <v>20</v>
      </c>
      <c r="C118" s="90"/>
      <c r="D118" s="91"/>
      <c r="E118" s="12" t="s">
        <v>2</v>
      </c>
      <c r="F118" s="54" t="s">
        <v>191</v>
      </c>
      <c r="G118" s="116"/>
    </row>
    <row r="119" spans="1:7" ht="6.75" customHeight="1" thickBot="1" x14ac:dyDescent="0.3">
      <c r="A119" s="114"/>
      <c r="B119" s="90"/>
      <c r="C119" s="90"/>
      <c r="D119" s="91"/>
      <c r="E119" s="90"/>
      <c r="F119" s="92"/>
      <c r="G119" s="116"/>
    </row>
    <row r="120" spans="1:7" ht="13.5" thickBot="1" x14ac:dyDescent="0.3">
      <c r="A120" s="114"/>
      <c r="B120" s="90"/>
      <c r="C120" s="115" t="s">
        <v>15</v>
      </c>
      <c r="D120" s="91"/>
      <c r="E120" s="90"/>
      <c r="F120" s="98">
        <f>IF(F118=0," ",IF(F108="Yes",1,IF(F108="No",0,IF(F105/F118&gt;=1,1,IF(F105/F118&gt;=0.75,0.75,IF(F105/F118&gt;=0.5,0.5,IF(F105/F118&gt;=0.25,0.25,0)))))))</f>
        <v>1</v>
      </c>
      <c r="G120" s="116"/>
    </row>
    <row r="121" spans="1:7" ht="6.75" customHeight="1" x14ac:dyDescent="0.25">
      <c r="A121" s="130"/>
      <c r="B121" s="131"/>
      <c r="C121" s="131"/>
      <c r="D121" s="132"/>
      <c r="E121" s="131"/>
      <c r="F121" s="133"/>
      <c r="G121" s="134"/>
    </row>
    <row r="122" spans="1:7" s="33" customFormat="1" ht="15" x14ac:dyDescent="0.25">
      <c r="A122" s="107"/>
      <c r="B122" s="108"/>
      <c r="C122" s="108"/>
      <c r="D122" s="109"/>
      <c r="E122" s="110"/>
      <c r="F122" s="111"/>
      <c r="G122" s="112"/>
    </row>
    <row r="123" spans="1:7" s="33" customFormat="1" ht="15" x14ac:dyDescent="0.25">
      <c r="A123" s="120"/>
      <c r="B123" s="41" t="s">
        <v>233</v>
      </c>
      <c r="C123" s="121"/>
      <c r="D123" s="152"/>
      <c r="E123" s="113"/>
      <c r="F123" s="113"/>
      <c r="G123" s="119"/>
    </row>
    <row r="124" spans="1:7" s="45" customFormat="1" ht="12" x14ac:dyDescent="0.25">
      <c r="A124" s="122"/>
      <c r="B124" s="123"/>
      <c r="C124" s="124"/>
      <c r="D124" s="153" t="s">
        <v>147</v>
      </c>
      <c r="E124" s="125"/>
      <c r="F124" s="126"/>
      <c r="G124" s="127"/>
    </row>
    <row r="125" spans="1:7" s="33" customFormat="1" ht="6.75" customHeight="1" thickBot="1" x14ac:dyDescent="0.3">
      <c r="A125" s="120"/>
      <c r="B125" s="97"/>
      <c r="C125" s="121"/>
      <c r="D125" s="128"/>
      <c r="E125" s="113"/>
      <c r="F125" s="99"/>
      <c r="G125" s="119"/>
    </row>
    <row r="126" spans="1:7" ht="13.5" thickBot="1" x14ac:dyDescent="0.3">
      <c r="A126" s="114"/>
      <c r="B126" s="90" t="s">
        <v>18</v>
      </c>
      <c r="C126" s="90"/>
      <c r="D126" s="91"/>
      <c r="E126" s="12" t="s">
        <v>2</v>
      </c>
      <c r="F126" s="54"/>
      <c r="G126" s="116"/>
    </row>
    <row r="127" spans="1:7" ht="6.75" customHeight="1" thickBot="1" x14ac:dyDescent="0.3">
      <c r="A127" s="114"/>
      <c r="B127" s="90"/>
      <c r="C127" s="90"/>
      <c r="D127" s="91"/>
      <c r="E127" s="90"/>
      <c r="F127" s="129"/>
      <c r="G127" s="116"/>
    </row>
    <row r="128" spans="1:7" ht="13.5" thickBot="1" x14ac:dyDescent="0.3">
      <c r="A128" s="114"/>
      <c r="B128" s="90" t="s">
        <v>19</v>
      </c>
      <c r="C128" s="90"/>
      <c r="D128" s="91"/>
      <c r="E128" s="12" t="s">
        <v>2</v>
      </c>
      <c r="F128" s="54"/>
      <c r="G128" s="116"/>
    </row>
    <row r="129" spans="1:7" ht="6.75" customHeight="1" thickBot="1" x14ac:dyDescent="0.3">
      <c r="A129" s="114"/>
      <c r="B129" s="90"/>
      <c r="C129" s="90"/>
      <c r="D129" s="91"/>
      <c r="E129" s="90"/>
      <c r="F129" s="92"/>
      <c r="G129" s="116"/>
    </row>
    <row r="130" spans="1:7" ht="13.5" thickBot="1" x14ac:dyDescent="0.3">
      <c r="A130" s="114"/>
      <c r="B130" s="90"/>
      <c r="C130" s="90" t="s">
        <v>14</v>
      </c>
      <c r="D130" s="91"/>
      <c r="E130" s="90"/>
      <c r="F130" s="96" t="str">
        <f>IF(F128&gt;0,F126/F128,IF(F133&gt;0,F133,"N/A"))</f>
        <v>N/A</v>
      </c>
      <c r="G130" s="116"/>
    </row>
    <row r="131" spans="1:7" ht="6.75" customHeight="1" x14ac:dyDescent="0.25">
      <c r="A131" s="114"/>
      <c r="B131" s="90"/>
      <c r="C131" s="90"/>
      <c r="D131" s="91"/>
      <c r="E131" s="90"/>
      <c r="F131" s="92"/>
      <c r="G131" s="116"/>
    </row>
    <row r="132" spans="1:7" ht="13.5" thickBot="1" x14ac:dyDescent="0.3">
      <c r="A132" s="114"/>
      <c r="B132" s="310" t="s">
        <v>306</v>
      </c>
      <c r="C132" s="310"/>
      <c r="D132" s="310"/>
      <c r="E132" s="90"/>
      <c r="F132" s="92"/>
      <c r="G132" s="116"/>
    </row>
    <row r="133" spans="1:7" ht="13.5" thickBot="1" x14ac:dyDescent="0.3">
      <c r="A133" s="114"/>
      <c r="B133" s="310"/>
      <c r="C133" s="310"/>
      <c r="D133" s="310"/>
      <c r="E133" s="12" t="s">
        <v>2</v>
      </c>
      <c r="F133" s="15"/>
      <c r="G133" s="116"/>
    </row>
    <row r="134" spans="1:7" ht="6.75" customHeight="1" x14ac:dyDescent="0.25">
      <c r="A134" s="114"/>
      <c r="B134" s="90"/>
      <c r="C134" s="90"/>
      <c r="D134" s="91"/>
      <c r="E134" s="90"/>
      <c r="F134" s="92"/>
      <c r="G134" s="116"/>
    </row>
    <row r="135" spans="1:7" x14ac:dyDescent="0.25">
      <c r="A135" s="114"/>
      <c r="B135" s="301"/>
      <c r="C135" s="302"/>
      <c r="D135" s="303"/>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4"/>
      <c r="C140" s="305"/>
      <c r="D140" s="306"/>
      <c r="E140" s="90"/>
      <c r="F140" s="92"/>
      <c r="G140" s="116"/>
    </row>
    <row r="141" spans="1:7" x14ac:dyDescent="0.25">
      <c r="A141" s="114"/>
      <c r="B141" s="307"/>
      <c r="C141" s="308"/>
      <c r="D141" s="309"/>
      <c r="E141" s="90"/>
      <c r="F141" s="92"/>
      <c r="G141" s="116"/>
    </row>
    <row r="142" spans="1:7" ht="6.75" customHeight="1" thickBot="1" x14ac:dyDescent="0.3">
      <c r="A142" s="114"/>
      <c r="B142" s="90"/>
      <c r="C142" s="90"/>
      <c r="D142" s="91"/>
      <c r="E142" s="90"/>
      <c r="F142" s="92"/>
      <c r="G142" s="116"/>
    </row>
    <row r="143" spans="1:7" ht="13.5" thickBot="1" x14ac:dyDescent="0.3">
      <c r="A143" s="114"/>
      <c r="B143" s="90" t="s">
        <v>20</v>
      </c>
      <c r="C143" s="90"/>
      <c r="D143" s="91"/>
      <c r="E143" s="12" t="s">
        <v>2</v>
      </c>
      <c r="F143" s="54"/>
      <c r="G143" s="116"/>
    </row>
    <row r="144" spans="1:7" ht="6.75" customHeight="1" thickBot="1" x14ac:dyDescent="0.3">
      <c r="A144" s="114"/>
      <c r="B144" s="90"/>
      <c r="C144" s="90"/>
      <c r="D144" s="91"/>
      <c r="E144" s="90"/>
      <c r="F144" s="92"/>
      <c r="G144" s="116"/>
    </row>
    <row r="145" spans="1:7" ht="13.5" thickBot="1" x14ac:dyDescent="0.3">
      <c r="A145" s="114"/>
      <c r="B145" s="90"/>
      <c r="C145" s="115" t="s">
        <v>15</v>
      </c>
      <c r="D145" s="91"/>
      <c r="E145" s="90"/>
      <c r="F145" s="98" t="str">
        <f>IF(F143=0," ",IF(F133="Yes",1,IF(F133="No",0,IF(F130/F143&gt;=1,1,IF(F130/F143&gt;=0.75,0.75,IF(F130/F143&gt;=0.5,0.5,IF(F130/F143&gt;=0.25,0.25,0)))))))</f>
        <v xml:space="preserve"> </v>
      </c>
      <c r="G145" s="116"/>
    </row>
    <row r="146" spans="1:7" ht="6.75" customHeight="1" x14ac:dyDescent="0.25">
      <c r="A146" s="130"/>
      <c r="B146" s="131"/>
      <c r="C146" s="131"/>
      <c r="D146" s="132"/>
      <c r="E146" s="131"/>
      <c r="F146" s="133"/>
      <c r="G146" s="134"/>
    </row>
    <row r="147" spans="1:7" s="33" customFormat="1" ht="15" x14ac:dyDescent="0.25">
      <c r="A147" s="107"/>
      <c r="B147" s="108"/>
      <c r="C147" s="108"/>
      <c r="D147" s="109"/>
      <c r="E147" s="110"/>
      <c r="F147" s="111"/>
      <c r="G147" s="112"/>
    </row>
    <row r="148" spans="1:7" s="33" customFormat="1" ht="28.5" x14ac:dyDescent="0.25">
      <c r="A148" s="120"/>
      <c r="B148" s="41" t="s">
        <v>232</v>
      </c>
      <c r="C148" s="121"/>
      <c r="D148" s="152" t="s">
        <v>340</v>
      </c>
      <c r="E148" s="113"/>
      <c r="F148" s="113"/>
      <c r="G148" s="119"/>
    </row>
    <row r="149" spans="1:7" s="45" customFormat="1" ht="12" x14ac:dyDescent="0.25">
      <c r="A149" s="122"/>
      <c r="B149" s="123"/>
      <c r="C149" s="124"/>
      <c r="D149" s="153" t="s">
        <v>147</v>
      </c>
      <c r="E149" s="125"/>
      <c r="F149" s="126"/>
      <c r="G149" s="127"/>
    </row>
    <row r="150" spans="1:7" s="33" customFormat="1" ht="6.75" customHeight="1" thickBot="1" x14ac:dyDescent="0.3">
      <c r="A150" s="120"/>
      <c r="B150" s="97"/>
      <c r="C150" s="121"/>
      <c r="D150" s="128"/>
      <c r="E150" s="113"/>
      <c r="F150" s="99"/>
      <c r="G150" s="119"/>
    </row>
    <row r="151" spans="1:7" ht="13.5" thickBot="1" x14ac:dyDescent="0.3">
      <c r="A151" s="114"/>
      <c r="B151" s="90" t="s">
        <v>18</v>
      </c>
      <c r="C151" s="90"/>
      <c r="D151" s="91"/>
      <c r="E151" s="12" t="s">
        <v>2</v>
      </c>
      <c r="F151" s="54"/>
      <c r="G151" s="116"/>
    </row>
    <row r="152" spans="1:7" ht="6.75" customHeight="1" thickBot="1" x14ac:dyDescent="0.3">
      <c r="A152" s="114"/>
      <c r="B152" s="90"/>
      <c r="C152" s="90"/>
      <c r="D152" s="91"/>
      <c r="E152" s="90"/>
      <c r="F152" s="129"/>
      <c r="G152" s="116"/>
    </row>
    <row r="153" spans="1:7" ht="13.5" thickBot="1" x14ac:dyDescent="0.3">
      <c r="A153" s="114"/>
      <c r="B153" s="90" t="s">
        <v>19</v>
      </c>
      <c r="C153" s="90"/>
      <c r="D153" s="91"/>
      <c r="E153" s="12" t="s">
        <v>2</v>
      </c>
      <c r="F153" s="54"/>
      <c r="G153" s="116"/>
    </row>
    <row r="154" spans="1:7" ht="6.75" customHeight="1" thickBot="1" x14ac:dyDescent="0.3">
      <c r="A154" s="114"/>
      <c r="B154" s="90"/>
      <c r="C154" s="90"/>
      <c r="D154" s="91"/>
      <c r="E154" s="90"/>
      <c r="F154" s="92"/>
      <c r="G154" s="116"/>
    </row>
    <row r="155" spans="1:7" ht="13.5" thickBot="1" x14ac:dyDescent="0.3">
      <c r="A155" s="114"/>
      <c r="B155" s="90"/>
      <c r="C155" s="90" t="s">
        <v>14</v>
      </c>
      <c r="D155" s="91"/>
      <c r="E155" s="90"/>
      <c r="F155" s="96" t="str">
        <f>IF(F153&gt;0,F151/F153,IF(F158&gt;0,F158,"N/A"))</f>
        <v>Yes</v>
      </c>
      <c r="G155" s="116"/>
    </row>
    <row r="156" spans="1:7" ht="6.75" customHeight="1" x14ac:dyDescent="0.25">
      <c r="A156" s="114"/>
      <c r="B156" s="90"/>
      <c r="C156" s="90"/>
      <c r="D156" s="91"/>
      <c r="E156" s="90"/>
      <c r="F156" s="92"/>
      <c r="G156" s="116"/>
    </row>
    <row r="157" spans="1:7" ht="13.5" thickBot="1" x14ac:dyDescent="0.3">
      <c r="A157" s="114"/>
      <c r="B157" s="310" t="s">
        <v>306</v>
      </c>
      <c r="C157" s="310"/>
      <c r="D157" s="310"/>
      <c r="E157" s="90"/>
      <c r="F157" s="92"/>
      <c r="G157" s="116"/>
    </row>
    <row r="158" spans="1:7" ht="13.5" thickBot="1" x14ac:dyDescent="0.3">
      <c r="A158" s="114"/>
      <c r="B158" s="310"/>
      <c r="C158" s="310"/>
      <c r="D158" s="310"/>
      <c r="E158" s="12" t="s">
        <v>2</v>
      </c>
      <c r="F158" s="15" t="s">
        <v>191</v>
      </c>
      <c r="G158" s="116"/>
    </row>
    <row r="159" spans="1:7" ht="6.75" customHeight="1" x14ac:dyDescent="0.25">
      <c r="A159" s="114"/>
      <c r="B159" s="90"/>
      <c r="C159" s="90"/>
      <c r="D159" s="91"/>
      <c r="E159" s="90"/>
      <c r="F159" s="92"/>
      <c r="G159" s="116"/>
    </row>
    <row r="160" spans="1:7" x14ac:dyDescent="0.25">
      <c r="A160" s="114"/>
      <c r="B160" s="301" t="s">
        <v>442</v>
      </c>
      <c r="C160" s="302"/>
      <c r="D160" s="303"/>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4"/>
      <c r="C165" s="305"/>
      <c r="D165" s="306"/>
      <c r="E165" s="90"/>
      <c r="F165" s="92"/>
      <c r="G165" s="116"/>
    </row>
    <row r="166" spans="1:7" ht="135" customHeight="1" x14ac:dyDescent="0.25">
      <c r="A166" s="114"/>
      <c r="B166" s="307"/>
      <c r="C166" s="308"/>
      <c r="D166" s="309"/>
      <c r="E166" s="90"/>
      <c r="F166" s="92"/>
      <c r="G166" s="116"/>
    </row>
    <row r="167" spans="1:7" ht="6.75" customHeight="1" thickBot="1" x14ac:dyDescent="0.3">
      <c r="A167" s="114"/>
      <c r="B167" s="90"/>
      <c r="C167" s="90"/>
      <c r="D167" s="91"/>
      <c r="E167" s="90"/>
      <c r="F167" s="92"/>
      <c r="G167" s="116"/>
    </row>
    <row r="168" spans="1:7" ht="13.5" thickBot="1" x14ac:dyDescent="0.3">
      <c r="A168" s="114"/>
      <c r="B168" s="90" t="s">
        <v>20</v>
      </c>
      <c r="C168" s="90"/>
      <c r="D168" s="91"/>
      <c r="E168" s="12" t="s">
        <v>2</v>
      </c>
      <c r="F168" s="54" t="s">
        <v>191</v>
      </c>
      <c r="G168" s="116"/>
    </row>
    <row r="169" spans="1:7" ht="6.75" customHeight="1" thickBot="1" x14ac:dyDescent="0.3">
      <c r="A169" s="114"/>
      <c r="B169" s="90"/>
      <c r="C169" s="90"/>
      <c r="D169" s="91"/>
      <c r="E169" s="90"/>
      <c r="F169" s="92"/>
      <c r="G169" s="116"/>
    </row>
    <row r="170" spans="1:7" ht="13.5" thickBot="1" x14ac:dyDescent="0.3">
      <c r="A170" s="114"/>
      <c r="B170" s="90"/>
      <c r="C170" s="115" t="s">
        <v>15</v>
      </c>
      <c r="D170" s="91"/>
      <c r="E170" s="90"/>
      <c r="F170" s="98">
        <f>IF(F168=0," ",IF(F158="Yes",1,IF(F158="No",0,IF(F155/F168&gt;=1,1,IF(F155/F168&gt;=0.75,0.75,IF(F155/F168&gt;=0.5,0.5,IF(F155/F168&gt;=0.25,0.25,0)))))))</f>
        <v>1</v>
      </c>
      <c r="G170" s="116"/>
    </row>
    <row r="171" spans="1:7" ht="6.75" customHeight="1" x14ac:dyDescent="0.25">
      <c r="A171" s="130"/>
      <c r="B171" s="131"/>
      <c r="C171" s="131"/>
      <c r="D171" s="132"/>
      <c r="E171" s="131"/>
      <c r="F171" s="133"/>
      <c r="G171" s="134"/>
    </row>
    <row r="172" spans="1:7" s="33" customFormat="1" ht="15" x14ac:dyDescent="0.25">
      <c r="A172" s="107"/>
      <c r="B172" s="108"/>
      <c r="C172" s="108"/>
      <c r="D172" s="109"/>
      <c r="E172" s="110"/>
      <c r="F172" s="111"/>
      <c r="G172" s="112"/>
    </row>
    <row r="173" spans="1:7" s="33" customFormat="1" ht="15" x14ac:dyDescent="0.25">
      <c r="A173" s="120"/>
      <c r="B173" s="41" t="s">
        <v>232</v>
      </c>
      <c r="C173" s="121"/>
      <c r="D173" s="152"/>
      <c r="E173" s="113"/>
      <c r="F173" s="113"/>
      <c r="G173" s="119"/>
    </row>
    <row r="174" spans="1:7" s="45" customFormat="1" ht="12" x14ac:dyDescent="0.25">
      <c r="A174" s="122"/>
      <c r="B174" s="123"/>
      <c r="C174" s="124"/>
      <c r="D174" s="153" t="s">
        <v>147</v>
      </c>
      <c r="E174" s="125"/>
      <c r="F174" s="126"/>
      <c r="G174" s="127"/>
    </row>
    <row r="175" spans="1:7" s="33" customFormat="1" ht="6.75" customHeight="1" thickBot="1" x14ac:dyDescent="0.3">
      <c r="A175" s="120"/>
      <c r="B175" s="97"/>
      <c r="C175" s="121"/>
      <c r="D175" s="128"/>
      <c r="E175" s="113"/>
      <c r="F175" s="99"/>
      <c r="G175" s="119"/>
    </row>
    <row r="176" spans="1:7" ht="13.5" thickBot="1" x14ac:dyDescent="0.3">
      <c r="A176" s="114"/>
      <c r="B176" s="90" t="s">
        <v>18</v>
      </c>
      <c r="C176" s="90"/>
      <c r="D176" s="91"/>
      <c r="E176" s="12" t="s">
        <v>2</v>
      </c>
      <c r="F176" s="54"/>
      <c r="G176" s="116"/>
    </row>
    <row r="177" spans="1:7" ht="6.75" customHeight="1" thickBot="1" x14ac:dyDescent="0.3">
      <c r="A177" s="114"/>
      <c r="B177" s="90"/>
      <c r="C177" s="90"/>
      <c r="D177" s="91"/>
      <c r="E177" s="90"/>
      <c r="F177" s="129"/>
      <c r="G177" s="116"/>
    </row>
    <row r="178" spans="1:7" ht="13.5" thickBot="1" x14ac:dyDescent="0.3">
      <c r="A178" s="114"/>
      <c r="B178" s="90" t="s">
        <v>19</v>
      </c>
      <c r="C178" s="90"/>
      <c r="D178" s="91"/>
      <c r="E178" s="12" t="s">
        <v>2</v>
      </c>
      <c r="F178" s="54"/>
      <c r="G178" s="116"/>
    </row>
    <row r="179" spans="1:7" ht="6.75" customHeight="1" thickBot="1" x14ac:dyDescent="0.3">
      <c r="A179" s="114"/>
      <c r="B179" s="90"/>
      <c r="C179" s="90"/>
      <c r="D179" s="91"/>
      <c r="E179" s="90"/>
      <c r="F179" s="92"/>
      <c r="G179" s="116"/>
    </row>
    <row r="180" spans="1:7" ht="13.5" thickBot="1" x14ac:dyDescent="0.3">
      <c r="A180" s="114"/>
      <c r="B180" s="90"/>
      <c r="C180" s="90" t="s">
        <v>14</v>
      </c>
      <c r="D180" s="91"/>
      <c r="E180" s="90"/>
      <c r="F180" s="96" t="str">
        <f>IF(F178&gt;0,F176/F178,IF(F183&gt;0,F183,"N/A"))</f>
        <v>N/A</v>
      </c>
      <c r="G180" s="116"/>
    </row>
    <row r="181" spans="1:7" ht="6.75" customHeight="1" x14ac:dyDescent="0.25">
      <c r="A181" s="114"/>
      <c r="B181" s="90"/>
      <c r="C181" s="90"/>
      <c r="D181" s="91"/>
      <c r="E181" s="90"/>
      <c r="F181" s="92"/>
      <c r="G181" s="116"/>
    </row>
    <row r="182" spans="1:7" ht="13.5" thickBot="1" x14ac:dyDescent="0.3">
      <c r="A182" s="114"/>
      <c r="B182" s="310" t="s">
        <v>306</v>
      </c>
      <c r="C182" s="310"/>
      <c r="D182" s="310"/>
      <c r="E182" s="90"/>
      <c r="F182" s="92"/>
      <c r="G182" s="116"/>
    </row>
    <row r="183" spans="1:7" ht="13.5" thickBot="1" x14ac:dyDescent="0.3">
      <c r="A183" s="114"/>
      <c r="B183" s="310"/>
      <c r="C183" s="310"/>
      <c r="D183" s="310"/>
      <c r="E183" s="12" t="s">
        <v>2</v>
      </c>
      <c r="F183" s="15"/>
      <c r="G183" s="116"/>
    </row>
    <row r="184" spans="1:7" ht="6.75" customHeight="1" x14ac:dyDescent="0.25">
      <c r="A184" s="114"/>
      <c r="B184" s="90"/>
      <c r="C184" s="90"/>
      <c r="D184" s="91"/>
      <c r="E184" s="90"/>
      <c r="F184" s="92"/>
      <c r="G184" s="116"/>
    </row>
    <row r="185" spans="1:7" x14ac:dyDescent="0.25">
      <c r="A185" s="114"/>
      <c r="B185" s="301"/>
      <c r="C185" s="302"/>
      <c r="D185" s="303"/>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4"/>
      <c r="C190" s="305"/>
      <c r="D190" s="306"/>
      <c r="E190" s="90"/>
      <c r="F190" s="92"/>
      <c r="G190" s="116"/>
    </row>
    <row r="191" spans="1:7" x14ac:dyDescent="0.25">
      <c r="A191" s="114"/>
      <c r="B191" s="307"/>
      <c r="C191" s="308"/>
      <c r="D191" s="309"/>
      <c r="E191" s="90"/>
      <c r="F191" s="92"/>
      <c r="G191" s="116"/>
    </row>
    <row r="192" spans="1:7" ht="6.75" customHeight="1" thickBot="1" x14ac:dyDescent="0.3">
      <c r="A192" s="114"/>
      <c r="B192" s="90"/>
      <c r="C192" s="90"/>
      <c r="D192" s="91"/>
      <c r="E192" s="90"/>
      <c r="F192" s="92"/>
      <c r="G192" s="116"/>
    </row>
    <row r="193" spans="1:7" ht="13.5" thickBot="1" x14ac:dyDescent="0.3">
      <c r="A193" s="114"/>
      <c r="B193" s="90" t="s">
        <v>20</v>
      </c>
      <c r="C193" s="90"/>
      <c r="D193" s="91"/>
      <c r="E193" s="12" t="s">
        <v>2</v>
      </c>
      <c r="F193" s="54"/>
      <c r="G193" s="116"/>
    </row>
    <row r="194" spans="1:7" ht="6.75" customHeight="1" thickBot="1" x14ac:dyDescent="0.3">
      <c r="A194" s="114"/>
      <c r="B194" s="90"/>
      <c r="C194" s="90"/>
      <c r="D194" s="91"/>
      <c r="E194" s="90"/>
      <c r="F194" s="92"/>
      <c r="G194" s="116"/>
    </row>
    <row r="195" spans="1:7" ht="13.5" thickBot="1" x14ac:dyDescent="0.3">
      <c r="A195" s="114"/>
      <c r="B195" s="90"/>
      <c r="C195" s="115" t="s">
        <v>15</v>
      </c>
      <c r="D195" s="91"/>
      <c r="E195" s="90"/>
      <c r="F195" s="98" t="str">
        <f>IF(F193=0," ",IF(F183="Yes",1,IF(F183="No",0,IF(F180/F193&gt;=1,1,IF(F180/F193&gt;=0.75,0.75,IF(F180/F193&gt;=0.5,0.5,IF(F180/F193&gt;=0.25,0.25,0)))))))</f>
        <v xml:space="preserve"> </v>
      </c>
      <c r="G195" s="116"/>
    </row>
    <row r="196" spans="1:7" ht="6.75" customHeight="1" x14ac:dyDescent="0.25">
      <c r="A196" s="130"/>
      <c r="B196" s="131"/>
      <c r="C196" s="131"/>
      <c r="D196" s="132"/>
      <c r="E196" s="131"/>
      <c r="F196" s="133"/>
      <c r="G196" s="134"/>
    </row>
    <row r="197" spans="1:7" s="33" customFormat="1" ht="15" x14ac:dyDescent="0.25">
      <c r="A197" s="107"/>
      <c r="B197" s="108"/>
      <c r="C197" s="108"/>
      <c r="D197" s="109"/>
      <c r="E197" s="110"/>
      <c r="F197" s="111"/>
      <c r="G197" s="112"/>
    </row>
    <row r="198" spans="1:7" s="33" customFormat="1" ht="15" x14ac:dyDescent="0.25">
      <c r="A198" s="120"/>
      <c r="B198" s="41" t="s">
        <v>232</v>
      </c>
      <c r="C198" s="121"/>
      <c r="D198" s="152"/>
      <c r="E198" s="113"/>
      <c r="F198" s="113"/>
      <c r="G198" s="119"/>
    </row>
    <row r="199" spans="1:7" s="45" customFormat="1" ht="12" x14ac:dyDescent="0.25">
      <c r="A199" s="122"/>
      <c r="B199" s="123"/>
      <c r="C199" s="124"/>
      <c r="D199" s="153" t="s">
        <v>147</v>
      </c>
      <c r="E199" s="125"/>
      <c r="F199" s="126"/>
      <c r="G199" s="127"/>
    </row>
    <row r="200" spans="1:7" s="33" customFormat="1" ht="6.75" customHeight="1" thickBot="1" x14ac:dyDescent="0.3">
      <c r="A200" s="120"/>
      <c r="B200" s="97"/>
      <c r="C200" s="121"/>
      <c r="D200" s="128"/>
      <c r="E200" s="113"/>
      <c r="F200" s="99"/>
      <c r="G200" s="119"/>
    </row>
    <row r="201" spans="1:7" ht="13.5" thickBot="1" x14ac:dyDescent="0.3">
      <c r="A201" s="114"/>
      <c r="B201" s="90" t="s">
        <v>18</v>
      </c>
      <c r="C201" s="90"/>
      <c r="D201" s="91"/>
      <c r="E201" s="12" t="s">
        <v>2</v>
      </c>
      <c r="F201" s="54"/>
      <c r="G201" s="116"/>
    </row>
    <row r="202" spans="1:7" ht="6.75" customHeight="1" thickBot="1" x14ac:dyDescent="0.3">
      <c r="A202" s="114"/>
      <c r="B202" s="90"/>
      <c r="C202" s="90"/>
      <c r="D202" s="91"/>
      <c r="E202" s="90"/>
      <c r="F202" s="129"/>
      <c r="G202" s="116"/>
    </row>
    <row r="203" spans="1:7" ht="13.5" thickBot="1" x14ac:dyDescent="0.3">
      <c r="A203" s="114"/>
      <c r="B203" s="90" t="s">
        <v>19</v>
      </c>
      <c r="C203" s="90"/>
      <c r="D203" s="91"/>
      <c r="E203" s="12" t="s">
        <v>2</v>
      </c>
      <c r="F203" s="54"/>
      <c r="G203" s="116"/>
    </row>
    <row r="204" spans="1:7" ht="6.75" customHeight="1" thickBot="1" x14ac:dyDescent="0.3">
      <c r="A204" s="114"/>
      <c r="B204" s="90"/>
      <c r="C204" s="90"/>
      <c r="D204" s="91"/>
      <c r="E204" s="90"/>
      <c r="F204" s="92"/>
      <c r="G204" s="116"/>
    </row>
    <row r="205" spans="1:7" ht="13.5" thickBot="1" x14ac:dyDescent="0.3">
      <c r="A205" s="114"/>
      <c r="B205" s="90"/>
      <c r="C205" s="90" t="s">
        <v>14</v>
      </c>
      <c r="D205" s="91"/>
      <c r="E205" s="90"/>
      <c r="F205" s="96" t="str">
        <f>IF(F203&gt;0,F201/F203,IF(F208&gt;0,F208,"N/A"))</f>
        <v>N/A</v>
      </c>
      <c r="G205" s="116"/>
    </row>
    <row r="206" spans="1:7" ht="6.75" customHeight="1" x14ac:dyDescent="0.25">
      <c r="A206" s="114"/>
      <c r="B206" s="90"/>
      <c r="C206" s="90"/>
      <c r="D206" s="91"/>
      <c r="E206" s="90"/>
      <c r="F206" s="92"/>
      <c r="G206" s="116"/>
    </row>
    <row r="207" spans="1:7" ht="13.5" thickBot="1" x14ac:dyDescent="0.3">
      <c r="A207" s="114"/>
      <c r="B207" s="310" t="s">
        <v>306</v>
      </c>
      <c r="C207" s="310"/>
      <c r="D207" s="310"/>
      <c r="E207" s="90"/>
      <c r="F207" s="92"/>
      <c r="G207" s="116"/>
    </row>
    <row r="208" spans="1:7" ht="13.5" thickBot="1" x14ac:dyDescent="0.3">
      <c r="A208" s="114"/>
      <c r="B208" s="310"/>
      <c r="C208" s="310"/>
      <c r="D208" s="310"/>
      <c r="E208" s="12" t="s">
        <v>2</v>
      </c>
      <c r="F208" s="15"/>
      <c r="G208" s="116"/>
    </row>
    <row r="209" spans="1:7" ht="6.75" customHeight="1" x14ac:dyDescent="0.25">
      <c r="A209" s="114"/>
      <c r="B209" s="90"/>
      <c r="C209" s="90"/>
      <c r="D209" s="91"/>
      <c r="E209" s="90"/>
      <c r="F209" s="92"/>
      <c r="G209" s="116"/>
    </row>
    <row r="210" spans="1:7" x14ac:dyDescent="0.25">
      <c r="A210" s="114"/>
      <c r="B210" s="301"/>
      <c r="C210" s="302"/>
      <c r="D210" s="303"/>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4"/>
      <c r="C215" s="305"/>
      <c r="D215" s="306"/>
      <c r="E215" s="90"/>
      <c r="F215" s="92"/>
      <c r="G215" s="116"/>
    </row>
    <row r="216" spans="1:7" x14ac:dyDescent="0.25">
      <c r="A216" s="114"/>
      <c r="B216" s="307"/>
      <c r="C216" s="308"/>
      <c r="D216" s="309"/>
      <c r="E216" s="90"/>
      <c r="F216" s="92"/>
      <c r="G216" s="116"/>
    </row>
    <row r="217" spans="1:7" ht="6.75" customHeight="1" thickBot="1" x14ac:dyDescent="0.3">
      <c r="A217" s="114"/>
      <c r="B217" s="90"/>
      <c r="C217" s="90"/>
      <c r="D217" s="91"/>
      <c r="E217" s="90"/>
      <c r="F217" s="92"/>
      <c r="G217" s="116"/>
    </row>
    <row r="218" spans="1:7" ht="13.5" thickBot="1" x14ac:dyDescent="0.3">
      <c r="A218" s="114"/>
      <c r="B218" s="90" t="s">
        <v>20</v>
      </c>
      <c r="C218" s="90"/>
      <c r="D218" s="91"/>
      <c r="E218" s="12" t="s">
        <v>2</v>
      </c>
      <c r="F218" s="54"/>
      <c r="G218" s="116"/>
    </row>
    <row r="219" spans="1:7" ht="6.75" customHeight="1" thickBot="1" x14ac:dyDescent="0.3">
      <c r="A219" s="114"/>
      <c r="B219" s="90"/>
      <c r="C219" s="90"/>
      <c r="D219" s="91"/>
      <c r="E219" s="90"/>
      <c r="F219" s="92"/>
      <c r="G219" s="116"/>
    </row>
    <row r="220" spans="1:7" ht="13.5" thickBot="1" x14ac:dyDescent="0.3">
      <c r="A220" s="114"/>
      <c r="B220" s="90"/>
      <c r="C220" s="115" t="s">
        <v>15</v>
      </c>
      <c r="D220" s="91"/>
      <c r="E220" s="90"/>
      <c r="F220" s="98" t="str">
        <f>IF(F218=0," ",IF(F208="Yes",1,IF(F208="No",0,IF(F205/F218&gt;=1,1,IF(F205/F218&gt;=0.75,0.75,IF(F205/F218&gt;=0.5,0.5,IF(F205/F218&gt;=0.25,0.25,0)))))))</f>
        <v xml:space="preserve"> </v>
      </c>
      <c r="G220" s="116"/>
    </row>
    <row r="221" spans="1:7" ht="6.75" customHeight="1" x14ac:dyDescent="0.25">
      <c r="A221" s="130"/>
      <c r="B221" s="131"/>
      <c r="C221" s="131"/>
      <c r="D221" s="132"/>
      <c r="E221" s="131"/>
      <c r="F221" s="133"/>
      <c r="G221" s="134"/>
    </row>
    <row r="222" spans="1:7" s="33" customFormat="1" ht="15" x14ac:dyDescent="0.25">
      <c r="A222" s="107"/>
      <c r="B222" s="108"/>
      <c r="C222" s="108"/>
      <c r="D222" s="109"/>
      <c r="E222" s="110"/>
      <c r="F222" s="111"/>
      <c r="G222" s="112"/>
    </row>
    <row r="223" spans="1:7" s="33" customFormat="1" ht="15" x14ac:dyDescent="0.25">
      <c r="A223" s="120"/>
      <c r="B223" s="41" t="s">
        <v>232</v>
      </c>
      <c r="C223" s="121"/>
      <c r="D223" s="152"/>
      <c r="E223" s="113"/>
      <c r="F223" s="113"/>
      <c r="G223" s="119"/>
    </row>
    <row r="224" spans="1:7" s="45" customFormat="1" ht="12" x14ac:dyDescent="0.25">
      <c r="A224" s="122"/>
      <c r="B224" s="123"/>
      <c r="C224" s="124"/>
      <c r="D224" s="153" t="s">
        <v>147</v>
      </c>
      <c r="E224" s="125"/>
      <c r="F224" s="126"/>
      <c r="G224" s="127"/>
    </row>
    <row r="225" spans="1:7" s="33" customFormat="1" ht="6.75" customHeight="1" thickBot="1" x14ac:dyDescent="0.3">
      <c r="A225" s="120"/>
      <c r="B225" s="97"/>
      <c r="C225" s="121"/>
      <c r="D225" s="128"/>
      <c r="E225" s="113"/>
      <c r="F225" s="99"/>
      <c r="G225" s="119"/>
    </row>
    <row r="226" spans="1:7" ht="13.5" thickBot="1" x14ac:dyDescent="0.3">
      <c r="A226" s="114"/>
      <c r="B226" s="90" t="s">
        <v>18</v>
      </c>
      <c r="C226" s="90"/>
      <c r="D226" s="91"/>
      <c r="E226" s="12" t="s">
        <v>2</v>
      </c>
      <c r="F226" s="54"/>
      <c r="G226" s="116"/>
    </row>
    <row r="227" spans="1:7" ht="6.75" customHeight="1" thickBot="1" x14ac:dyDescent="0.3">
      <c r="A227" s="114"/>
      <c r="B227" s="90"/>
      <c r="C227" s="90"/>
      <c r="D227" s="91"/>
      <c r="E227" s="90"/>
      <c r="F227" s="129"/>
      <c r="G227" s="116"/>
    </row>
    <row r="228" spans="1:7" ht="13.5" thickBot="1" x14ac:dyDescent="0.3">
      <c r="A228" s="114"/>
      <c r="B228" s="90" t="s">
        <v>19</v>
      </c>
      <c r="C228" s="90"/>
      <c r="D228" s="91"/>
      <c r="E228" s="12" t="s">
        <v>2</v>
      </c>
      <c r="F228" s="54"/>
      <c r="G228" s="116"/>
    </row>
    <row r="229" spans="1:7" ht="6.75" customHeight="1" thickBot="1" x14ac:dyDescent="0.3">
      <c r="A229" s="114"/>
      <c r="B229" s="90"/>
      <c r="C229" s="90"/>
      <c r="D229" s="91"/>
      <c r="E229" s="90"/>
      <c r="F229" s="92"/>
      <c r="G229" s="116"/>
    </row>
    <row r="230" spans="1:7" ht="13.5" thickBot="1" x14ac:dyDescent="0.3">
      <c r="A230" s="114"/>
      <c r="B230" s="90"/>
      <c r="C230" s="90" t="s">
        <v>14</v>
      </c>
      <c r="D230" s="91"/>
      <c r="E230" s="90"/>
      <c r="F230" s="96" t="str">
        <f>IF(F228&gt;0,F226/F228,IF(F233&gt;0,F233,"N/A"))</f>
        <v>N/A</v>
      </c>
      <c r="G230" s="116"/>
    </row>
    <row r="231" spans="1:7" ht="6.75" customHeight="1" x14ac:dyDescent="0.25">
      <c r="A231" s="114"/>
      <c r="B231" s="90"/>
      <c r="C231" s="90"/>
      <c r="D231" s="91"/>
      <c r="E231" s="90"/>
      <c r="F231" s="92"/>
      <c r="G231" s="116"/>
    </row>
    <row r="232" spans="1:7" ht="13.5" thickBot="1" x14ac:dyDescent="0.3">
      <c r="A232" s="114"/>
      <c r="B232" s="310" t="s">
        <v>306</v>
      </c>
      <c r="C232" s="310"/>
      <c r="D232" s="310"/>
      <c r="E232" s="90"/>
      <c r="F232" s="92"/>
      <c r="G232" s="116"/>
    </row>
    <row r="233" spans="1:7" ht="13.5" thickBot="1" x14ac:dyDescent="0.3">
      <c r="A233" s="114"/>
      <c r="B233" s="310"/>
      <c r="C233" s="310"/>
      <c r="D233" s="310"/>
      <c r="E233" s="12" t="s">
        <v>2</v>
      </c>
      <c r="F233" s="15"/>
      <c r="G233" s="116"/>
    </row>
    <row r="234" spans="1:7" ht="6.75" customHeight="1" x14ac:dyDescent="0.25">
      <c r="A234" s="114"/>
      <c r="B234" s="90"/>
      <c r="C234" s="90"/>
      <c r="D234" s="91"/>
      <c r="E234" s="90"/>
      <c r="F234" s="92"/>
      <c r="G234" s="116"/>
    </row>
    <row r="235" spans="1:7" x14ac:dyDescent="0.25">
      <c r="A235" s="114"/>
      <c r="B235" s="301"/>
      <c r="C235" s="302"/>
      <c r="D235" s="303"/>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4"/>
      <c r="C240" s="305"/>
      <c r="D240" s="306"/>
      <c r="E240" s="90"/>
      <c r="F240" s="92"/>
      <c r="G240" s="116"/>
    </row>
    <row r="241" spans="1:7" x14ac:dyDescent="0.25">
      <c r="A241" s="114"/>
      <c r="B241" s="307"/>
      <c r="C241" s="308"/>
      <c r="D241" s="309"/>
      <c r="E241" s="90"/>
      <c r="F241" s="92"/>
      <c r="G241" s="116"/>
    </row>
    <row r="242" spans="1:7" ht="6.75" customHeight="1" thickBot="1" x14ac:dyDescent="0.3">
      <c r="A242" s="114"/>
      <c r="B242" s="90"/>
      <c r="C242" s="90"/>
      <c r="D242" s="91"/>
      <c r="E242" s="90"/>
      <c r="F242" s="92"/>
      <c r="G242" s="116"/>
    </row>
    <row r="243" spans="1:7" ht="13.5" thickBot="1" x14ac:dyDescent="0.3">
      <c r="A243" s="114"/>
      <c r="B243" s="90" t="s">
        <v>20</v>
      </c>
      <c r="C243" s="90"/>
      <c r="D243" s="91"/>
      <c r="E243" s="12" t="s">
        <v>2</v>
      </c>
      <c r="F243" s="54"/>
      <c r="G243" s="116"/>
    </row>
    <row r="244" spans="1:7" ht="6.75" customHeight="1" thickBot="1" x14ac:dyDescent="0.3">
      <c r="A244" s="114"/>
      <c r="B244" s="90"/>
      <c r="C244" s="90"/>
      <c r="D244" s="91"/>
      <c r="E244" s="90"/>
      <c r="F244" s="92"/>
      <c r="G244" s="116"/>
    </row>
    <row r="245" spans="1:7" ht="13.5" thickBot="1" x14ac:dyDescent="0.3">
      <c r="A245" s="114"/>
      <c r="B245" s="90"/>
      <c r="C245" s="115" t="s">
        <v>15</v>
      </c>
      <c r="D245" s="91"/>
      <c r="E245" s="90"/>
      <c r="F245" s="98" t="str">
        <f>IF(F243=0," ",IF(F233="Yes",1,IF(F233="No",0,IF(F230/F243&gt;=1,1,IF(F230/F243&gt;=0.75,0.75,IF(F230/F243&gt;=0.5,0.5,IF(F230/F243&gt;=0.25,0.25,0)))))))</f>
        <v xml:space="preserve"> </v>
      </c>
      <c r="G245" s="116"/>
    </row>
    <row r="246" spans="1:7" ht="6.75" customHeight="1" x14ac:dyDescent="0.25">
      <c r="A246" s="130"/>
      <c r="B246" s="131"/>
      <c r="C246" s="131"/>
      <c r="D246" s="132"/>
      <c r="E246" s="131"/>
      <c r="F246" s="133"/>
      <c r="G246" s="134"/>
    </row>
    <row r="247" spans="1:7" s="33" customFormat="1" ht="15" x14ac:dyDescent="0.25">
      <c r="A247" s="107"/>
      <c r="B247" s="108"/>
      <c r="C247" s="108"/>
      <c r="D247" s="109"/>
      <c r="E247" s="110"/>
      <c r="F247" s="111"/>
      <c r="G247" s="112"/>
    </row>
    <row r="248" spans="1:7" s="33" customFormat="1" ht="15" x14ac:dyDescent="0.25">
      <c r="A248" s="120"/>
      <c r="B248" s="41" t="s">
        <v>232</v>
      </c>
      <c r="C248" s="121"/>
      <c r="D248" s="152"/>
      <c r="E248" s="113"/>
      <c r="F248" s="113"/>
      <c r="G248" s="119"/>
    </row>
    <row r="249" spans="1:7" s="45" customFormat="1" ht="12" x14ac:dyDescent="0.25">
      <c r="A249" s="122"/>
      <c r="B249" s="123"/>
      <c r="C249" s="124"/>
      <c r="D249" s="153" t="s">
        <v>147</v>
      </c>
      <c r="E249" s="125"/>
      <c r="F249" s="126"/>
      <c r="G249" s="127"/>
    </row>
    <row r="250" spans="1:7" s="33" customFormat="1" ht="6.75" customHeight="1" thickBot="1" x14ac:dyDescent="0.3">
      <c r="A250" s="120"/>
      <c r="B250" s="97"/>
      <c r="C250" s="121"/>
      <c r="D250" s="128"/>
      <c r="E250" s="113"/>
      <c r="F250" s="99"/>
      <c r="G250" s="119"/>
    </row>
    <row r="251" spans="1:7" ht="13.5" thickBot="1" x14ac:dyDescent="0.3">
      <c r="A251" s="114"/>
      <c r="B251" s="90" t="s">
        <v>18</v>
      </c>
      <c r="C251" s="90"/>
      <c r="D251" s="91"/>
      <c r="E251" s="12" t="s">
        <v>2</v>
      </c>
      <c r="F251" s="54"/>
      <c r="G251" s="116"/>
    </row>
    <row r="252" spans="1:7" ht="6.75" customHeight="1" thickBot="1" x14ac:dyDescent="0.3">
      <c r="A252" s="114"/>
      <c r="B252" s="90"/>
      <c r="C252" s="90"/>
      <c r="D252" s="91"/>
      <c r="E252" s="90"/>
      <c r="F252" s="129"/>
      <c r="G252" s="116"/>
    </row>
    <row r="253" spans="1:7" ht="13.5" thickBot="1" x14ac:dyDescent="0.3">
      <c r="A253" s="114"/>
      <c r="B253" s="90" t="s">
        <v>19</v>
      </c>
      <c r="C253" s="90"/>
      <c r="D253" s="91"/>
      <c r="E253" s="12" t="s">
        <v>2</v>
      </c>
      <c r="F253" s="54"/>
      <c r="G253" s="116"/>
    </row>
    <row r="254" spans="1:7" ht="6.75" customHeight="1" thickBot="1" x14ac:dyDescent="0.3">
      <c r="A254" s="114"/>
      <c r="B254" s="90"/>
      <c r="C254" s="90"/>
      <c r="D254" s="91"/>
      <c r="E254" s="90"/>
      <c r="F254" s="92"/>
      <c r="G254" s="116"/>
    </row>
    <row r="255" spans="1:7" ht="13.5" thickBot="1" x14ac:dyDescent="0.3">
      <c r="A255" s="114"/>
      <c r="B255" s="90"/>
      <c r="C255" s="90" t="s">
        <v>14</v>
      </c>
      <c r="D255" s="91"/>
      <c r="E255" s="90"/>
      <c r="F255" s="96" t="str">
        <f>IF(F253&gt;0,F251/F253,IF(F258&gt;0,F258,"N/A"))</f>
        <v>N/A</v>
      </c>
      <c r="G255" s="116"/>
    </row>
    <row r="256" spans="1:7" ht="6.75" customHeight="1" x14ac:dyDescent="0.25">
      <c r="A256" s="114"/>
      <c r="B256" s="90"/>
      <c r="C256" s="90"/>
      <c r="D256" s="91"/>
      <c r="E256" s="90"/>
      <c r="F256" s="92"/>
      <c r="G256" s="116"/>
    </row>
    <row r="257" spans="1:7" ht="13.5" thickBot="1" x14ac:dyDescent="0.3">
      <c r="A257" s="114"/>
      <c r="B257" s="310" t="s">
        <v>306</v>
      </c>
      <c r="C257" s="310"/>
      <c r="D257" s="310"/>
      <c r="E257" s="90"/>
      <c r="F257" s="92"/>
      <c r="G257" s="116"/>
    </row>
    <row r="258" spans="1:7" ht="13.5" thickBot="1" x14ac:dyDescent="0.3">
      <c r="A258" s="114"/>
      <c r="B258" s="310"/>
      <c r="C258" s="310"/>
      <c r="D258" s="310"/>
      <c r="E258" s="12" t="s">
        <v>2</v>
      </c>
      <c r="F258" s="15"/>
      <c r="G258" s="116"/>
    </row>
    <row r="259" spans="1:7" ht="6.75" customHeight="1" x14ac:dyDescent="0.25">
      <c r="A259" s="114"/>
      <c r="B259" s="90"/>
      <c r="C259" s="90"/>
      <c r="D259" s="91"/>
      <c r="E259" s="90"/>
      <c r="F259" s="92"/>
      <c r="G259" s="116"/>
    </row>
    <row r="260" spans="1:7" x14ac:dyDescent="0.25">
      <c r="A260" s="114"/>
      <c r="B260" s="301"/>
      <c r="C260" s="302"/>
      <c r="D260" s="303"/>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4"/>
      <c r="C265" s="305"/>
      <c r="D265" s="306"/>
      <c r="E265" s="90"/>
      <c r="F265" s="92"/>
      <c r="G265" s="116"/>
    </row>
    <row r="266" spans="1:7" x14ac:dyDescent="0.25">
      <c r="A266" s="114"/>
      <c r="B266" s="307"/>
      <c r="C266" s="308"/>
      <c r="D266" s="309"/>
      <c r="E266" s="90"/>
      <c r="F266" s="92"/>
      <c r="G266" s="116"/>
    </row>
    <row r="267" spans="1:7" ht="6.75" customHeight="1" thickBot="1" x14ac:dyDescent="0.3">
      <c r="A267" s="114"/>
      <c r="B267" s="90"/>
      <c r="C267" s="90"/>
      <c r="D267" s="91"/>
      <c r="E267" s="90"/>
      <c r="F267" s="92"/>
      <c r="G267" s="116"/>
    </row>
    <row r="268" spans="1:7" ht="13.5" thickBot="1" x14ac:dyDescent="0.3">
      <c r="A268" s="114"/>
      <c r="B268" s="90" t="s">
        <v>20</v>
      </c>
      <c r="C268" s="90"/>
      <c r="D268" s="91"/>
      <c r="E268" s="12" t="s">
        <v>2</v>
      </c>
      <c r="F268" s="54"/>
      <c r="G268" s="116"/>
    </row>
    <row r="269" spans="1:7" ht="6.75" customHeight="1" thickBot="1" x14ac:dyDescent="0.3">
      <c r="A269" s="114"/>
      <c r="B269" s="90"/>
      <c r="C269" s="90"/>
      <c r="D269" s="91"/>
      <c r="E269" s="90"/>
      <c r="F269" s="92"/>
      <c r="G269" s="116"/>
    </row>
    <row r="270" spans="1:7" ht="13.5" thickBot="1" x14ac:dyDescent="0.3">
      <c r="A270" s="114"/>
      <c r="B270" s="90"/>
      <c r="C270" s="115" t="s">
        <v>15</v>
      </c>
      <c r="D270" s="91"/>
      <c r="E270" s="90"/>
      <c r="F270" s="98" t="str">
        <f>IF(F268=0," ",IF(F258="Yes",1,IF(F258="No",0,IF(F255/F268&gt;=1,1,IF(F255/F268&gt;=0.75,0.75,IF(F255/F268&gt;=0.5,0.5,IF(F255/F268&gt;=0.25,0.25,0)))))))</f>
        <v xml:space="preserve"> </v>
      </c>
      <c r="G270" s="116"/>
    </row>
    <row r="271" spans="1:7" x14ac:dyDescent="0.25">
      <c r="A271" s="130"/>
      <c r="B271" s="131"/>
      <c r="C271" s="131"/>
      <c r="D271" s="132"/>
      <c r="E271" s="131"/>
      <c r="F271" s="133"/>
      <c r="G271" s="134"/>
    </row>
  </sheetData>
  <sheetProtection selectLockedCells="1" selectUnlockedCells="1"/>
  <mergeCells count="23">
    <mergeCell ref="B31:D32"/>
    <mergeCell ref="B57:D58"/>
    <mergeCell ref="B82:D83"/>
    <mergeCell ref="B107:D108"/>
    <mergeCell ref="B132:D133"/>
    <mergeCell ref="B92:D92"/>
    <mergeCell ref="B42:D42"/>
    <mergeCell ref="B207:D208"/>
    <mergeCell ref="B232:D233"/>
    <mergeCell ref="B257:D258"/>
    <mergeCell ref="B210:D216"/>
    <mergeCell ref="B235:D241"/>
    <mergeCell ref="B41:D41"/>
    <mergeCell ref="B260:D266"/>
    <mergeCell ref="B34:D40"/>
    <mergeCell ref="B60:D66"/>
    <mergeCell ref="B85:D91"/>
    <mergeCell ref="B110:D116"/>
    <mergeCell ref="B135:D141"/>
    <mergeCell ref="B160:D166"/>
    <mergeCell ref="B157:D158"/>
    <mergeCell ref="B185:D191"/>
    <mergeCell ref="B182:D183"/>
  </mergeCells>
  <dataValidations count="1">
    <dataValidation type="list" showInputMessage="1" showErrorMessage="1" sqref="F5 F258 F208 F183 F58 F133 F108 F83 F158 F233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7:B58" location="Instructions!A29" display="If &quot;yes/no&quot; as to whether the milestone has been achieved, select &quot;yes&quot; or &quot;no&quot; from the dropdown "/>
    <hyperlink ref="B57:D58" location="Instructions!A29:G40" display="If &quot;yes/no&quot; as to whether the milestone has been achieved, select &quot;yes&quot; or &quot;no&quot; from the dropdown menu, and provide an in-depth description of progress towards milestone achievement as stated in the instructions:"/>
    <hyperlink ref="B82:B83" location="Instructions!A29" display="If &quot;yes/no&quot; as to whether the milestone has been achieved, select &quot;yes&quot; or &quot;no&quot; from the dropdown "/>
    <hyperlink ref="B82:D83" location="Instructions!A29:G40" display="If &quot;yes/no&quot; as to whether the milestone has been achieved, select &quot;yes&quot; or &quot;no&quot; from the dropdown menu, and provide an in-depth description of progress towards milestone achievement as stated in the instructions:"/>
    <hyperlink ref="B107:B108" location="Instructions!A29" display="If &quot;yes/no&quot; as to whether the milestone has been achieved, select &quot;yes&quot; or &quot;no&quot; from the dropdown "/>
    <hyperlink ref="B107:D108" location="Instructions!A29:G40" display="If &quot;yes/no&quot; as to whether the milestone has been achieved, select &quot;yes&quot; or &quot;no&quot; from the dropdown menu, and provide an in-depth description of progress towards milestone achievement as stated in the instructions:"/>
    <hyperlink ref="B132:B133" location="Instructions!A29" display="If &quot;yes/no&quot; as to whether the milestone has been achieved, select &quot;yes&quot; or &quot;no&quot; from the dropdown "/>
    <hyperlink ref="B132:D133" location="Instructions!A29:G40" display="If &quot;yes/no&quot; as to whether the milestone has been achieved, select &quot;yes&quot; or &quot;no&quot; from the dropdown menu, and provide an in-depth description of progress towards milestone achievement as stated in the instructions:"/>
    <hyperlink ref="B157:B158" location="Instructions!A29" display="If &quot;yes/no&quot; as to whether the milestone has been achieved, select &quot;yes&quot; or &quot;no&quot; from the dropdown "/>
    <hyperlink ref="B157:D158" location="Instructions!A29:G40" display="If &quot;yes/no&quot; as to whether the milestone has been achieved, select &quot;yes&quot; or &quot;no&quot; from the dropdown menu, and provide an in-depth description of progress towards milestone achievement as stated in the instructions:"/>
    <hyperlink ref="B182:B183" location="Instructions!A29" display="If &quot;yes/no&quot; as to whether the milestone has been achieved, select &quot;yes&quot; or &quot;no&quot; from the dropdown "/>
    <hyperlink ref="B182:D183" location="Instructions!A29:G40" display="If &quot;yes/no&quot; as to whether the milestone has been achieved, select &quot;yes&quot; or &quot;no&quot; from the dropdown menu, and provide an in-depth description of progress towards milestone achievement as stated in the instructions:"/>
    <hyperlink ref="B207:B208" location="Instructions!A29" display="If &quot;yes/no&quot; as to whether the milestone has been achieved, select &quot;yes&quot; or &quot;no&quot; from the dropdown "/>
    <hyperlink ref="B207:D208" location="Instructions!A29:G40" display="If &quot;yes/no&quot; as to whether the milestone has been achieved, select &quot;yes&quot; or &quot;no&quot; from the dropdown menu, and provide an in-depth description of progress towards milestone achievement as stated in the instructions:"/>
    <hyperlink ref="B232:B233" location="Instructions!A29" display="If &quot;yes/no&quot; as to whether the milestone has been achieved, select &quot;yes&quot; or &quot;no&quot; from the dropdown "/>
    <hyperlink ref="B232:D233" location="Instructions!A29:G40" display="If &quot;yes/no&quot; as to whether the milestone has been achieved, select &quot;yes&quot; or &quot;no&quot; from the dropdown menu, and provide an in-depth description of progress towards milestone achievement as stated in the instructions:"/>
    <hyperlink ref="B257:B258" location="Instructions!A29" display="If &quot;yes/no&quot; as to whether the milestone has been achieved, select &quot;yes&quot; or &quot;no&quot; from the dropdown "/>
    <hyperlink ref="B257:D258"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1" orientation="portrait" r:id="rId1"/>
  <headerFooter>
    <oddHeader>&amp;C&amp;"-,Bold"&amp;14DSRIP Semi-Annual Reporting Form</oddHeader>
    <oddFooter>&amp;C&amp;A&amp;R&amp;P of &amp;N&amp;L&amp;D</oddFooter>
  </headerFooter>
  <rowBreaks count="6" manualBreakCount="6">
    <brk id="21" max="6" man="1"/>
    <brk id="46" max="6" man="1"/>
    <brk id="71" max="6" man="1"/>
    <brk id="96" max="6" man="1"/>
    <brk id="146" max="6" man="1"/>
    <brk id="22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2"/>
  <sheetViews>
    <sheetView showGridLines="0" view="pageBreakPreview" zoomScale="80" zoomScaleNormal="90" zoomScaleSheetLayoutView="80" zoomScalePageLayoutView="90" workbookViewId="0">
      <selection activeCell="C7" sqref="C7"/>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191</v>
      </c>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7640479</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5093652.67</v>
      </c>
      <c r="G20" s="116"/>
    </row>
    <row r="21" spans="1:7" s="33" customFormat="1" ht="15" x14ac:dyDescent="0.25">
      <c r="A21" s="117"/>
      <c r="B21" s="94"/>
      <c r="C21" s="94"/>
      <c r="D21" s="118"/>
      <c r="E21" s="113"/>
      <c r="F21" s="99"/>
      <c r="G21" s="119"/>
    </row>
    <row r="22" spans="1:7" s="33" customFormat="1" ht="15" x14ac:dyDescent="0.25">
      <c r="A22" s="120"/>
      <c r="B22" s="41" t="s">
        <v>233</v>
      </c>
      <c r="C22" s="121"/>
      <c r="D22" s="152" t="s">
        <v>341</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t="s">
        <v>191</v>
      </c>
      <c r="G32" s="116"/>
    </row>
    <row r="33" spans="1:7" ht="6.75" customHeight="1" x14ac:dyDescent="0.25">
      <c r="A33" s="114"/>
      <c r="B33" s="90"/>
      <c r="C33" s="90"/>
      <c r="D33" s="91"/>
      <c r="E33" s="90"/>
      <c r="F33" s="92"/>
      <c r="G33" s="116"/>
    </row>
    <row r="34" spans="1:7" x14ac:dyDescent="0.25">
      <c r="A34" s="114"/>
      <c r="B34" s="301" t="s">
        <v>447</v>
      </c>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ht="85.5" customHeight="1" x14ac:dyDescent="0.25">
      <c r="A39" s="114"/>
      <c r="B39" s="304"/>
      <c r="C39" s="305"/>
      <c r="D39" s="306"/>
      <c r="E39" s="90"/>
      <c r="F39" s="92"/>
      <c r="G39" s="116"/>
    </row>
    <row r="40" spans="1:7" ht="0.75" customHeight="1"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t="s">
        <v>342</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t="s">
        <v>429</v>
      </c>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v>1</v>
      </c>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v>1</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ht="12.75" customHeight="1" x14ac:dyDescent="0.25">
      <c r="A59" s="114"/>
      <c r="B59" s="301" t="s">
        <v>396</v>
      </c>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ht="350.25" customHeight="1" x14ac:dyDescent="0.25">
      <c r="A65" s="114"/>
      <c r="B65" s="304"/>
      <c r="C65" s="305"/>
      <c r="D65" s="306"/>
      <c r="E65" s="90"/>
      <c r="F65" s="92"/>
      <c r="G65" s="116"/>
    </row>
    <row r="66" spans="1:7" ht="272.25" customHeight="1" x14ac:dyDescent="0.2">
      <c r="A66" s="114"/>
      <c r="B66" s="326" t="s">
        <v>460</v>
      </c>
      <c r="C66" s="327"/>
      <c r="D66" s="328"/>
      <c r="E66" s="90"/>
      <c r="F66" s="92"/>
      <c r="G66" s="116"/>
    </row>
    <row r="67" spans="1:7" ht="299.25" customHeight="1" x14ac:dyDescent="0.25">
      <c r="A67" s="114"/>
      <c r="B67" s="329" t="s">
        <v>430</v>
      </c>
      <c r="C67" s="330"/>
      <c r="D67" s="331"/>
      <c r="E67" s="90"/>
      <c r="F67" s="92"/>
      <c r="G67" s="116"/>
    </row>
    <row r="68" spans="1:7" ht="135.75" customHeight="1" thickBot="1" x14ac:dyDescent="0.3">
      <c r="A68" s="114"/>
      <c r="B68" s="332" t="s">
        <v>456</v>
      </c>
      <c r="C68" s="333"/>
      <c r="D68" s="334"/>
      <c r="E68" s="90"/>
      <c r="F68" s="92"/>
      <c r="G68" s="116"/>
    </row>
    <row r="69" spans="1:7" ht="13.5" thickBot="1" x14ac:dyDescent="0.3">
      <c r="A69" s="114"/>
      <c r="B69" s="90" t="s">
        <v>20</v>
      </c>
      <c r="C69" s="90"/>
      <c r="D69" s="91"/>
      <c r="E69" s="12" t="s">
        <v>2</v>
      </c>
      <c r="F69" s="54">
        <v>1</v>
      </c>
      <c r="G69" s="116"/>
    </row>
    <row r="70" spans="1:7" ht="6.75" customHeight="1" thickBot="1" x14ac:dyDescent="0.3">
      <c r="A70" s="114"/>
      <c r="B70" s="90"/>
      <c r="C70" s="90"/>
      <c r="D70" s="91"/>
      <c r="E70" s="90"/>
      <c r="F70" s="92"/>
      <c r="G70" s="116"/>
    </row>
    <row r="71" spans="1:7" ht="13.5" thickBot="1" x14ac:dyDescent="0.3">
      <c r="A71" s="114"/>
      <c r="B71" s="90"/>
      <c r="C71" s="115" t="s">
        <v>15</v>
      </c>
      <c r="D71" s="91"/>
      <c r="E71" s="90"/>
      <c r="F71" s="98">
        <v>1</v>
      </c>
      <c r="G71" s="116"/>
    </row>
    <row r="72" spans="1:7" ht="6.75" customHeight="1" x14ac:dyDescent="0.25">
      <c r="A72" s="130"/>
      <c r="B72" s="131"/>
      <c r="C72" s="131"/>
      <c r="D72" s="132"/>
      <c r="E72" s="131"/>
      <c r="F72" s="133"/>
      <c r="G72" s="134"/>
    </row>
    <row r="73" spans="1:7" s="33" customFormat="1" ht="15" x14ac:dyDescent="0.25">
      <c r="A73" s="107"/>
      <c r="B73" s="108"/>
      <c r="C73" s="108"/>
      <c r="D73" s="109"/>
      <c r="E73" s="110"/>
      <c r="F73" s="111"/>
      <c r="G73" s="112"/>
    </row>
    <row r="74" spans="1:7" s="33" customFormat="1" ht="28.5" x14ac:dyDescent="0.25">
      <c r="A74" s="120"/>
      <c r="B74" s="41" t="s">
        <v>233</v>
      </c>
      <c r="C74" s="121"/>
      <c r="D74" s="152" t="s">
        <v>343</v>
      </c>
      <c r="E74" s="113"/>
      <c r="F74" s="113"/>
      <c r="G74" s="119"/>
    </row>
    <row r="75" spans="1:7" s="45" customFormat="1" ht="12" x14ac:dyDescent="0.25">
      <c r="A75" s="122"/>
      <c r="B75" s="123"/>
      <c r="C75" s="124"/>
      <c r="D75" s="153" t="s">
        <v>147</v>
      </c>
      <c r="E75" s="125"/>
      <c r="F75" s="126"/>
      <c r="G75" s="127"/>
    </row>
    <row r="76" spans="1:7" s="33" customFormat="1" ht="6.75" customHeight="1" thickBot="1" x14ac:dyDescent="0.3">
      <c r="A76" s="120"/>
      <c r="B76" s="97"/>
      <c r="C76" s="121"/>
      <c r="D76" s="128"/>
      <c r="E76" s="113"/>
      <c r="F76" s="99"/>
      <c r="G76" s="119"/>
    </row>
    <row r="77" spans="1:7" ht="13.5" thickBot="1" x14ac:dyDescent="0.3">
      <c r="A77" s="114"/>
      <c r="B77" s="90" t="s">
        <v>18</v>
      </c>
      <c r="C77" s="90"/>
      <c r="D77" s="91"/>
      <c r="E77" s="12" t="s">
        <v>2</v>
      </c>
      <c r="F77" s="54">
        <v>1</v>
      </c>
      <c r="G77" s="116"/>
    </row>
    <row r="78" spans="1:7" ht="6.75" customHeight="1" thickBot="1" x14ac:dyDescent="0.3">
      <c r="A78" s="114"/>
      <c r="B78" s="90"/>
      <c r="C78" s="90"/>
      <c r="D78" s="91"/>
      <c r="E78" s="90"/>
      <c r="F78" s="129"/>
      <c r="G78" s="116"/>
    </row>
    <row r="79" spans="1:7" ht="13.5" thickBot="1" x14ac:dyDescent="0.3">
      <c r="A79" s="114"/>
      <c r="B79" s="90" t="s">
        <v>19</v>
      </c>
      <c r="C79" s="90"/>
      <c r="D79" s="91"/>
      <c r="E79" s="12" t="s">
        <v>2</v>
      </c>
      <c r="F79" s="54">
        <v>1</v>
      </c>
      <c r="G79" s="116"/>
    </row>
    <row r="80" spans="1:7" ht="6.75" customHeight="1" thickBot="1" x14ac:dyDescent="0.3">
      <c r="A80" s="114"/>
      <c r="B80" s="90"/>
      <c r="C80" s="90"/>
      <c r="D80" s="91"/>
      <c r="E80" s="90"/>
      <c r="F80" s="92"/>
      <c r="G80" s="116"/>
    </row>
    <row r="81" spans="1:7" ht="13.5" thickBot="1" x14ac:dyDescent="0.3">
      <c r="A81" s="114"/>
      <c r="B81" s="90"/>
      <c r="C81" s="90" t="s">
        <v>14</v>
      </c>
      <c r="D81" s="91"/>
      <c r="E81" s="90"/>
      <c r="F81" s="96">
        <f>IF(F79&gt;0,F77/F79,IF(F84&gt;0,F84,"N/A"))</f>
        <v>1</v>
      </c>
      <c r="G81" s="116"/>
    </row>
    <row r="82" spans="1:7" ht="6.75" customHeight="1" x14ac:dyDescent="0.25">
      <c r="A82" s="114"/>
      <c r="B82" s="90"/>
      <c r="C82" s="90"/>
      <c r="D82" s="91"/>
      <c r="E82" s="90"/>
      <c r="F82" s="92"/>
      <c r="G82" s="116"/>
    </row>
    <row r="83" spans="1:7" ht="13.5" thickBot="1" x14ac:dyDescent="0.3">
      <c r="A83" s="114"/>
      <c r="B83" s="310" t="s">
        <v>306</v>
      </c>
      <c r="C83" s="310"/>
      <c r="D83" s="310"/>
      <c r="E83" s="90"/>
      <c r="F83" s="92"/>
      <c r="G83" s="116"/>
    </row>
    <row r="84" spans="1:7" ht="13.5" thickBot="1" x14ac:dyDescent="0.3">
      <c r="A84" s="114"/>
      <c r="B84" s="310"/>
      <c r="C84" s="310"/>
      <c r="D84" s="310"/>
      <c r="E84" s="12" t="s">
        <v>2</v>
      </c>
      <c r="F84" s="15"/>
      <c r="G84" s="116"/>
    </row>
    <row r="85" spans="1:7" ht="6.75" customHeight="1" x14ac:dyDescent="0.25">
      <c r="A85" s="114"/>
      <c r="B85" s="90"/>
      <c r="C85" s="90"/>
      <c r="D85" s="91"/>
      <c r="E85" s="90"/>
      <c r="F85" s="92"/>
      <c r="G85" s="116"/>
    </row>
    <row r="86" spans="1:7" x14ac:dyDescent="0.25">
      <c r="A86" s="114"/>
      <c r="B86" s="301" t="s">
        <v>426</v>
      </c>
      <c r="C86" s="302"/>
      <c r="D86" s="303"/>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4"/>
      <c r="C90" s="305"/>
      <c r="D90" s="306"/>
      <c r="E90" s="90"/>
      <c r="F90" s="92"/>
      <c r="G90" s="116"/>
    </row>
    <row r="91" spans="1:7" x14ac:dyDescent="0.25">
      <c r="A91" s="114"/>
      <c r="B91" s="304"/>
      <c r="C91" s="305"/>
      <c r="D91" s="306"/>
      <c r="E91" s="90"/>
      <c r="F91" s="92"/>
      <c r="G91" s="116"/>
    </row>
    <row r="92" spans="1:7" ht="116.25" customHeight="1" x14ac:dyDescent="0.25">
      <c r="A92" s="114"/>
      <c r="B92" s="307"/>
      <c r="C92" s="308"/>
      <c r="D92" s="309"/>
      <c r="E92" s="90"/>
      <c r="F92" s="92"/>
      <c r="G92" s="116"/>
    </row>
    <row r="93" spans="1:7" ht="6.75" customHeight="1" thickBot="1" x14ac:dyDescent="0.3">
      <c r="A93" s="114"/>
      <c r="B93" s="90"/>
      <c r="C93" s="90"/>
      <c r="D93" s="91"/>
      <c r="E93" s="90"/>
      <c r="F93" s="92"/>
      <c r="G93" s="116"/>
    </row>
    <row r="94" spans="1:7" ht="13.5" thickBot="1" x14ac:dyDescent="0.3">
      <c r="A94" s="114"/>
      <c r="B94" s="90" t="s">
        <v>20</v>
      </c>
      <c r="C94" s="90"/>
      <c r="D94" s="91"/>
      <c r="E94" s="12" t="s">
        <v>2</v>
      </c>
      <c r="F94" s="54">
        <v>1</v>
      </c>
      <c r="G94" s="116"/>
    </row>
    <row r="95" spans="1:7" ht="6.75" customHeight="1" thickBot="1" x14ac:dyDescent="0.3">
      <c r="A95" s="114"/>
      <c r="B95" s="90"/>
      <c r="C95" s="90"/>
      <c r="D95" s="91"/>
      <c r="E95" s="90"/>
      <c r="F95" s="92"/>
      <c r="G95" s="116"/>
    </row>
    <row r="96" spans="1:7" ht="13.5" thickBot="1" x14ac:dyDescent="0.3">
      <c r="A96" s="114"/>
      <c r="B96" s="90"/>
      <c r="C96" s="115" t="s">
        <v>15</v>
      </c>
      <c r="D96" s="91"/>
      <c r="E96" s="90"/>
      <c r="F96" s="98">
        <v>1</v>
      </c>
      <c r="G96" s="116"/>
    </row>
    <row r="97" spans="1:7" ht="6.75" customHeight="1" x14ac:dyDescent="0.25">
      <c r="A97" s="130"/>
      <c r="B97" s="131"/>
      <c r="C97" s="131"/>
      <c r="D97" s="132"/>
      <c r="E97" s="131"/>
      <c r="F97" s="133"/>
      <c r="G97" s="134"/>
    </row>
    <row r="98" spans="1:7" s="33" customFormat="1" ht="15" x14ac:dyDescent="0.25">
      <c r="A98" s="117"/>
      <c r="B98" s="94"/>
      <c r="C98" s="94"/>
      <c r="D98" s="118"/>
      <c r="E98" s="113"/>
      <c r="F98" s="99"/>
      <c r="G98" s="119"/>
    </row>
    <row r="99" spans="1:7" s="33" customFormat="1" ht="15" x14ac:dyDescent="0.25">
      <c r="A99" s="120"/>
      <c r="B99" s="41" t="s">
        <v>233</v>
      </c>
      <c r="C99" s="121"/>
      <c r="D99" s="152"/>
      <c r="E99" s="113"/>
      <c r="F99" s="113"/>
      <c r="G99" s="119"/>
    </row>
    <row r="100" spans="1:7" s="45" customFormat="1" ht="12" x14ac:dyDescent="0.25">
      <c r="A100" s="122"/>
      <c r="B100" s="123"/>
      <c r="C100" s="124"/>
      <c r="D100" s="153" t="s">
        <v>147</v>
      </c>
      <c r="E100" s="125"/>
      <c r="F100" s="126"/>
      <c r="G100" s="127"/>
    </row>
    <row r="101" spans="1:7" s="33" customFormat="1" ht="6.75" customHeight="1" thickBot="1" x14ac:dyDescent="0.3">
      <c r="A101" s="120"/>
      <c r="B101" s="97"/>
      <c r="C101" s="121"/>
      <c r="D101" s="128"/>
      <c r="E101" s="113"/>
      <c r="F101" s="99"/>
      <c r="G101" s="119"/>
    </row>
    <row r="102" spans="1:7" ht="13.5" thickBot="1" x14ac:dyDescent="0.3">
      <c r="A102" s="114"/>
      <c r="B102" s="90" t="s">
        <v>18</v>
      </c>
      <c r="C102" s="90"/>
      <c r="D102" s="91"/>
      <c r="E102" s="12" t="s">
        <v>2</v>
      </c>
      <c r="F102" s="54"/>
      <c r="G102" s="116"/>
    </row>
    <row r="103" spans="1:7" ht="6.75" customHeight="1" thickBot="1" x14ac:dyDescent="0.3">
      <c r="A103" s="114"/>
      <c r="B103" s="90"/>
      <c r="C103" s="90"/>
      <c r="D103" s="91"/>
      <c r="E103" s="90"/>
      <c r="F103" s="129"/>
      <c r="G103" s="116"/>
    </row>
    <row r="104" spans="1:7" ht="13.5" thickBot="1" x14ac:dyDescent="0.3">
      <c r="A104" s="114"/>
      <c r="B104" s="90" t="s">
        <v>19</v>
      </c>
      <c r="C104" s="90"/>
      <c r="D104" s="91"/>
      <c r="E104" s="12" t="s">
        <v>2</v>
      </c>
      <c r="F104" s="54"/>
      <c r="G104" s="116"/>
    </row>
    <row r="105" spans="1:7" ht="6.75" customHeight="1" thickBot="1" x14ac:dyDescent="0.3">
      <c r="A105" s="114"/>
      <c r="B105" s="90"/>
      <c r="C105" s="90"/>
      <c r="D105" s="91"/>
      <c r="E105" s="90"/>
      <c r="F105" s="92"/>
      <c r="G105" s="116"/>
    </row>
    <row r="106" spans="1:7" ht="13.5" thickBot="1" x14ac:dyDescent="0.3">
      <c r="A106" s="114"/>
      <c r="B106" s="90"/>
      <c r="C106" s="90" t="s">
        <v>14</v>
      </c>
      <c r="D106" s="91"/>
      <c r="E106" s="90"/>
      <c r="F106" s="96" t="str">
        <f>IF(F104&gt;0,F102/F104,IF(F109&gt;0,F109,"N/A"))</f>
        <v>N/A</v>
      </c>
      <c r="G106" s="116"/>
    </row>
    <row r="107" spans="1:7" ht="6.75" customHeight="1" x14ac:dyDescent="0.25">
      <c r="A107" s="114"/>
      <c r="B107" s="90"/>
      <c r="C107" s="90"/>
      <c r="D107" s="91"/>
      <c r="E107" s="90"/>
      <c r="F107" s="92"/>
      <c r="G107" s="116"/>
    </row>
    <row r="108" spans="1:7" ht="13.5" thickBot="1" x14ac:dyDescent="0.3">
      <c r="A108" s="114"/>
      <c r="B108" s="310" t="s">
        <v>306</v>
      </c>
      <c r="C108" s="310"/>
      <c r="D108" s="310"/>
      <c r="E108" s="90"/>
      <c r="F108" s="92"/>
      <c r="G108" s="116"/>
    </row>
    <row r="109" spans="1:7" ht="13.5" thickBot="1" x14ac:dyDescent="0.3">
      <c r="A109" s="114"/>
      <c r="B109" s="310"/>
      <c r="C109" s="310"/>
      <c r="D109" s="310"/>
      <c r="E109" s="12" t="s">
        <v>2</v>
      </c>
      <c r="F109" s="15"/>
      <c r="G109" s="116"/>
    </row>
    <row r="110" spans="1:7" ht="6.75" customHeight="1" x14ac:dyDescent="0.25">
      <c r="A110" s="114"/>
      <c r="B110" s="90"/>
      <c r="C110" s="90"/>
      <c r="D110" s="91"/>
      <c r="E110" s="90"/>
      <c r="F110" s="92"/>
      <c r="G110" s="116"/>
    </row>
    <row r="111" spans="1:7" x14ac:dyDescent="0.25">
      <c r="A111" s="114"/>
      <c r="B111" s="301"/>
      <c r="C111" s="302"/>
      <c r="D111" s="303"/>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4"/>
      <c r="C115" s="305"/>
      <c r="D115" s="306"/>
      <c r="E115" s="90"/>
      <c r="F115" s="92"/>
      <c r="G115" s="116"/>
    </row>
    <row r="116" spans="1:7" x14ac:dyDescent="0.25">
      <c r="A116" s="114"/>
      <c r="B116" s="304"/>
      <c r="C116" s="305"/>
      <c r="D116" s="306"/>
      <c r="E116" s="90"/>
      <c r="F116" s="92"/>
      <c r="G116" s="116"/>
    </row>
    <row r="117" spans="1:7" x14ac:dyDescent="0.25">
      <c r="A117" s="114"/>
      <c r="B117" s="307"/>
      <c r="C117" s="308"/>
      <c r="D117" s="309"/>
      <c r="E117" s="90"/>
      <c r="F117" s="92"/>
      <c r="G117" s="116"/>
    </row>
    <row r="118" spans="1:7" ht="6.75" customHeight="1" thickBot="1" x14ac:dyDescent="0.3">
      <c r="A118" s="114"/>
      <c r="B118" s="90"/>
      <c r="C118" s="90"/>
      <c r="D118" s="91"/>
      <c r="E118" s="90"/>
      <c r="F118" s="92"/>
      <c r="G118" s="116"/>
    </row>
    <row r="119" spans="1:7" ht="13.5" thickBot="1" x14ac:dyDescent="0.3">
      <c r="A119" s="114"/>
      <c r="B119" s="90" t="s">
        <v>20</v>
      </c>
      <c r="C119" s="90"/>
      <c r="D119" s="91"/>
      <c r="E119" s="12" t="s">
        <v>2</v>
      </c>
      <c r="F119" s="54"/>
      <c r="G119" s="116"/>
    </row>
    <row r="120" spans="1:7" ht="6.75" customHeight="1" thickBot="1" x14ac:dyDescent="0.3">
      <c r="A120" s="114"/>
      <c r="B120" s="90"/>
      <c r="C120" s="90"/>
      <c r="D120" s="91"/>
      <c r="E120" s="90"/>
      <c r="F120" s="92"/>
      <c r="G120" s="116"/>
    </row>
    <row r="121" spans="1:7" ht="13.5" thickBot="1" x14ac:dyDescent="0.3">
      <c r="A121" s="114"/>
      <c r="B121" s="90"/>
      <c r="C121" s="115" t="s">
        <v>15</v>
      </c>
      <c r="D121" s="91"/>
      <c r="E121" s="90"/>
      <c r="F121" s="98" t="str">
        <f>IF(F119=0," ",IF(F109="Yes",1,IF(F109="No",0,IF(F106/F119&gt;=1,1,IF(F106/F119&gt;=0.75,0.75,IF(F106/F119&gt;=0.5,0.5,IF(F106/F119&gt;=0.25,0.25,0)))))))</f>
        <v xml:space="preserve"> </v>
      </c>
      <c r="G121" s="116"/>
    </row>
    <row r="122" spans="1:7" ht="6.75" customHeight="1" x14ac:dyDescent="0.25">
      <c r="A122" s="130"/>
      <c r="B122" s="131"/>
      <c r="C122" s="131"/>
      <c r="D122" s="132"/>
      <c r="E122" s="131"/>
      <c r="F122" s="133"/>
      <c r="G122" s="134"/>
    </row>
    <row r="123" spans="1:7" s="33" customFormat="1" ht="15" x14ac:dyDescent="0.25">
      <c r="A123" s="107"/>
      <c r="B123" s="108"/>
      <c r="C123" s="108"/>
      <c r="D123" s="109"/>
      <c r="E123" s="110"/>
      <c r="F123" s="111"/>
      <c r="G123" s="112"/>
    </row>
    <row r="124" spans="1:7" s="33" customFormat="1" ht="15" x14ac:dyDescent="0.25">
      <c r="A124" s="120"/>
      <c r="B124" s="41" t="s">
        <v>233</v>
      </c>
      <c r="C124" s="121"/>
      <c r="D124" s="152"/>
      <c r="E124" s="113"/>
      <c r="F124" s="113"/>
      <c r="G124" s="119"/>
    </row>
    <row r="125" spans="1:7" s="45" customFormat="1" ht="12" x14ac:dyDescent="0.25">
      <c r="A125" s="122"/>
      <c r="B125" s="123"/>
      <c r="C125" s="124"/>
      <c r="D125" s="153" t="s">
        <v>147</v>
      </c>
      <c r="E125" s="125"/>
      <c r="F125" s="126"/>
      <c r="G125" s="127"/>
    </row>
    <row r="126" spans="1:7" s="33" customFormat="1" ht="6.75" customHeight="1" thickBot="1" x14ac:dyDescent="0.3">
      <c r="A126" s="120"/>
      <c r="B126" s="97"/>
      <c r="C126" s="121"/>
      <c r="D126" s="128"/>
      <c r="E126" s="113"/>
      <c r="F126" s="99"/>
      <c r="G126" s="119"/>
    </row>
    <row r="127" spans="1:7" ht="13.5" thickBot="1" x14ac:dyDescent="0.3">
      <c r="A127" s="114"/>
      <c r="B127" s="90" t="s">
        <v>18</v>
      </c>
      <c r="C127" s="90"/>
      <c r="D127" s="91"/>
      <c r="E127" s="12" t="s">
        <v>2</v>
      </c>
      <c r="F127" s="54"/>
      <c r="G127" s="116"/>
    </row>
    <row r="128" spans="1:7" ht="6.75" customHeight="1" thickBot="1" x14ac:dyDescent="0.3">
      <c r="A128" s="114"/>
      <c r="B128" s="90"/>
      <c r="C128" s="90"/>
      <c r="D128" s="91"/>
      <c r="E128" s="90"/>
      <c r="F128" s="129"/>
      <c r="G128" s="116"/>
    </row>
    <row r="129" spans="1:7" ht="13.5" thickBot="1" x14ac:dyDescent="0.3">
      <c r="A129" s="114"/>
      <c r="B129" s="90" t="s">
        <v>19</v>
      </c>
      <c r="C129" s="90"/>
      <c r="D129" s="91"/>
      <c r="E129" s="12" t="s">
        <v>2</v>
      </c>
      <c r="F129" s="54"/>
      <c r="G129" s="116"/>
    </row>
    <row r="130" spans="1:7" ht="6.75" customHeight="1" thickBot="1" x14ac:dyDescent="0.3">
      <c r="A130" s="114"/>
      <c r="B130" s="90"/>
      <c r="C130" s="90"/>
      <c r="D130" s="91"/>
      <c r="E130" s="90"/>
      <c r="F130" s="92"/>
      <c r="G130" s="116"/>
    </row>
    <row r="131" spans="1:7" ht="13.5" thickBot="1" x14ac:dyDescent="0.3">
      <c r="A131" s="114"/>
      <c r="B131" s="90"/>
      <c r="C131" s="90" t="s">
        <v>14</v>
      </c>
      <c r="D131" s="91"/>
      <c r="E131" s="90"/>
      <c r="F131" s="96" t="str">
        <f>IF(F129&gt;0,F127/F129,IF(F134&gt;0,F134,"N/A"))</f>
        <v>N/A</v>
      </c>
      <c r="G131" s="116"/>
    </row>
    <row r="132" spans="1:7" ht="6.75" customHeight="1" x14ac:dyDescent="0.25">
      <c r="A132" s="114"/>
      <c r="B132" s="90"/>
      <c r="C132" s="90"/>
      <c r="D132" s="91"/>
      <c r="E132" s="90"/>
      <c r="F132" s="92"/>
      <c r="G132" s="116"/>
    </row>
    <row r="133" spans="1:7" ht="13.5" thickBot="1" x14ac:dyDescent="0.3">
      <c r="A133" s="114"/>
      <c r="B133" s="310" t="s">
        <v>306</v>
      </c>
      <c r="C133" s="310"/>
      <c r="D133" s="310"/>
      <c r="E133" s="90"/>
      <c r="F133" s="92"/>
      <c r="G133" s="116"/>
    </row>
    <row r="134" spans="1:7" ht="13.5" thickBot="1" x14ac:dyDescent="0.3">
      <c r="A134" s="114"/>
      <c r="B134" s="310"/>
      <c r="C134" s="310"/>
      <c r="D134" s="310"/>
      <c r="E134" s="12" t="s">
        <v>2</v>
      </c>
      <c r="F134" s="15"/>
      <c r="G134" s="116"/>
    </row>
    <row r="135" spans="1:7" ht="6.75" customHeight="1" x14ac:dyDescent="0.25">
      <c r="A135" s="114"/>
      <c r="B135" s="90"/>
      <c r="C135" s="90"/>
      <c r="D135" s="91"/>
      <c r="E135" s="90"/>
      <c r="F135" s="92"/>
      <c r="G135" s="116"/>
    </row>
    <row r="136" spans="1:7" x14ac:dyDescent="0.25">
      <c r="A136" s="114"/>
      <c r="B136" s="301"/>
      <c r="C136" s="302"/>
      <c r="D136" s="303"/>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4"/>
      <c r="C140" s="305"/>
      <c r="D140" s="306"/>
      <c r="E140" s="90"/>
      <c r="F140" s="92"/>
      <c r="G140" s="116"/>
    </row>
    <row r="141" spans="1:7" x14ac:dyDescent="0.25">
      <c r="A141" s="114"/>
      <c r="B141" s="304"/>
      <c r="C141" s="305"/>
      <c r="D141" s="306"/>
      <c r="E141" s="90"/>
      <c r="F141" s="92"/>
      <c r="G141" s="116"/>
    </row>
    <row r="142" spans="1:7" x14ac:dyDescent="0.25">
      <c r="A142" s="114"/>
      <c r="B142" s="307"/>
      <c r="C142" s="308"/>
      <c r="D142" s="309"/>
      <c r="E142" s="90"/>
      <c r="F142" s="92"/>
      <c r="G142" s="116"/>
    </row>
    <row r="143" spans="1:7" ht="6.75" customHeight="1" thickBot="1" x14ac:dyDescent="0.3">
      <c r="A143" s="114"/>
      <c r="B143" s="90"/>
      <c r="C143" s="90"/>
      <c r="D143" s="91"/>
      <c r="E143" s="90"/>
      <c r="F143" s="92"/>
      <c r="G143" s="116"/>
    </row>
    <row r="144" spans="1:7" ht="13.5" thickBot="1" x14ac:dyDescent="0.3">
      <c r="A144" s="114"/>
      <c r="B144" s="90" t="s">
        <v>20</v>
      </c>
      <c r="C144" s="90"/>
      <c r="D144" s="91"/>
      <c r="E144" s="12" t="s">
        <v>2</v>
      </c>
      <c r="F144" s="54"/>
      <c r="G144" s="116"/>
    </row>
    <row r="145" spans="1:7" ht="6.75" customHeight="1" thickBot="1" x14ac:dyDescent="0.3">
      <c r="A145" s="114"/>
      <c r="B145" s="90"/>
      <c r="C145" s="90"/>
      <c r="D145" s="91"/>
      <c r="E145" s="90"/>
      <c r="F145" s="92"/>
      <c r="G145" s="116"/>
    </row>
    <row r="146" spans="1:7" ht="13.5" thickBot="1" x14ac:dyDescent="0.3">
      <c r="A146" s="114"/>
      <c r="B146" s="90"/>
      <c r="C146" s="115" t="s">
        <v>15</v>
      </c>
      <c r="D146" s="91"/>
      <c r="E146" s="90"/>
      <c r="F146" s="98" t="str">
        <f>IF(F144=0," ",IF(F134="Yes",1,IF(F134="No",0,IF(F131/F144&gt;=1,1,IF(F131/F144&gt;=0.75,0.75,IF(F131/F144&gt;=0.5,0.5,IF(F131/F144&gt;=0.25,0.25,0)))))))</f>
        <v xml:space="preserve"> </v>
      </c>
      <c r="G146" s="116"/>
    </row>
    <row r="147" spans="1:7" ht="6.75" customHeight="1" x14ac:dyDescent="0.25">
      <c r="A147" s="130"/>
      <c r="B147" s="131"/>
      <c r="C147" s="131"/>
      <c r="D147" s="132"/>
      <c r="E147" s="131"/>
      <c r="F147" s="133"/>
      <c r="G147" s="134"/>
    </row>
    <row r="148" spans="1:7" s="33" customFormat="1" ht="15" x14ac:dyDescent="0.25">
      <c r="A148" s="107"/>
      <c r="B148" s="108"/>
      <c r="C148" s="108"/>
      <c r="D148" s="109"/>
      <c r="E148" s="110"/>
      <c r="F148" s="111"/>
      <c r="G148" s="112"/>
    </row>
    <row r="149" spans="1:7" s="33" customFormat="1" ht="15" x14ac:dyDescent="0.25">
      <c r="A149" s="120"/>
      <c r="B149" s="41" t="s">
        <v>232</v>
      </c>
      <c r="C149" s="121"/>
      <c r="D149" s="152"/>
      <c r="E149" s="113"/>
      <c r="F149" s="113"/>
      <c r="G149" s="119"/>
    </row>
    <row r="150" spans="1:7" s="45" customFormat="1" ht="12" x14ac:dyDescent="0.25">
      <c r="A150" s="122"/>
      <c r="B150" s="123"/>
      <c r="C150" s="124"/>
      <c r="D150" s="153" t="s">
        <v>147</v>
      </c>
      <c r="E150" s="125"/>
      <c r="F150" s="126"/>
      <c r="G150" s="127"/>
    </row>
    <row r="151" spans="1:7" s="33" customFormat="1" ht="6.75" customHeight="1" thickBot="1" x14ac:dyDescent="0.3">
      <c r="A151" s="120"/>
      <c r="B151" s="97"/>
      <c r="C151" s="121"/>
      <c r="D151" s="128"/>
      <c r="E151" s="113"/>
      <c r="F151" s="99"/>
      <c r="G151" s="119"/>
    </row>
    <row r="152" spans="1:7" ht="13.5" thickBot="1" x14ac:dyDescent="0.3">
      <c r="A152" s="114"/>
      <c r="B152" s="90" t="s">
        <v>18</v>
      </c>
      <c r="C152" s="90"/>
      <c r="D152" s="91"/>
      <c r="E152" s="12" t="s">
        <v>2</v>
      </c>
      <c r="F152" s="54"/>
      <c r="G152" s="116"/>
    </row>
    <row r="153" spans="1:7" ht="6.75" customHeight="1" thickBot="1" x14ac:dyDescent="0.3">
      <c r="A153" s="114"/>
      <c r="B153" s="90"/>
      <c r="C153" s="90"/>
      <c r="D153" s="91"/>
      <c r="E153" s="90"/>
      <c r="F153" s="129"/>
      <c r="G153" s="116"/>
    </row>
    <row r="154" spans="1:7" ht="13.5" thickBot="1" x14ac:dyDescent="0.3">
      <c r="A154" s="114"/>
      <c r="B154" s="90" t="s">
        <v>19</v>
      </c>
      <c r="C154" s="90"/>
      <c r="D154" s="91"/>
      <c r="E154" s="12" t="s">
        <v>2</v>
      </c>
      <c r="F154" s="54"/>
      <c r="G154" s="116"/>
    </row>
    <row r="155" spans="1:7" ht="6.75" customHeight="1" thickBot="1" x14ac:dyDescent="0.3">
      <c r="A155" s="114"/>
      <c r="B155" s="90"/>
      <c r="C155" s="90"/>
      <c r="D155" s="91"/>
      <c r="E155" s="90"/>
      <c r="F155" s="92"/>
      <c r="G155" s="116"/>
    </row>
    <row r="156" spans="1:7" ht="13.5" thickBot="1" x14ac:dyDescent="0.3">
      <c r="A156" s="114"/>
      <c r="B156" s="90"/>
      <c r="C156" s="90" t="s">
        <v>14</v>
      </c>
      <c r="D156" s="91"/>
      <c r="E156" s="90"/>
      <c r="F156" s="96" t="str">
        <f>IF(F154&gt;0,F152/F154,IF(F159&gt;0,F159,"N/A"))</f>
        <v>N/A</v>
      </c>
      <c r="G156" s="116"/>
    </row>
    <row r="157" spans="1:7" ht="6.75" customHeight="1" x14ac:dyDescent="0.25">
      <c r="A157" s="114"/>
      <c r="B157" s="90"/>
      <c r="C157" s="90"/>
      <c r="D157" s="91"/>
      <c r="E157" s="90"/>
      <c r="F157" s="92"/>
      <c r="G157" s="116"/>
    </row>
    <row r="158" spans="1:7" ht="13.5" thickBot="1" x14ac:dyDescent="0.3">
      <c r="A158" s="114"/>
      <c r="B158" s="310" t="s">
        <v>306</v>
      </c>
      <c r="C158" s="310"/>
      <c r="D158" s="310"/>
      <c r="E158" s="90"/>
      <c r="F158" s="92"/>
      <c r="G158" s="116"/>
    </row>
    <row r="159" spans="1:7" ht="13.5" thickBot="1" x14ac:dyDescent="0.3">
      <c r="A159" s="114"/>
      <c r="B159" s="310"/>
      <c r="C159" s="310"/>
      <c r="D159" s="310"/>
      <c r="E159" s="12" t="s">
        <v>2</v>
      </c>
      <c r="F159" s="15"/>
      <c r="G159" s="116"/>
    </row>
    <row r="160" spans="1:7" ht="6.75" customHeight="1" x14ac:dyDescent="0.25">
      <c r="A160" s="114"/>
      <c r="B160" s="90"/>
      <c r="C160" s="90"/>
      <c r="D160" s="91"/>
      <c r="E160" s="90"/>
      <c r="F160" s="92"/>
      <c r="G160" s="116"/>
    </row>
    <row r="161" spans="1:7" x14ac:dyDescent="0.25">
      <c r="A161" s="114"/>
      <c r="B161" s="301"/>
      <c r="C161" s="302"/>
      <c r="D161" s="303"/>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4"/>
      <c r="C165" s="305"/>
      <c r="D165" s="306"/>
      <c r="E165" s="90"/>
      <c r="F165" s="92"/>
      <c r="G165" s="116"/>
    </row>
    <row r="166" spans="1:7" x14ac:dyDescent="0.25">
      <c r="A166" s="114"/>
      <c r="B166" s="304"/>
      <c r="C166" s="305"/>
      <c r="D166" s="306"/>
      <c r="E166" s="90"/>
      <c r="F166" s="92"/>
      <c r="G166" s="116"/>
    </row>
    <row r="167" spans="1:7" x14ac:dyDescent="0.25">
      <c r="A167" s="114"/>
      <c r="B167" s="307"/>
      <c r="C167" s="308"/>
      <c r="D167" s="309"/>
      <c r="E167" s="90"/>
      <c r="F167" s="92"/>
      <c r="G167" s="116"/>
    </row>
    <row r="168" spans="1:7" ht="6.75" customHeight="1" thickBot="1" x14ac:dyDescent="0.3">
      <c r="A168" s="114"/>
      <c r="B168" s="90"/>
      <c r="C168" s="90"/>
      <c r="D168" s="91"/>
      <c r="E168" s="90"/>
      <c r="F168" s="92"/>
      <c r="G168" s="116"/>
    </row>
    <row r="169" spans="1:7" ht="13.5" thickBot="1" x14ac:dyDescent="0.3">
      <c r="A169" s="114"/>
      <c r="B169" s="90" t="s">
        <v>20</v>
      </c>
      <c r="C169" s="90"/>
      <c r="D169" s="91"/>
      <c r="E169" s="12" t="s">
        <v>2</v>
      </c>
      <c r="F169" s="54"/>
      <c r="G169" s="116"/>
    </row>
    <row r="170" spans="1:7" ht="6.75" customHeight="1" thickBot="1" x14ac:dyDescent="0.3">
      <c r="A170" s="114"/>
      <c r="B170" s="90"/>
      <c r="C170" s="90"/>
      <c r="D170" s="91"/>
      <c r="E170" s="90"/>
      <c r="F170" s="92"/>
      <c r="G170" s="116"/>
    </row>
    <row r="171" spans="1:7" ht="13.5" thickBot="1" x14ac:dyDescent="0.3">
      <c r="A171" s="114"/>
      <c r="B171" s="90"/>
      <c r="C171" s="115" t="s">
        <v>15</v>
      </c>
      <c r="D171" s="91"/>
      <c r="E171" s="90"/>
      <c r="F171" s="98" t="str">
        <f>IF(F169=0," ",IF(F159="Yes",1,IF(F159="No",0,IF(F156/F169&gt;=1,1,IF(F156/F169&gt;=0.75,0.75,IF(F156/F169&gt;=0.5,0.5,IF(F156/F169&gt;=0.25,0.25,0)))))))</f>
        <v xml:space="preserve"> </v>
      </c>
      <c r="G171" s="116"/>
    </row>
    <row r="172" spans="1:7" ht="6.75" customHeight="1" x14ac:dyDescent="0.25">
      <c r="A172" s="130"/>
      <c r="B172" s="131"/>
      <c r="C172" s="131"/>
      <c r="D172" s="132"/>
      <c r="E172" s="131"/>
      <c r="F172" s="133"/>
      <c r="G172" s="134"/>
    </row>
    <row r="173" spans="1:7" s="33" customFormat="1" ht="15" x14ac:dyDescent="0.25">
      <c r="A173" s="107"/>
      <c r="B173" s="108"/>
      <c r="C173" s="108"/>
      <c r="D173" s="109"/>
      <c r="E173" s="110"/>
      <c r="F173" s="111"/>
      <c r="G173" s="112"/>
    </row>
    <row r="174" spans="1:7" s="33" customFormat="1" ht="15" x14ac:dyDescent="0.25">
      <c r="A174" s="120"/>
      <c r="B174" s="41" t="s">
        <v>232</v>
      </c>
      <c r="C174" s="121"/>
      <c r="D174" s="152"/>
      <c r="E174" s="113"/>
      <c r="F174" s="113"/>
      <c r="G174" s="119"/>
    </row>
    <row r="175" spans="1:7" s="45" customFormat="1" ht="12" x14ac:dyDescent="0.25">
      <c r="A175" s="122"/>
      <c r="B175" s="123"/>
      <c r="C175" s="124"/>
      <c r="D175" s="153" t="s">
        <v>147</v>
      </c>
      <c r="E175" s="125"/>
      <c r="F175" s="126"/>
      <c r="G175" s="127"/>
    </row>
    <row r="176" spans="1:7" s="33" customFormat="1" ht="6.75" customHeight="1" thickBot="1" x14ac:dyDescent="0.3">
      <c r="A176" s="120"/>
      <c r="B176" s="97"/>
      <c r="C176" s="121"/>
      <c r="D176" s="128"/>
      <c r="E176" s="113"/>
      <c r="F176" s="99"/>
      <c r="G176" s="119"/>
    </row>
    <row r="177" spans="1:7" ht="13.5" thickBot="1" x14ac:dyDescent="0.3">
      <c r="A177" s="114"/>
      <c r="B177" s="90" t="s">
        <v>18</v>
      </c>
      <c r="C177" s="90"/>
      <c r="D177" s="91"/>
      <c r="E177" s="12" t="s">
        <v>2</v>
      </c>
      <c r="F177" s="54"/>
      <c r="G177" s="116"/>
    </row>
    <row r="178" spans="1:7" ht="6.75" customHeight="1" thickBot="1" x14ac:dyDescent="0.3">
      <c r="A178" s="114"/>
      <c r="B178" s="90"/>
      <c r="C178" s="90"/>
      <c r="D178" s="91"/>
      <c r="E178" s="90"/>
      <c r="F178" s="129"/>
      <c r="G178" s="116"/>
    </row>
    <row r="179" spans="1:7" ht="13.5" thickBot="1" x14ac:dyDescent="0.3">
      <c r="A179" s="114"/>
      <c r="B179" s="90" t="s">
        <v>19</v>
      </c>
      <c r="C179" s="90"/>
      <c r="D179" s="91"/>
      <c r="E179" s="12" t="s">
        <v>2</v>
      </c>
      <c r="F179" s="54"/>
      <c r="G179" s="116"/>
    </row>
    <row r="180" spans="1:7" ht="6.75" customHeight="1" thickBot="1" x14ac:dyDescent="0.3">
      <c r="A180" s="114"/>
      <c r="B180" s="90"/>
      <c r="C180" s="90"/>
      <c r="D180" s="91"/>
      <c r="E180" s="90"/>
      <c r="F180" s="92"/>
      <c r="G180" s="116"/>
    </row>
    <row r="181" spans="1:7" ht="13.5" thickBot="1" x14ac:dyDescent="0.3">
      <c r="A181" s="114"/>
      <c r="B181" s="90"/>
      <c r="C181" s="90" t="s">
        <v>14</v>
      </c>
      <c r="D181" s="91"/>
      <c r="E181" s="90"/>
      <c r="F181" s="96" t="str">
        <f>IF(F179&gt;0,F177/F179,IF(F184&gt;0,F184,"N/A"))</f>
        <v>N/A</v>
      </c>
      <c r="G181" s="116"/>
    </row>
    <row r="182" spans="1:7" ht="6.75" customHeight="1" x14ac:dyDescent="0.25">
      <c r="A182" s="114"/>
      <c r="B182" s="90"/>
      <c r="C182" s="90"/>
      <c r="D182" s="91"/>
      <c r="E182" s="90"/>
      <c r="F182" s="92"/>
      <c r="G182" s="116"/>
    </row>
    <row r="183" spans="1:7" ht="13.5" thickBot="1" x14ac:dyDescent="0.3">
      <c r="A183" s="114"/>
      <c r="B183" s="310" t="s">
        <v>306</v>
      </c>
      <c r="C183" s="310"/>
      <c r="D183" s="310"/>
      <c r="E183" s="90"/>
      <c r="F183" s="92"/>
      <c r="G183" s="116"/>
    </row>
    <row r="184" spans="1:7" ht="13.5" thickBot="1" x14ac:dyDescent="0.3">
      <c r="A184" s="114"/>
      <c r="B184" s="310"/>
      <c r="C184" s="310"/>
      <c r="D184" s="310"/>
      <c r="E184" s="12" t="s">
        <v>2</v>
      </c>
      <c r="F184" s="15"/>
      <c r="G184" s="116"/>
    </row>
    <row r="185" spans="1:7" ht="6.75" customHeight="1" x14ac:dyDescent="0.25">
      <c r="A185" s="114"/>
      <c r="B185" s="90"/>
      <c r="C185" s="90"/>
      <c r="D185" s="91"/>
      <c r="E185" s="90"/>
      <c r="F185" s="92"/>
      <c r="G185" s="116"/>
    </row>
    <row r="186" spans="1:7" x14ac:dyDescent="0.25">
      <c r="A186" s="114"/>
      <c r="B186" s="301"/>
      <c r="C186" s="302"/>
      <c r="D186" s="303"/>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4"/>
      <c r="C190" s="305"/>
      <c r="D190" s="306"/>
      <c r="E190" s="90"/>
      <c r="F190" s="92"/>
      <c r="G190" s="116"/>
    </row>
    <row r="191" spans="1:7" x14ac:dyDescent="0.25">
      <c r="A191" s="114"/>
      <c r="B191" s="304"/>
      <c r="C191" s="305"/>
      <c r="D191" s="306"/>
      <c r="E191" s="90"/>
      <c r="F191" s="92"/>
      <c r="G191" s="116"/>
    </row>
    <row r="192" spans="1:7" x14ac:dyDescent="0.25">
      <c r="A192" s="114"/>
      <c r="B192" s="307"/>
      <c r="C192" s="308"/>
      <c r="D192" s="309"/>
      <c r="E192" s="90"/>
      <c r="F192" s="92"/>
      <c r="G192" s="116"/>
    </row>
    <row r="193" spans="1:7" ht="6.75" customHeight="1" thickBot="1" x14ac:dyDescent="0.3">
      <c r="A193" s="114"/>
      <c r="B193" s="90"/>
      <c r="C193" s="90"/>
      <c r="D193" s="91"/>
      <c r="E193" s="90"/>
      <c r="F193" s="92"/>
      <c r="G193" s="116"/>
    </row>
    <row r="194" spans="1:7" ht="13.5" thickBot="1" x14ac:dyDescent="0.3">
      <c r="A194" s="114"/>
      <c r="B194" s="90" t="s">
        <v>20</v>
      </c>
      <c r="C194" s="90"/>
      <c r="D194" s="91"/>
      <c r="E194" s="12" t="s">
        <v>2</v>
      </c>
      <c r="F194" s="54"/>
      <c r="G194" s="116"/>
    </row>
    <row r="195" spans="1:7" ht="6.75" customHeight="1" thickBot="1" x14ac:dyDescent="0.3">
      <c r="A195" s="114"/>
      <c r="B195" s="90"/>
      <c r="C195" s="90"/>
      <c r="D195" s="91"/>
      <c r="E195" s="90"/>
      <c r="F195" s="92"/>
      <c r="G195" s="116"/>
    </row>
    <row r="196" spans="1:7" ht="13.5" thickBot="1" x14ac:dyDescent="0.3">
      <c r="A196" s="114"/>
      <c r="B196" s="90"/>
      <c r="C196" s="115" t="s">
        <v>15</v>
      </c>
      <c r="D196" s="91"/>
      <c r="E196" s="90"/>
      <c r="F196" s="98" t="str">
        <f>IF(F194=0," ",IF(F184="Yes",1,IF(F184="No",0,IF(F181/F194&gt;=1,1,IF(F181/F194&gt;=0.75,0.75,IF(F181/F194&gt;=0.5,0.5,IF(F181/F194&gt;=0.25,0.25,0)))))))</f>
        <v xml:space="preserve"> </v>
      </c>
      <c r="G196" s="116"/>
    </row>
    <row r="197" spans="1:7" ht="6.75" customHeight="1" x14ac:dyDescent="0.25">
      <c r="A197" s="130"/>
      <c r="B197" s="131"/>
      <c r="C197" s="131"/>
      <c r="D197" s="132"/>
      <c r="E197" s="131"/>
      <c r="F197" s="133"/>
      <c r="G197" s="134"/>
    </row>
    <row r="198" spans="1:7" s="33" customFormat="1" ht="15" x14ac:dyDescent="0.25">
      <c r="A198" s="107"/>
      <c r="B198" s="108"/>
      <c r="C198" s="108"/>
      <c r="D198" s="109"/>
      <c r="E198" s="110"/>
      <c r="F198" s="111"/>
      <c r="G198" s="112"/>
    </row>
    <row r="199" spans="1:7" s="33" customFormat="1" ht="15" x14ac:dyDescent="0.25">
      <c r="A199" s="120"/>
      <c r="B199" s="41" t="s">
        <v>232</v>
      </c>
      <c r="C199" s="121"/>
      <c r="D199" s="152"/>
      <c r="E199" s="113"/>
      <c r="F199" s="113"/>
      <c r="G199" s="119"/>
    </row>
    <row r="200" spans="1:7" s="45" customFormat="1" ht="12" x14ac:dyDescent="0.25">
      <c r="A200" s="122"/>
      <c r="B200" s="123"/>
      <c r="C200" s="124"/>
      <c r="D200" s="153" t="s">
        <v>147</v>
      </c>
      <c r="E200" s="125"/>
      <c r="F200" s="126"/>
      <c r="G200" s="127"/>
    </row>
    <row r="201" spans="1:7" s="33" customFormat="1" ht="6.75" customHeight="1" thickBot="1" x14ac:dyDescent="0.3">
      <c r="A201" s="120"/>
      <c r="B201" s="97"/>
      <c r="C201" s="121"/>
      <c r="D201" s="128"/>
      <c r="E201" s="113"/>
      <c r="F201" s="99"/>
      <c r="G201" s="119"/>
    </row>
    <row r="202" spans="1:7" ht="13.5" thickBot="1" x14ac:dyDescent="0.3">
      <c r="A202" s="114"/>
      <c r="B202" s="90" t="s">
        <v>18</v>
      </c>
      <c r="C202" s="90"/>
      <c r="D202" s="91"/>
      <c r="E202" s="12" t="s">
        <v>2</v>
      </c>
      <c r="F202" s="54"/>
      <c r="G202" s="116"/>
    </row>
    <row r="203" spans="1:7" ht="6.75" customHeight="1" thickBot="1" x14ac:dyDescent="0.3">
      <c r="A203" s="114"/>
      <c r="B203" s="90"/>
      <c r="C203" s="90"/>
      <c r="D203" s="91"/>
      <c r="E203" s="90"/>
      <c r="F203" s="129"/>
      <c r="G203" s="116"/>
    </row>
    <row r="204" spans="1:7" ht="13.5" thickBot="1" x14ac:dyDescent="0.3">
      <c r="A204" s="114"/>
      <c r="B204" s="90" t="s">
        <v>19</v>
      </c>
      <c r="C204" s="90"/>
      <c r="D204" s="91"/>
      <c r="E204" s="12" t="s">
        <v>2</v>
      </c>
      <c r="F204" s="54"/>
      <c r="G204" s="116"/>
    </row>
    <row r="205" spans="1:7" ht="6.75" customHeight="1" thickBot="1" x14ac:dyDescent="0.3">
      <c r="A205" s="114"/>
      <c r="B205" s="90"/>
      <c r="C205" s="90"/>
      <c r="D205" s="91"/>
      <c r="E205" s="90"/>
      <c r="F205" s="92"/>
      <c r="G205" s="116"/>
    </row>
    <row r="206" spans="1:7" ht="13.5" thickBot="1" x14ac:dyDescent="0.3">
      <c r="A206" s="114"/>
      <c r="B206" s="90"/>
      <c r="C206" s="90" t="s">
        <v>14</v>
      </c>
      <c r="D206" s="91"/>
      <c r="E206" s="90"/>
      <c r="F206" s="96" t="str">
        <f>IF(F204&gt;0,F202/F204,IF(F209&gt;0,F209,"N/A"))</f>
        <v>N/A</v>
      </c>
      <c r="G206" s="116"/>
    </row>
    <row r="207" spans="1:7" ht="6.75" customHeight="1" x14ac:dyDescent="0.25">
      <c r="A207" s="114"/>
      <c r="B207" s="90"/>
      <c r="C207" s="90"/>
      <c r="D207" s="91"/>
      <c r="E207" s="90"/>
      <c r="F207" s="92"/>
      <c r="G207" s="116"/>
    </row>
    <row r="208" spans="1:7" ht="13.5" thickBot="1" x14ac:dyDescent="0.3">
      <c r="A208" s="114"/>
      <c r="B208" s="310" t="s">
        <v>306</v>
      </c>
      <c r="C208" s="310"/>
      <c r="D208" s="310"/>
      <c r="E208" s="90"/>
      <c r="F208" s="92"/>
      <c r="G208" s="116"/>
    </row>
    <row r="209" spans="1:7" ht="13.5" thickBot="1" x14ac:dyDescent="0.3">
      <c r="A209" s="114"/>
      <c r="B209" s="310"/>
      <c r="C209" s="310"/>
      <c r="D209" s="310"/>
      <c r="E209" s="12" t="s">
        <v>2</v>
      </c>
      <c r="F209" s="15"/>
      <c r="G209" s="116"/>
    </row>
    <row r="210" spans="1:7" ht="6.75" customHeight="1" x14ac:dyDescent="0.25">
      <c r="A210" s="114"/>
      <c r="B210" s="90"/>
      <c r="C210" s="90"/>
      <c r="D210" s="91"/>
      <c r="E210" s="90"/>
      <c r="F210" s="92"/>
      <c r="G210" s="116"/>
    </row>
    <row r="211" spans="1:7" x14ac:dyDescent="0.25">
      <c r="A211" s="114"/>
      <c r="B211" s="301"/>
      <c r="C211" s="302"/>
      <c r="D211" s="303"/>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4"/>
      <c r="C215" s="305"/>
      <c r="D215" s="306"/>
      <c r="E215" s="90"/>
      <c r="F215" s="92"/>
      <c r="G215" s="116"/>
    </row>
    <row r="216" spans="1:7" x14ac:dyDescent="0.25">
      <c r="A216" s="114"/>
      <c r="B216" s="304"/>
      <c r="C216" s="305"/>
      <c r="D216" s="306"/>
      <c r="E216" s="90"/>
      <c r="F216" s="92"/>
      <c r="G216" s="116"/>
    </row>
    <row r="217" spans="1:7" x14ac:dyDescent="0.25">
      <c r="A217" s="114"/>
      <c r="B217" s="307"/>
      <c r="C217" s="308"/>
      <c r="D217" s="309"/>
      <c r="E217" s="90"/>
      <c r="F217" s="92"/>
      <c r="G217" s="116"/>
    </row>
    <row r="218" spans="1:7" ht="6.75" customHeight="1" thickBot="1" x14ac:dyDescent="0.3">
      <c r="A218" s="114"/>
      <c r="B218" s="90"/>
      <c r="C218" s="90"/>
      <c r="D218" s="91"/>
      <c r="E218" s="90"/>
      <c r="F218" s="92"/>
      <c r="G218" s="116"/>
    </row>
    <row r="219" spans="1:7" ht="13.5" thickBot="1" x14ac:dyDescent="0.3">
      <c r="A219" s="114"/>
      <c r="B219" s="90" t="s">
        <v>20</v>
      </c>
      <c r="C219" s="90"/>
      <c r="D219" s="91"/>
      <c r="E219" s="12" t="s">
        <v>2</v>
      </c>
      <c r="F219" s="54"/>
      <c r="G219" s="116"/>
    </row>
    <row r="220" spans="1:7" ht="6.75" customHeight="1" thickBot="1" x14ac:dyDescent="0.3">
      <c r="A220" s="114"/>
      <c r="B220" s="90"/>
      <c r="C220" s="90"/>
      <c r="D220" s="91"/>
      <c r="E220" s="90"/>
      <c r="F220" s="92"/>
      <c r="G220" s="116"/>
    </row>
    <row r="221" spans="1:7" ht="13.5" thickBot="1" x14ac:dyDescent="0.3">
      <c r="A221" s="114"/>
      <c r="B221" s="90"/>
      <c r="C221" s="115" t="s">
        <v>15</v>
      </c>
      <c r="D221" s="91"/>
      <c r="E221" s="90"/>
      <c r="F221" s="98" t="str">
        <f>IF(F219=0," ",IF(F209="Yes",1,IF(F209="No",0,IF(F206/F219&gt;=1,1,IF(F206/F219&gt;=0.75,0.75,IF(F206/F219&gt;=0.5,0.5,IF(F206/F219&gt;=0.25,0.25,0)))))))</f>
        <v xml:space="preserve"> </v>
      </c>
      <c r="G221" s="116"/>
    </row>
    <row r="222" spans="1:7" ht="6.75" customHeight="1" x14ac:dyDescent="0.25">
      <c r="A222" s="130"/>
      <c r="B222" s="131"/>
      <c r="C222" s="131"/>
      <c r="D222" s="132"/>
      <c r="E222" s="131"/>
      <c r="F222" s="133"/>
      <c r="G222" s="134"/>
    </row>
    <row r="223" spans="1:7" s="33" customFormat="1" ht="15" x14ac:dyDescent="0.25">
      <c r="A223" s="107"/>
      <c r="B223" s="108"/>
      <c r="C223" s="108"/>
      <c r="D223" s="109"/>
      <c r="E223" s="110"/>
      <c r="F223" s="111"/>
      <c r="G223" s="112"/>
    </row>
    <row r="224" spans="1:7" s="33" customFormat="1" ht="15" x14ac:dyDescent="0.25">
      <c r="A224" s="120"/>
      <c r="B224" s="41" t="s">
        <v>232</v>
      </c>
      <c r="C224" s="121"/>
      <c r="D224" s="152"/>
      <c r="E224" s="113"/>
      <c r="F224" s="113"/>
      <c r="G224" s="119"/>
    </row>
    <row r="225" spans="1:7" s="45" customFormat="1" ht="12" x14ac:dyDescent="0.25">
      <c r="A225" s="122"/>
      <c r="B225" s="123"/>
      <c r="C225" s="124"/>
      <c r="D225" s="153" t="s">
        <v>147</v>
      </c>
      <c r="E225" s="125"/>
      <c r="F225" s="126"/>
      <c r="G225" s="127"/>
    </row>
    <row r="226" spans="1:7" s="33" customFormat="1" ht="6.75" customHeight="1" thickBot="1" x14ac:dyDescent="0.3">
      <c r="A226" s="120"/>
      <c r="B226" s="97"/>
      <c r="C226" s="121"/>
      <c r="D226" s="128"/>
      <c r="E226" s="113"/>
      <c r="F226" s="99"/>
      <c r="G226" s="119"/>
    </row>
    <row r="227" spans="1:7" ht="13.5" thickBot="1" x14ac:dyDescent="0.3">
      <c r="A227" s="114"/>
      <c r="B227" s="90" t="s">
        <v>18</v>
      </c>
      <c r="C227" s="90"/>
      <c r="D227" s="91"/>
      <c r="E227" s="12" t="s">
        <v>2</v>
      </c>
      <c r="F227" s="54"/>
      <c r="G227" s="116"/>
    </row>
    <row r="228" spans="1:7" ht="6.75" customHeight="1" thickBot="1" x14ac:dyDescent="0.3">
      <c r="A228" s="114"/>
      <c r="B228" s="90"/>
      <c r="C228" s="90"/>
      <c r="D228" s="91"/>
      <c r="E228" s="90"/>
      <c r="F228" s="129"/>
      <c r="G228" s="116"/>
    </row>
    <row r="229" spans="1:7" ht="13.5" thickBot="1" x14ac:dyDescent="0.3">
      <c r="A229" s="114"/>
      <c r="B229" s="90" t="s">
        <v>19</v>
      </c>
      <c r="C229" s="90"/>
      <c r="D229" s="91"/>
      <c r="E229" s="12" t="s">
        <v>2</v>
      </c>
      <c r="F229" s="54"/>
      <c r="G229" s="116"/>
    </row>
    <row r="230" spans="1:7" ht="6.75" customHeight="1" thickBot="1" x14ac:dyDescent="0.3">
      <c r="A230" s="114"/>
      <c r="B230" s="90"/>
      <c r="C230" s="90"/>
      <c r="D230" s="91"/>
      <c r="E230" s="90"/>
      <c r="F230" s="92"/>
      <c r="G230" s="116"/>
    </row>
    <row r="231" spans="1:7" ht="13.5" thickBot="1" x14ac:dyDescent="0.3">
      <c r="A231" s="114"/>
      <c r="B231" s="90"/>
      <c r="C231" s="90" t="s">
        <v>14</v>
      </c>
      <c r="D231" s="91"/>
      <c r="E231" s="90"/>
      <c r="F231" s="96" t="str">
        <f>IF(F229&gt;0,F227/F229,IF(F234&gt;0,F234,"N/A"))</f>
        <v>N/A</v>
      </c>
      <c r="G231" s="116"/>
    </row>
    <row r="232" spans="1:7" ht="6.75" customHeight="1" x14ac:dyDescent="0.25">
      <c r="A232" s="114"/>
      <c r="B232" s="90"/>
      <c r="C232" s="90"/>
      <c r="D232" s="91"/>
      <c r="E232" s="90"/>
      <c r="F232" s="92"/>
      <c r="G232" s="116"/>
    </row>
    <row r="233" spans="1:7" ht="13.5" thickBot="1" x14ac:dyDescent="0.3">
      <c r="A233" s="114"/>
      <c r="B233" s="310" t="s">
        <v>306</v>
      </c>
      <c r="C233" s="310"/>
      <c r="D233" s="310"/>
      <c r="E233" s="90"/>
      <c r="F233" s="92"/>
      <c r="G233" s="116"/>
    </row>
    <row r="234" spans="1:7" ht="13.5" thickBot="1" x14ac:dyDescent="0.3">
      <c r="A234" s="114"/>
      <c r="B234" s="310"/>
      <c r="C234" s="310"/>
      <c r="D234" s="310"/>
      <c r="E234" s="12" t="s">
        <v>2</v>
      </c>
      <c r="F234" s="15"/>
      <c r="G234" s="116"/>
    </row>
    <row r="235" spans="1:7" ht="6.75" customHeight="1" x14ac:dyDescent="0.25">
      <c r="A235" s="114"/>
      <c r="B235" s="90"/>
      <c r="C235" s="90"/>
      <c r="D235" s="91"/>
      <c r="E235" s="90"/>
      <c r="F235" s="92"/>
      <c r="G235" s="116"/>
    </row>
    <row r="236" spans="1:7" x14ac:dyDescent="0.25">
      <c r="A236" s="114"/>
      <c r="B236" s="301"/>
      <c r="C236" s="302"/>
      <c r="D236" s="303"/>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4"/>
      <c r="C240" s="305"/>
      <c r="D240" s="306"/>
      <c r="E240" s="90"/>
      <c r="F240" s="92"/>
      <c r="G240" s="116"/>
    </row>
    <row r="241" spans="1:7" x14ac:dyDescent="0.25">
      <c r="A241" s="114"/>
      <c r="B241" s="304"/>
      <c r="C241" s="305"/>
      <c r="D241" s="306"/>
      <c r="E241" s="90"/>
      <c r="F241" s="92"/>
      <c r="G241" s="116"/>
    </row>
    <row r="242" spans="1:7" x14ac:dyDescent="0.25">
      <c r="A242" s="114"/>
      <c r="B242" s="307"/>
      <c r="C242" s="308"/>
      <c r="D242" s="309"/>
      <c r="E242" s="90"/>
      <c r="F242" s="92"/>
      <c r="G242" s="116"/>
    </row>
    <row r="243" spans="1:7" ht="6.75" customHeight="1" thickBot="1" x14ac:dyDescent="0.3">
      <c r="A243" s="114"/>
      <c r="B243" s="90"/>
      <c r="C243" s="90"/>
      <c r="D243" s="91"/>
      <c r="E243" s="90"/>
      <c r="F243" s="92"/>
      <c r="G243" s="116"/>
    </row>
    <row r="244" spans="1:7" ht="13.5" thickBot="1" x14ac:dyDescent="0.3">
      <c r="A244" s="114"/>
      <c r="B244" s="90" t="s">
        <v>20</v>
      </c>
      <c r="C244" s="90"/>
      <c r="D244" s="91"/>
      <c r="E244" s="12" t="s">
        <v>2</v>
      </c>
      <c r="F244" s="54"/>
      <c r="G244" s="116"/>
    </row>
    <row r="245" spans="1:7" ht="6.75" customHeight="1" thickBot="1" x14ac:dyDescent="0.3">
      <c r="A245" s="114"/>
      <c r="B245" s="90"/>
      <c r="C245" s="90"/>
      <c r="D245" s="91"/>
      <c r="E245" s="90"/>
      <c r="F245" s="92"/>
      <c r="G245" s="116"/>
    </row>
    <row r="246" spans="1:7" ht="13.5" thickBot="1" x14ac:dyDescent="0.3">
      <c r="A246" s="114"/>
      <c r="B246" s="90"/>
      <c r="C246" s="115" t="s">
        <v>15</v>
      </c>
      <c r="D246" s="91"/>
      <c r="E246" s="90"/>
      <c r="F246" s="98" t="str">
        <f>IF(F244=0," ",IF(F234="Yes",1,IF(F234="No",0,IF(F231/F244&gt;=1,1,IF(F231/F244&gt;=0.75,0.75,IF(F231/F244&gt;=0.5,0.5,IF(F231/F244&gt;=0.25,0.25,0)))))))</f>
        <v xml:space="preserve"> </v>
      </c>
      <c r="G246" s="116"/>
    </row>
    <row r="247" spans="1:7" ht="6.75" customHeight="1" x14ac:dyDescent="0.25">
      <c r="A247" s="130"/>
      <c r="B247" s="131"/>
      <c r="C247" s="131"/>
      <c r="D247" s="132"/>
      <c r="E247" s="131"/>
      <c r="F247" s="133"/>
      <c r="G247" s="134"/>
    </row>
    <row r="248" spans="1:7" s="33" customFormat="1" ht="15" x14ac:dyDescent="0.25">
      <c r="A248" s="107"/>
      <c r="B248" s="108"/>
      <c r="C248" s="108"/>
      <c r="D248" s="109"/>
      <c r="E248" s="110"/>
      <c r="F248" s="111"/>
      <c r="G248" s="112"/>
    </row>
    <row r="249" spans="1:7" s="33" customFormat="1" ht="15" x14ac:dyDescent="0.25">
      <c r="A249" s="120"/>
      <c r="B249" s="41" t="s">
        <v>232</v>
      </c>
      <c r="C249" s="121"/>
      <c r="D249" s="152"/>
      <c r="E249" s="113"/>
      <c r="F249" s="113"/>
      <c r="G249" s="119"/>
    </row>
    <row r="250" spans="1:7" s="45" customFormat="1" ht="12" x14ac:dyDescent="0.25">
      <c r="A250" s="122"/>
      <c r="B250" s="123"/>
      <c r="C250" s="124"/>
      <c r="D250" s="153" t="s">
        <v>147</v>
      </c>
      <c r="E250" s="125"/>
      <c r="F250" s="126"/>
      <c r="G250" s="127"/>
    </row>
    <row r="251" spans="1:7" s="33" customFormat="1" ht="6.75" customHeight="1" thickBot="1" x14ac:dyDescent="0.3">
      <c r="A251" s="120"/>
      <c r="B251" s="97"/>
      <c r="C251" s="121"/>
      <c r="D251" s="128"/>
      <c r="E251" s="113"/>
      <c r="F251" s="99"/>
      <c r="G251" s="119"/>
    </row>
    <row r="252" spans="1:7" ht="13.5" thickBot="1" x14ac:dyDescent="0.3">
      <c r="A252" s="114"/>
      <c r="B252" s="90" t="s">
        <v>18</v>
      </c>
      <c r="C252" s="90"/>
      <c r="D252" s="91"/>
      <c r="E252" s="12" t="s">
        <v>2</v>
      </c>
      <c r="F252" s="54"/>
      <c r="G252" s="116"/>
    </row>
    <row r="253" spans="1:7" ht="6.75" customHeight="1" thickBot="1" x14ac:dyDescent="0.3">
      <c r="A253" s="114"/>
      <c r="B253" s="90"/>
      <c r="C253" s="90"/>
      <c r="D253" s="91"/>
      <c r="E253" s="90"/>
      <c r="F253" s="129"/>
      <c r="G253" s="116"/>
    </row>
    <row r="254" spans="1:7" ht="13.5" thickBot="1" x14ac:dyDescent="0.3">
      <c r="A254" s="114"/>
      <c r="B254" s="90" t="s">
        <v>19</v>
      </c>
      <c r="C254" s="90"/>
      <c r="D254" s="91"/>
      <c r="E254" s="12" t="s">
        <v>2</v>
      </c>
      <c r="F254" s="54"/>
      <c r="G254" s="116"/>
    </row>
    <row r="255" spans="1:7" ht="6.75" customHeight="1" thickBot="1" x14ac:dyDescent="0.3">
      <c r="A255" s="114"/>
      <c r="B255" s="90"/>
      <c r="C255" s="90"/>
      <c r="D255" s="91"/>
      <c r="E255" s="90"/>
      <c r="F255" s="92"/>
      <c r="G255" s="116"/>
    </row>
    <row r="256" spans="1:7" ht="13.5" thickBot="1" x14ac:dyDescent="0.3">
      <c r="A256" s="114"/>
      <c r="B256" s="90"/>
      <c r="C256" s="90" t="s">
        <v>14</v>
      </c>
      <c r="D256" s="91"/>
      <c r="E256" s="90"/>
      <c r="F256" s="96" t="str">
        <f>IF(F254&gt;0,F252/F254,IF(F259&gt;0,F259,"N/A"))</f>
        <v>N/A</v>
      </c>
      <c r="G256" s="116"/>
    </row>
    <row r="257" spans="1:7" ht="6.75" customHeight="1" x14ac:dyDescent="0.25">
      <c r="A257" s="114"/>
      <c r="B257" s="90"/>
      <c r="C257" s="90"/>
      <c r="D257" s="91"/>
      <c r="E257" s="90"/>
      <c r="F257" s="92"/>
      <c r="G257" s="116"/>
    </row>
    <row r="258" spans="1:7" ht="13.5" thickBot="1" x14ac:dyDescent="0.3">
      <c r="A258" s="114"/>
      <c r="B258" s="310" t="s">
        <v>306</v>
      </c>
      <c r="C258" s="310"/>
      <c r="D258" s="310"/>
      <c r="E258" s="90"/>
      <c r="F258" s="92"/>
      <c r="G258" s="116"/>
    </row>
    <row r="259" spans="1:7" ht="13.5" thickBot="1" x14ac:dyDescent="0.3">
      <c r="A259" s="114"/>
      <c r="B259" s="310"/>
      <c r="C259" s="310"/>
      <c r="D259" s="310"/>
      <c r="E259" s="12" t="s">
        <v>2</v>
      </c>
      <c r="F259" s="15"/>
      <c r="G259" s="116"/>
    </row>
    <row r="260" spans="1:7" ht="6.75" customHeight="1" x14ac:dyDescent="0.25">
      <c r="A260" s="114"/>
      <c r="B260" s="90"/>
      <c r="C260" s="90"/>
      <c r="D260" s="91"/>
      <c r="E260" s="90"/>
      <c r="F260" s="92"/>
      <c r="G260" s="116"/>
    </row>
    <row r="261" spans="1:7" x14ac:dyDescent="0.25">
      <c r="A261" s="114"/>
      <c r="B261" s="301"/>
      <c r="C261" s="302"/>
      <c r="D261" s="303"/>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4"/>
      <c r="C265" s="305"/>
      <c r="D265" s="306"/>
      <c r="E265" s="90"/>
      <c r="F265" s="92"/>
      <c r="G265" s="116"/>
    </row>
    <row r="266" spans="1:7" x14ac:dyDescent="0.25">
      <c r="A266" s="114"/>
      <c r="B266" s="304"/>
      <c r="C266" s="305"/>
      <c r="D266" s="306"/>
      <c r="E266" s="90"/>
      <c r="F266" s="92"/>
      <c r="G266" s="116"/>
    </row>
    <row r="267" spans="1:7" x14ac:dyDescent="0.25">
      <c r="A267" s="114"/>
      <c r="B267" s="307"/>
      <c r="C267" s="308"/>
      <c r="D267" s="309"/>
      <c r="E267" s="90"/>
      <c r="F267" s="92"/>
      <c r="G267" s="116"/>
    </row>
    <row r="268" spans="1:7" ht="6.75" customHeight="1" thickBot="1" x14ac:dyDescent="0.3">
      <c r="A268" s="114"/>
      <c r="B268" s="90"/>
      <c r="C268" s="90"/>
      <c r="D268" s="91"/>
      <c r="E268" s="90"/>
      <c r="F268" s="92"/>
      <c r="G268" s="116"/>
    </row>
    <row r="269" spans="1:7" ht="13.5" thickBot="1" x14ac:dyDescent="0.3">
      <c r="A269" s="114"/>
      <c r="B269" s="90" t="s">
        <v>20</v>
      </c>
      <c r="C269" s="90"/>
      <c r="D269" s="91"/>
      <c r="E269" s="12" t="s">
        <v>2</v>
      </c>
      <c r="F269" s="54"/>
      <c r="G269" s="116"/>
    </row>
    <row r="270" spans="1:7" ht="6.75" customHeight="1" thickBot="1" x14ac:dyDescent="0.3">
      <c r="A270" s="114"/>
      <c r="B270" s="90"/>
      <c r="C270" s="90"/>
      <c r="D270" s="91"/>
      <c r="E270" s="90"/>
      <c r="F270" s="92"/>
      <c r="G270" s="116"/>
    </row>
    <row r="271" spans="1:7" ht="13.5" thickBot="1" x14ac:dyDescent="0.3">
      <c r="A271" s="114"/>
      <c r="B271" s="90"/>
      <c r="C271" s="115" t="s">
        <v>15</v>
      </c>
      <c r="D271" s="91"/>
      <c r="E271" s="90"/>
      <c r="F271" s="98" t="str">
        <f>IF(F269=0," ",IF(F259="Yes",1,IF(F259="No",0,IF(F256/F269&gt;=1,1,IF(F256/F269&gt;=0.75,0.75,IF(F256/F269&gt;=0.5,0.5,IF(F256/F269&gt;=0.25,0.25,0)))))))</f>
        <v xml:space="preserve"> </v>
      </c>
      <c r="G271" s="116"/>
    </row>
    <row r="272" spans="1:7" x14ac:dyDescent="0.25">
      <c r="A272" s="130"/>
      <c r="B272" s="131"/>
      <c r="C272" s="131"/>
      <c r="D272" s="132"/>
      <c r="E272" s="131"/>
      <c r="F272" s="133"/>
      <c r="G272" s="134"/>
    </row>
  </sheetData>
  <sheetProtection selectLockedCells="1" selectUnlockedCells="1"/>
  <mergeCells count="23">
    <mergeCell ref="B31:D32"/>
    <mergeCell ref="B56:D57"/>
    <mergeCell ref="B83:D84"/>
    <mergeCell ref="B108:D109"/>
    <mergeCell ref="B133:D134"/>
    <mergeCell ref="B67:D67"/>
    <mergeCell ref="B68:D68"/>
    <mergeCell ref="B208:D209"/>
    <mergeCell ref="B233:D234"/>
    <mergeCell ref="B258:D259"/>
    <mergeCell ref="B211:D217"/>
    <mergeCell ref="B236:D242"/>
    <mergeCell ref="B66:D66"/>
    <mergeCell ref="B261:D267"/>
    <mergeCell ref="B34:D40"/>
    <mergeCell ref="B59:D65"/>
    <mergeCell ref="B86:D92"/>
    <mergeCell ref="B111:D117"/>
    <mergeCell ref="B136:D142"/>
    <mergeCell ref="B161:D167"/>
    <mergeCell ref="B158:D159"/>
    <mergeCell ref="B186:D192"/>
    <mergeCell ref="B183:D184"/>
  </mergeCells>
  <dataValidations count="1">
    <dataValidation type="list" showInputMessage="1" showErrorMessage="1" sqref="F5 F259 F209 F184 F57 F134 F109 F84 F159 F234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3:B84" location="Instructions!A29" display="If &quot;yes/no&quot; as to whether the milestone has been achieved, select &quot;yes&quot; or &quot;no&quot; from the dropdown "/>
    <hyperlink ref="B83:D84" location="Instructions!A29:G40" display="If &quot;yes/no&quot; as to whether the milestone has been achieved, select &quot;yes&quot; or &quot;no&quot; from the dropdown menu, and provide an in-depth description of progress towards milestone achievement as stated in the instructions:"/>
    <hyperlink ref="B108:B109" location="Instructions!A29" display="If &quot;yes/no&quot; as to whether the milestone has been achieved, select &quot;yes&quot; or &quot;no&quot; from the dropdown "/>
    <hyperlink ref="B108:D109" location="Instructions!A29:G40" display="If &quot;yes/no&quot; as to whether the milestone has been achieved, select &quot;yes&quot; or &quot;no&quot; from the dropdown menu, and provide an in-depth description of progress towards milestone achievement as stated in the instructions:"/>
    <hyperlink ref="B133:B134" location="Instructions!A29" display="If &quot;yes/no&quot; as to whether the milestone has been achieved, select &quot;yes&quot; or &quot;no&quot; from the dropdown "/>
    <hyperlink ref="B133:D134" location="Instructions!A29:G40" display="If &quot;yes/no&quot; as to whether the milestone has been achieved, select &quot;yes&quot; or &quot;no&quot; from the dropdown menu, and provide an in-depth description of progress towards milestone achievement as stated in the instructions:"/>
    <hyperlink ref="B158:B159" location="Instructions!A29" display="If &quot;yes/no&quot; as to whether the milestone has been achieved, select &quot;yes&quot; or &quot;no&quot; from the dropdown "/>
    <hyperlink ref="B158:D159" location="Instructions!A29:G40" display="If &quot;yes/no&quot; as to whether the milestone has been achieved, select &quot;yes&quot; or &quot;no&quot; from the dropdown menu, and provide an in-depth description of progress towards milestone achievement as stated in the instructions:"/>
    <hyperlink ref="B183:B184" location="Instructions!A29" display="If &quot;yes/no&quot; as to whether the milestone has been achieved, select &quot;yes&quot; or &quot;no&quot; from the dropdown "/>
    <hyperlink ref="B183:D184" location="Instructions!A29:G40" display="If &quot;yes/no&quot; as to whether the milestone has been achieved, select &quot;yes&quot; or &quot;no&quot; from the dropdown menu, and provide an in-depth description of progress towards milestone achievement as stated in the instructions:"/>
    <hyperlink ref="B208:B209" location="Instructions!A29" display="If &quot;yes/no&quot; as to whether the milestone has been achieved, select &quot;yes&quot; or &quot;no&quot; from the dropdown "/>
    <hyperlink ref="B208:D209" location="Instructions!A29:G40" display="If &quot;yes/no&quot; as to whether the milestone has been achieved, select &quot;yes&quot; or &quot;no&quot; from the dropdown menu, and provide an in-depth description of progress towards milestone achievement as stated in the instructions:"/>
    <hyperlink ref="B233:B234" location="Instructions!A29" display="If &quot;yes/no&quot; as to whether the milestone has been achieved, select &quot;yes&quot; or &quot;no&quot; from the dropdown "/>
    <hyperlink ref="B233:D234" location="Instructions!A29:G40" display="If &quot;yes/no&quot; as to whether the milestone has been achieved, select &quot;yes&quot; or &quot;no&quot; from the dropdown menu, and provide an in-depth description of progress towards milestone achievement as stated in the instructions:"/>
    <hyperlink ref="B258:B259" location="Instructions!A29" display="If &quot;yes/no&quot; as to whether the milestone has been achieved, select &quot;yes&quot; or &quot;no&quot; from the dropdown "/>
    <hyperlink ref="B258:D259"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4" orientation="portrait" r:id="rId1"/>
  <headerFooter>
    <oddHeader>&amp;C&amp;"-,Bold"&amp;14DSRIP Semi-Annual Reporting Form</oddHeader>
    <oddFooter>&amp;C&amp;A&amp;R&amp;P of &amp;N&amp;L&amp;D</oddFooter>
  </headerFooter>
  <rowBreaks count="5" manualBreakCount="5">
    <brk id="45" max="6" man="1"/>
    <brk id="66" max="6" man="1"/>
    <brk id="97" max="6" man="1"/>
    <brk id="172" max="6" man="1"/>
    <brk id="247"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t="str">
        <f>IF('Total Payment Amount'!D4=0,"",'Total Payment Amount'!D4)</f>
        <v>9/30/2012 - 3/22/13</v>
      </c>
      <c r="F4" s="7"/>
    </row>
    <row r="5" spans="1:7" s="90" customFormat="1" ht="13.5" thickBot="1" x14ac:dyDescent="0.25">
      <c r="A5" s="89"/>
      <c r="D5" s="93" t="s">
        <v>143</v>
      </c>
      <c r="E5" s="12" t="s">
        <v>2</v>
      </c>
      <c r="F5" s="15" t="s">
        <v>192</v>
      </c>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0" t="s">
        <v>306</v>
      </c>
      <c r="C31" s="310"/>
      <c r="D31" s="310"/>
      <c r="E31" s="90"/>
      <c r="F31" s="92"/>
      <c r="G31" s="116"/>
    </row>
    <row r="32" spans="1:7" ht="13.5" thickBot="1" x14ac:dyDescent="0.3">
      <c r="A32" s="114"/>
      <c r="B32" s="310"/>
      <c r="C32" s="310"/>
      <c r="D32" s="310"/>
      <c r="E32" s="12" t="s">
        <v>2</v>
      </c>
      <c r="F32" s="15"/>
      <c r="G32" s="116"/>
    </row>
    <row r="33" spans="1:7" ht="6.75" customHeight="1" x14ac:dyDescent="0.25">
      <c r="A33" s="114"/>
      <c r="B33" s="90"/>
      <c r="C33" s="90"/>
      <c r="D33" s="91"/>
      <c r="E33" s="90"/>
      <c r="F33" s="92"/>
      <c r="G33" s="116"/>
    </row>
    <row r="34" spans="1:7" x14ac:dyDescent="0.25">
      <c r="A34" s="114"/>
      <c r="B34" s="301"/>
      <c r="C34" s="302"/>
      <c r="D34" s="303"/>
      <c r="E34" s="90"/>
      <c r="F34" s="92"/>
      <c r="G34" s="116"/>
    </row>
    <row r="35" spans="1:7" x14ac:dyDescent="0.25">
      <c r="A35" s="114"/>
      <c r="B35" s="304"/>
      <c r="C35" s="305"/>
      <c r="D35" s="306"/>
      <c r="E35" s="90"/>
      <c r="F35" s="92"/>
      <c r="G35" s="116"/>
    </row>
    <row r="36" spans="1:7" x14ac:dyDescent="0.25">
      <c r="A36" s="114"/>
      <c r="B36" s="304"/>
      <c r="C36" s="305"/>
      <c r="D36" s="306"/>
      <c r="E36" s="90"/>
      <c r="F36" s="92"/>
      <c r="G36" s="116"/>
    </row>
    <row r="37" spans="1:7" x14ac:dyDescent="0.25">
      <c r="A37" s="114"/>
      <c r="B37" s="304"/>
      <c r="C37" s="305"/>
      <c r="D37" s="306"/>
      <c r="E37" s="90"/>
      <c r="F37" s="92"/>
      <c r="G37" s="116"/>
    </row>
    <row r="38" spans="1:7" x14ac:dyDescent="0.25">
      <c r="A38" s="114"/>
      <c r="B38" s="304"/>
      <c r="C38" s="305"/>
      <c r="D38" s="306"/>
      <c r="E38" s="90"/>
      <c r="F38" s="92"/>
      <c r="G38" s="116"/>
    </row>
    <row r="39" spans="1:7" x14ac:dyDescent="0.25">
      <c r="A39" s="114"/>
      <c r="B39" s="304"/>
      <c r="C39" s="305"/>
      <c r="D39" s="306"/>
      <c r="E39" s="90"/>
      <c r="F39" s="92"/>
      <c r="G39" s="116"/>
    </row>
    <row r="40" spans="1:7" x14ac:dyDescent="0.25">
      <c r="A40" s="114"/>
      <c r="B40" s="307"/>
      <c r="C40" s="308"/>
      <c r="D40" s="309"/>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0" t="s">
        <v>306</v>
      </c>
      <c r="C56" s="310"/>
      <c r="D56" s="310"/>
      <c r="E56" s="90"/>
      <c r="F56" s="92"/>
      <c r="G56" s="116"/>
    </row>
    <row r="57" spans="1:7" ht="13.5" thickBot="1" x14ac:dyDescent="0.3">
      <c r="A57" s="114"/>
      <c r="B57" s="310"/>
      <c r="C57" s="310"/>
      <c r="D57" s="310"/>
      <c r="E57" s="12" t="s">
        <v>2</v>
      </c>
      <c r="F57" s="15"/>
      <c r="G57" s="116"/>
    </row>
    <row r="58" spans="1:7" ht="6.75" customHeight="1" x14ac:dyDescent="0.25">
      <c r="A58" s="114"/>
      <c r="B58" s="90"/>
      <c r="C58" s="90"/>
      <c r="D58" s="91"/>
      <c r="E58" s="90"/>
      <c r="F58" s="92"/>
      <c r="G58" s="116"/>
    </row>
    <row r="59" spans="1:7" x14ac:dyDescent="0.25">
      <c r="A59" s="114"/>
      <c r="B59" s="301"/>
      <c r="C59" s="302"/>
      <c r="D59" s="303"/>
      <c r="E59" s="90"/>
      <c r="F59" s="92"/>
      <c r="G59" s="116"/>
    </row>
    <row r="60" spans="1:7" x14ac:dyDescent="0.25">
      <c r="A60" s="114"/>
      <c r="B60" s="304"/>
      <c r="C60" s="305"/>
      <c r="D60" s="306"/>
      <c r="E60" s="90"/>
      <c r="F60" s="92"/>
      <c r="G60" s="116"/>
    </row>
    <row r="61" spans="1:7" x14ac:dyDescent="0.25">
      <c r="A61" s="114"/>
      <c r="B61" s="304"/>
      <c r="C61" s="305"/>
      <c r="D61" s="306"/>
      <c r="E61" s="90"/>
      <c r="F61" s="92"/>
      <c r="G61" s="116"/>
    </row>
    <row r="62" spans="1:7" x14ac:dyDescent="0.25">
      <c r="A62" s="114"/>
      <c r="B62" s="304"/>
      <c r="C62" s="305"/>
      <c r="D62" s="306"/>
      <c r="E62" s="90"/>
      <c r="F62" s="92"/>
      <c r="G62" s="116"/>
    </row>
    <row r="63" spans="1:7" x14ac:dyDescent="0.25">
      <c r="A63" s="114"/>
      <c r="B63" s="304"/>
      <c r="C63" s="305"/>
      <c r="D63" s="306"/>
      <c r="E63" s="90"/>
      <c r="F63" s="92"/>
      <c r="G63" s="116"/>
    </row>
    <row r="64" spans="1:7" x14ac:dyDescent="0.25">
      <c r="A64" s="114"/>
      <c r="B64" s="304"/>
      <c r="C64" s="305"/>
      <c r="D64" s="306"/>
      <c r="E64" s="90"/>
      <c r="F64" s="92"/>
      <c r="G64" s="116"/>
    </row>
    <row r="65" spans="1:7" x14ac:dyDescent="0.25">
      <c r="A65" s="114"/>
      <c r="B65" s="307"/>
      <c r="C65" s="308"/>
      <c r="D65" s="309"/>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0" t="s">
        <v>306</v>
      </c>
      <c r="C81" s="310"/>
      <c r="D81" s="310"/>
      <c r="E81" s="90"/>
      <c r="F81" s="92"/>
      <c r="G81" s="116"/>
    </row>
    <row r="82" spans="1:7" ht="13.5" thickBot="1" x14ac:dyDescent="0.3">
      <c r="A82" s="114"/>
      <c r="B82" s="310"/>
      <c r="C82" s="310"/>
      <c r="D82" s="310"/>
      <c r="E82" s="12" t="s">
        <v>2</v>
      </c>
      <c r="F82" s="15"/>
      <c r="G82" s="116"/>
    </row>
    <row r="83" spans="1:7" ht="6.75" customHeight="1" x14ac:dyDescent="0.25">
      <c r="A83" s="114"/>
      <c r="B83" s="90"/>
      <c r="C83" s="90"/>
      <c r="D83" s="91"/>
      <c r="E83" s="90"/>
      <c r="F83" s="92"/>
      <c r="G83" s="116"/>
    </row>
    <row r="84" spans="1:7" x14ac:dyDescent="0.25">
      <c r="A84" s="114"/>
      <c r="B84" s="301"/>
      <c r="C84" s="302"/>
      <c r="D84" s="303"/>
      <c r="E84" s="90"/>
      <c r="F84" s="92"/>
      <c r="G84" s="116"/>
    </row>
    <row r="85" spans="1:7" x14ac:dyDescent="0.25">
      <c r="A85" s="114"/>
      <c r="B85" s="304"/>
      <c r="C85" s="305"/>
      <c r="D85" s="306"/>
      <c r="E85" s="90"/>
      <c r="F85" s="92"/>
      <c r="G85" s="116"/>
    </row>
    <row r="86" spans="1:7" x14ac:dyDescent="0.25">
      <c r="A86" s="114"/>
      <c r="B86" s="304"/>
      <c r="C86" s="305"/>
      <c r="D86" s="306"/>
      <c r="E86" s="90"/>
      <c r="F86" s="92"/>
      <c r="G86" s="116"/>
    </row>
    <row r="87" spans="1:7" x14ac:dyDescent="0.25">
      <c r="A87" s="114"/>
      <c r="B87" s="304"/>
      <c r="C87" s="305"/>
      <c r="D87" s="306"/>
      <c r="E87" s="90"/>
      <c r="F87" s="92"/>
      <c r="G87" s="116"/>
    </row>
    <row r="88" spans="1:7" x14ac:dyDescent="0.25">
      <c r="A88" s="114"/>
      <c r="B88" s="304"/>
      <c r="C88" s="305"/>
      <c r="D88" s="306"/>
      <c r="E88" s="90"/>
      <c r="F88" s="92"/>
      <c r="G88" s="116"/>
    </row>
    <row r="89" spans="1:7" x14ac:dyDescent="0.25">
      <c r="A89" s="114"/>
      <c r="B89" s="304"/>
      <c r="C89" s="305"/>
      <c r="D89" s="306"/>
      <c r="E89" s="90"/>
      <c r="F89" s="92"/>
      <c r="G89" s="116"/>
    </row>
    <row r="90" spans="1:7" x14ac:dyDescent="0.25">
      <c r="A90" s="114"/>
      <c r="B90" s="307"/>
      <c r="C90" s="308"/>
      <c r="D90" s="309"/>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0" t="s">
        <v>306</v>
      </c>
      <c r="C106" s="310"/>
      <c r="D106" s="310"/>
      <c r="E106" s="90"/>
      <c r="F106" s="92"/>
      <c r="G106" s="116"/>
    </row>
    <row r="107" spans="1:7" ht="13.5" thickBot="1" x14ac:dyDescent="0.3">
      <c r="A107" s="114"/>
      <c r="B107" s="310"/>
      <c r="C107" s="310"/>
      <c r="D107" s="310"/>
      <c r="E107" s="12" t="s">
        <v>2</v>
      </c>
      <c r="F107" s="15"/>
      <c r="G107" s="116"/>
    </row>
    <row r="108" spans="1:7" ht="6.75" customHeight="1" x14ac:dyDescent="0.25">
      <c r="A108" s="114"/>
      <c r="B108" s="90"/>
      <c r="C108" s="90"/>
      <c r="D108" s="91"/>
      <c r="E108" s="90"/>
      <c r="F108" s="92"/>
      <c r="G108" s="116"/>
    </row>
    <row r="109" spans="1:7" x14ac:dyDescent="0.25">
      <c r="A109" s="114"/>
      <c r="B109" s="301"/>
      <c r="C109" s="302"/>
      <c r="D109" s="303"/>
      <c r="E109" s="90"/>
      <c r="F109" s="92"/>
      <c r="G109" s="116"/>
    </row>
    <row r="110" spans="1:7" x14ac:dyDescent="0.25">
      <c r="A110" s="114"/>
      <c r="B110" s="304"/>
      <c r="C110" s="305"/>
      <c r="D110" s="306"/>
      <c r="E110" s="90"/>
      <c r="F110" s="92"/>
      <c r="G110" s="116"/>
    </row>
    <row r="111" spans="1:7" x14ac:dyDescent="0.25">
      <c r="A111" s="114"/>
      <c r="B111" s="304"/>
      <c r="C111" s="305"/>
      <c r="D111" s="306"/>
      <c r="E111" s="90"/>
      <c r="F111" s="92"/>
      <c r="G111" s="116"/>
    </row>
    <row r="112" spans="1:7" x14ac:dyDescent="0.25">
      <c r="A112" s="114"/>
      <c r="B112" s="304"/>
      <c r="C112" s="305"/>
      <c r="D112" s="306"/>
      <c r="E112" s="90"/>
      <c r="F112" s="92"/>
      <c r="G112" s="116"/>
    </row>
    <row r="113" spans="1:7" x14ac:dyDescent="0.25">
      <c r="A113" s="114"/>
      <c r="B113" s="304"/>
      <c r="C113" s="305"/>
      <c r="D113" s="306"/>
      <c r="E113" s="90"/>
      <c r="F113" s="92"/>
      <c r="G113" s="116"/>
    </row>
    <row r="114" spans="1:7" x14ac:dyDescent="0.25">
      <c r="A114" s="114"/>
      <c r="B114" s="304"/>
      <c r="C114" s="305"/>
      <c r="D114" s="306"/>
      <c r="E114" s="90"/>
      <c r="F114" s="92"/>
      <c r="G114" s="116"/>
    </row>
    <row r="115" spans="1:7" x14ac:dyDescent="0.25">
      <c r="A115" s="114"/>
      <c r="B115" s="307"/>
      <c r="C115" s="308"/>
      <c r="D115" s="309"/>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0" t="s">
        <v>306</v>
      </c>
      <c r="C131" s="310"/>
      <c r="D131" s="310"/>
      <c r="E131" s="90"/>
      <c r="F131" s="92"/>
      <c r="G131" s="116"/>
    </row>
    <row r="132" spans="1:7" ht="13.5" thickBot="1" x14ac:dyDescent="0.3">
      <c r="A132" s="114"/>
      <c r="B132" s="310"/>
      <c r="C132" s="310"/>
      <c r="D132" s="310"/>
      <c r="E132" s="12" t="s">
        <v>2</v>
      </c>
      <c r="F132" s="15"/>
      <c r="G132" s="116"/>
    </row>
    <row r="133" spans="1:7" ht="6.75" customHeight="1" x14ac:dyDescent="0.25">
      <c r="A133" s="114"/>
      <c r="B133" s="90"/>
      <c r="C133" s="90"/>
      <c r="D133" s="91"/>
      <c r="E133" s="90"/>
      <c r="F133" s="92"/>
      <c r="G133" s="116"/>
    </row>
    <row r="134" spans="1:7" x14ac:dyDescent="0.25">
      <c r="A134" s="114"/>
      <c r="B134" s="301"/>
      <c r="C134" s="302"/>
      <c r="D134" s="303"/>
      <c r="E134" s="90"/>
      <c r="F134" s="92"/>
      <c r="G134" s="116"/>
    </row>
    <row r="135" spans="1:7" x14ac:dyDescent="0.25">
      <c r="A135" s="114"/>
      <c r="B135" s="304"/>
      <c r="C135" s="305"/>
      <c r="D135" s="306"/>
      <c r="E135" s="90"/>
      <c r="F135" s="92"/>
      <c r="G135" s="116"/>
    </row>
    <row r="136" spans="1:7" x14ac:dyDescent="0.25">
      <c r="A136" s="114"/>
      <c r="B136" s="304"/>
      <c r="C136" s="305"/>
      <c r="D136" s="306"/>
      <c r="E136" s="90"/>
      <c r="F136" s="92"/>
      <c r="G136" s="116"/>
    </row>
    <row r="137" spans="1:7" x14ac:dyDescent="0.25">
      <c r="A137" s="114"/>
      <c r="B137" s="304"/>
      <c r="C137" s="305"/>
      <c r="D137" s="306"/>
      <c r="E137" s="90"/>
      <c r="F137" s="92"/>
      <c r="G137" s="116"/>
    </row>
    <row r="138" spans="1:7" x14ac:dyDescent="0.25">
      <c r="A138" s="114"/>
      <c r="B138" s="304"/>
      <c r="C138" s="305"/>
      <c r="D138" s="306"/>
      <c r="E138" s="90"/>
      <c r="F138" s="92"/>
      <c r="G138" s="116"/>
    </row>
    <row r="139" spans="1:7" x14ac:dyDescent="0.25">
      <c r="A139" s="114"/>
      <c r="B139" s="304"/>
      <c r="C139" s="305"/>
      <c r="D139" s="306"/>
      <c r="E139" s="90"/>
      <c r="F139" s="92"/>
      <c r="G139" s="116"/>
    </row>
    <row r="140" spans="1:7" x14ac:dyDescent="0.25">
      <c r="A140" s="114"/>
      <c r="B140" s="307"/>
      <c r="C140" s="308"/>
      <c r="D140" s="309"/>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0" t="s">
        <v>306</v>
      </c>
      <c r="C156" s="310"/>
      <c r="D156" s="310"/>
      <c r="E156" s="90"/>
      <c r="F156" s="92"/>
      <c r="G156" s="116"/>
    </row>
    <row r="157" spans="1:7" ht="13.5" thickBot="1" x14ac:dyDescent="0.3">
      <c r="A157" s="114"/>
      <c r="B157" s="310"/>
      <c r="C157" s="310"/>
      <c r="D157" s="310"/>
      <c r="E157" s="12" t="s">
        <v>2</v>
      </c>
      <c r="F157" s="15"/>
      <c r="G157" s="116"/>
    </row>
    <row r="158" spans="1:7" ht="6.75" customHeight="1" x14ac:dyDescent="0.25">
      <c r="A158" s="114"/>
      <c r="B158" s="90"/>
      <c r="C158" s="90"/>
      <c r="D158" s="91"/>
      <c r="E158" s="90"/>
      <c r="F158" s="92"/>
      <c r="G158" s="116"/>
    </row>
    <row r="159" spans="1:7" x14ac:dyDescent="0.25">
      <c r="A159" s="114"/>
      <c r="B159" s="301"/>
      <c r="C159" s="302"/>
      <c r="D159" s="303"/>
      <c r="E159" s="90"/>
      <c r="F159" s="92"/>
      <c r="G159" s="116"/>
    </row>
    <row r="160" spans="1:7" x14ac:dyDescent="0.25">
      <c r="A160" s="114"/>
      <c r="B160" s="304"/>
      <c r="C160" s="305"/>
      <c r="D160" s="306"/>
      <c r="E160" s="90"/>
      <c r="F160" s="92"/>
      <c r="G160" s="116"/>
    </row>
    <row r="161" spans="1:7" x14ac:dyDescent="0.25">
      <c r="A161" s="114"/>
      <c r="B161" s="304"/>
      <c r="C161" s="305"/>
      <c r="D161" s="306"/>
      <c r="E161" s="90"/>
      <c r="F161" s="92"/>
      <c r="G161" s="116"/>
    </row>
    <row r="162" spans="1:7" x14ac:dyDescent="0.25">
      <c r="A162" s="114"/>
      <c r="B162" s="304"/>
      <c r="C162" s="305"/>
      <c r="D162" s="306"/>
      <c r="E162" s="90"/>
      <c r="F162" s="92"/>
      <c r="G162" s="116"/>
    </row>
    <row r="163" spans="1:7" x14ac:dyDescent="0.25">
      <c r="A163" s="114"/>
      <c r="B163" s="304"/>
      <c r="C163" s="305"/>
      <c r="D163" s="306"/>
      <c r="E163" s="90"/>
      <c r="F163" s="92"/>
      <c r="G163" s="116"/>
    </row>
    <row r="164" spans="1:7" x14ac:dyDescent="0.25">
      <c r="A164" s="114"/>
      <c r="B164" s="304"/>
      <c r="C164" s="305"/>
      <c r="D164" s="306"/>
      <c r="E164" s="90"/>
      <c r="F164" s="92"/>
      <c r="G164" s="116"/>
    </row>
    <row r="165" spans="1:7" x14ac:dyDescent="0.25">
      <c r="A165" s="114"/>
      <c r="B165" s="307"/>
      <c r="C165" s="308"/>
      <c r="D165" s="309"/>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0" t="s">
        <v>306</v>
      </c>
      <c r="C181" s="310"/>
      <c r="D181" s="310"/>
      <c r="E181" s="90"/>
      <c r="F181" s="92"/>
      <c r="G181" s="116"/>
    </row>
    <row r="182" spans="1:7" ht="13.5" thickBot="1" x14ac:dyDescent="0.3">
      <c r="A182" s="114"/>
      <c r="B182" s="310"/>
      <c r="C182" s="310"/>
      <c r="D182" s="310"/>
      <c r="E182" s="12" t="s">
        <v>2</v>
      </c>
      <c r="F182" s="15"/>
      <c r="G182" s="116"/>
    </row>
    <row r="183" spans="1:7" ht="6.75" customHeight="1" x14ac:dyDescent="0.25">
      <c r="A183" s="114"/>
      <c r="B183" s="90"/>
      <c r="C183" s="90"/>
      <c r="D183" s="91"/>
      <c r="E183" s="90"/>
      <c r="F183" s="92"/>
      <c r="G183" s="116"/>
    </row>
    <row r="184" spans="1:7" x14ac:dyDescent="0.25">
      <c r="A184" s="114"/>
      <c r="B184" s="301"/>
      <c r="C184" s="302"/>
      <c r="D184" s="303"/>
      <c r="E184" s="90"/>
      <c r="F184" s="92"/>
      <c r="G184" s="116"/>
    </row>
    <row r="185" spans="1:7" x14ac:dyDescent="0.25">
      <c r="A185" s="114"/>
      <c r="B185" s="304"/>
      <c r="C185" s="305"/>
      <c r="D185" s="306"/>
      <c r="E185" s="90"/>
      <c r="F185" s="92"/>
      <c r="G185" s="116"/>
    </row>
    <row r="186" spans="1:7" x14ac:dyDescent="0.25">
      <c r="A186" s="114"/>
      <c r="B186" s="304"/>
      <c r="C186" s="305"/>
      <c r="D186" s="306"/>
      <c r="E186" s="90"/>
      <c r="F186" s="92"/>
      <c r="G186" s="116"/>
    </row>
    <row r="187" spans="1:7" x14ac:dyDescent="0.25">
      <c r="A187" s="114"/>
      <c r="B187" s="304"/>
      <c r="C187" s="305"/>
      <c r="D187" s="306"/>
      <c r="E187" s="90"/>
      <c r="F187" s="92"/>
      <c r="G187" s="116"/>
    </row>
    <row r="188" spans="1:7" x14ac:dyDescent="0.25">
      <c r="A188" s="114"/>
      <c r="B188" s="304"/>
      <c r="C188" s="305"/>
      <c r="D188" s="306"/>
      <c r="E188" s="90"/>
      <c r="F188" s="92"/>
      <c r="G188" s="116"/>
    </row>
    <row r="189" spans="1:7" x14ac:dyDescent="0.25">
      <c r="A189" s="114"/>
      <c r="B189" s="304"/>
      <c r="C189" s="305"/>
      <c r="D189" s="306"/>
      <c r="E189" s="90"/>
      <c r="F189" s="92"/>
      <c r="G189" s="116"/>
    </row>
    <row r="190" spans="1:7" x14ac:dyDescent="0.25">
      <c r="A190" s="114"/>
      <c r="B190" s="307"/>
      <c r="C190" s="308"/>
      <c r="D190" s="309"/>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0" t="s">
        <v>306</v>
      </c>
      <c r="C206" s="310"/>
      <c r="D206" s="310"/>
      <c r="E206" s="90"/>
      <c r="F206" s="92"/>
      <c r="G206" s="116"/>
    </row>
    <row r="207" spans="1:7" ht="13.5" thickBot="1" x14ac:dyDescent="0.3">
      <c r="A207" s="114"/>
      <c r="B207" s="310"/>
      <c r="C207" s="310"/>
      <c r="D207" s="310"/>
      <c r="E207" s="12" t="s">
        <v>2</v>
      </c>
      <c r="F207" s="15"/>
      <c r="G207" s="116"/>
    </row>
    <row r="208" spans="1:7" ht="6.75" customHeight="1" x14ac:dyDescent="0.25">
      <c r="A208" s="114"/>
      <c r="B208" s="90"/>
      <c r="C208" s="90"/>
      <c r="D208" s="91"/>
      <c r="E208" s="90"/>
      <c r="F208" s="92"/>
      <c r="G208" s="116"/>
    </row>
    <row r="209" spans="1:7" x14ac:dyDescent="0.25">
      <c r="A209" s="114"/>
      <c r="B209" s="301"/>
      <c r="C209" s="302"/>
      <c r="D209" s="303"/>
      <c r="E209" s="90"/>
      <c r="F209" s="92"/>
      <c r="G209" s="116"/>
    </row>
    <row r="210" spans="1:7" x14ac:dyDescent="0.25">
      <c r="A210" s="114"/>
      <c r="B210" s="304"/>
      <c r="C210" s="305"/>
      <c r="D210" s="306"/>
      <c r="E210" s="90"/>
      <c r="F210" s="92"/>
      <c r="G210" s="116"/>
    </row>
    <row r="211" spans="1:7" x14ac:dyDescent="0.25">
      <c r="A211" s="114"/>
      <c r="B211" s="304"/>
      <c r="C211" s="305"/>
      <c r="D211" s="306"/>
      <c r="E211" s="90"/>
      <c r="F211" s="92"/>
      <c r="G211" s="116"/>
    </row>
    <row r="212" spans="1:7" x14ac:dyDescent="0.25">
      <c r="A212" s="114"/>
      <c r="B212" s="304"/>
      <c r="C212" s="305"/>
      <c r="D212" s="306"/>
      <c r="E212" s="90"/>
      <c r="F212" s="92"/>
      <c r="G212" s="116"/>
    </row>
    <row r="213" spans="1:7" x14ac:dyDescent="0.25">
      <c r="A213" s="114"/>
      <c r="B213" s="304"/>
      <c r="C213" s="305"/>
      <c r="D213" s="306"/>
      <c r="E213" s="90"/>
      <c r="F213" s="92"/>
      <c r="G213" s="116"/>
    </row>
    <row r="214" spans="1:7" x14ac:dyDescent="0.25">
      <c r="A214" s="114"/>
      <c r="B214" s="304"/>
      <c r="C214" s="305"/>
      <c r="D214" s="306"/>
      <c r="E214" s="90"/>
      <c r="F214" s="92"/>
      <c r="G214" s="116"/>
    </row>
    <row r="215" spans="1:7" x14ac:dyDescent="0.25">
      <c r="A215" s="114"/>
      <c r="B215" s="307"/>
      <c r="C215" s="308"/>
      <c r="D215" s="309"/>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0" t="s">
        <v>306</v>
      </c>
      <c r="C231" s="310"/>
      <c r="D231" s="310"/>
      <c r="E231" s="90"/>
      <c r="F231" s="92"/>
      <c r="G231" s="116"/>
    </row>
    <row r="232" spans="1:7" ht="13.5" thickBot="1" x14ac:dyDescent="0.3">
      <c r="A232" s="114"/>
      <c r="B232" s="310"/>
      <c r="C232" s="310"/>
      <c r="D232" s="310"/>
      <c r="E232" s="12" t="s">
        <v>2</v>
      </c>
      <c r="F232" s="15"/>
      <c r="G232" s="116"/>
    </row>
    <row r="233" spans="1:7" ht="6.75" customHeight="1" x14ac:dyDescent="0.25">
      <c r="A233" s="114"/>
      <c r="B233" s="90"/>
      <c r="C233" s="90"/>
      <c r="D233" s="91"/>
      <c r="E233" s="90"/>
      <c r="F233" s="92"/>
      <c r="G233" s="116"/>
    </row>
    <row r="234" spans="1:7" x14ac:dyDescent="0.25">
      <c r="A234" s="114"/>
      <c r="B234" s="301"/>
      <c r="C234" s="302"/>
      <c r="D234" s="303"/>
      <c r="E234" s="90"/>
      <c r="F234" s="92"/>
      <c r="G234" s="116"/>
    </row>
    <row r="235" spans="1:7" x14ac:dyDescent="0.25">
      <c r="A235" s="114"/>
      <c r="B235" s="304"/>
      <c r="C235" s="305"/>
      <c r="D235" s="306"/>
      <c r="E235" s="90"/>
      <c r="F235" s="92"/>
      <c r="G235" s="116"/>
    </row>
    <row r="236" spans="1:7" x14ac:dyDescent="0.25">
      <c r="A236" s="114"/>
      <c r="B236" s="304"/>
      <c r="C236" s="305"/>
      <c r="D236" s="306"/>
      <c r="E236" s="90"/>
      <c r="F236" s="92"/>
      <c r="G236" s="116"/>
    </row>
    <row r="237" spans="1:7" x14ac:dyDescent="0.25">
      <c r="A237" s="114"/>
      <c r="B237" s="304"/>
      <c r="C237" s="305"/>
      <c r="D237" s="306"/>
      <c r="E237" s="90"/>
      <c r="F237" s="92"/>
      <c r="G237" s="116"/>
    </row>
    <row r="238" spans="1:7" x14ac:dyDescent="0.25">
      <c r="A238" s="114"/>
      <c r="B238" s="304"/>
      <c r="C238" s="305"/>
      <c r="D238" s="306"/>
      <c r="E238" s="90"/>
      <c r="F238" s="92"/>
      <c r="G238" s="116"/>
    </row>
    <row r="239" spans="1:7" x14ac:dyDescent="0.25">
      <c r="A239" s="114"/>
      <c r="B239" s="304"/>
      <c r="C239" s="305"/>
      <c r="D239" s="306"/>
      <c r="E239" s="90"/>
      <c r="F239" s="92"/>
      <c r="G239" s="116"/>
    </row>
    <row r="240" spans="1:7" x14ac:dyDescent="0.25">
      <c r="A240" s="114"/>
      <c r="B240" s="307"/>
      <c r="C240" s="308"/>
      <c r="D240" s="309"/>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0" t="s">
        <v>306</v>
      </c>
      <c r="C256" s="310"/>
      <c r="D256" s="310"/>
      <c r="E256" s="90"/>
      <c r="F256" s="92"/>
      <c r="G256" s="116"/>
    </row>
    <row r="257" spans="1:7" ht="13.5" thickBot="1" x14ac:dyDescent="0.3">
      <c r="A257" s="114"/>
      <c r="B257" s="310"/>
      <c r="C257" s="310"/>
      <c r="D257" s="310"/>
      <c r="E257" s="12" t="s">
        <v>2</v>
      </c>
      <c r="F257" s="15"/>
      <c r="G257" s="116"/>
    </row>
    <row r="258" spans="1:7" ht="6.75" customHeight="1" x14ac:dyDescent="0.25">
      <c r="A258" s="114"/>
      <c r="B258" s="90"/>
      <c r="C258" s="90"/>
      <c r="D258" s="91"/>
      <c r="E258" s="90"/>
      <c r="F258" s="92"/>
      <c r="G258" s="116"/>
    </row>
    <row r="259" spans="1:7" x14ac:dyDescent="0.25">
      <c r="A259" s="114"/>
      <c r="B259" s="301"/>
      <c r="C259" s="302"/>
      <c r="D259" s="303"/>
      <c r="E259" s="90"/>
      <c r="F259" s="92"/>
      <c r="G259" s="116"/>
    </row>
    <row r="260" spans="1:7" x14ac:dyDescent="0.25">
      <c r="A260" s="114"/>
      <c r="B260" s="304"/>
      <c r="C260" s="305"/>
      <c r="D260" s="306"/>
      <c r="E260" s="90"/>
      <c r="F260" s="92"/>
      <c r="G260" s="116"/>
    </row>
    <row r="261" spans="1:7" x14ac:dyDescent="0.25">
      <c r="A261" s="114"/>
      <c r="B261" s="304"/>
      <c r="C261" s="305"/>
      <c r="D261" s="306"/>
      <c r="E261" s="90"/>
      <c r="F261" s="92"/>
      <c r="G261" s="116"/>
    </row>
    <row r="262" spans="1:7" x14ac:dyDescent="0.25">
      <c r="A262" s="114"/>
      <c r="B262" s="304"/>
      <c r="C262" s="305"/>
      <c r="D262" s="306"/>
      <c r="E262" s="90"/>
      <c r="F262" s="92"/>
      <c r="G262" s="116"/>
    </row>
    <row r="263" spans="1:7" x14ac:dyDescent="0.25">
      <c r="A263" s="114"/>
      <c r="B263" s="304"/>
      <c r="C263" s="305"/>
      <c r="D263" s="306"/>
      <c r="E263" s="90"/>
      <c r="F263" s="92"/>
      <c r="G263" s="116"/>
    </row>
    <row r="264" spans="1:7" x14ac:dyDescent="0.25">
      <c r="A264" s="114"/>
      <c r="B264" s="304"/>
      <c r="C264" s="305"/>
      <c r="D264" s="306"/>
      <c r="E264" s="90"/>
      <c r="F264" s="92"/>
      <c r="G264" s="116"/>
    </row>
    <row r="265" spans="1:7" x14ac:dyDescent="0.25">
      <c r="A265" s="114"/>
      <c r="B265" s="307"/>
      <c r="C265" s="308"/>
      <c r="D265" s="309"/>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view="pageBreakPreview" zoomScale="90" zoomScaleNormal="90" zoomScaleSheetLayoutView="90" zoomScalePageLayoutView="90"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t="str">
        <f>IF('Total Payment Amount'!D4=0,"",'Total Payment Amount'!D4)</f>
        <v>9/30/2012 - 3/22/13</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3861000</v>
      </c>
      <c r="G17" s="36"/>
    </row>
    <row r="18" spans="1:7" ht="13.5" thickBot="1" x14ac:dyDescent="0.3">
      <c r="A18" s="34"/>
      <c r="C18" s="35"/>
      <c r="G18" s="36"/>
    </row>
    <row r="19" spans="1:7" ht="13.5" thickBot="1" x14ac:dyDescent="0.3">
      <c r="A19" s="34"/>
      <c r="B19" s="2" t="s">
        <v>11</v>
      </c>
      <c r="C19" s="35"/>
      <c r="E19" s="14" t="s">
        <v>2</v>
      </c>
      <c r="F19" s="15">
        <v>3861000</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35" t="s">
        <v>305</v>
      </c>
      <c r="C24" s="336"/>
      <c r="D24" s="336"/>
      <c r="E24" s="14" t="s">
        <v>2</v>
      </c>
      <c r="F24" s="15" t="s">
        <v>191</v>
      </c>
      <c r="G24" s="36"/>
    </row>
    <row r="25" spans="1:7" x14ac:dyDescent="0.25">
      <c r="A25" s="34"/>
      <c r="B25" s="336"/>
      <c r="C25" s="336"/>
      <c r="D25" s="336"/>
      <c r="E25" s="45"/>
      <c r="F25" s="46"/>
      <c r="G25" s="36"/>
    </row>
    <row r="26" spans="1:7" ht="6.75" customHeight="1" x14ac:dyDescent="0.25">
      <c r="A26" s="34"/>
      <c r="G26" s="36"/>
    </row>
    <row r="27" spans="1:7" ht="181.5" customHeight="1" x14ac:dyDescent="0.25">
      <c r="A27" s="34"/>
      <c r="B27" s="301" t="s">
        <v>408</v>
      </c>
      <c r="C27" s="302"/>
      <c r="D27" s="303"/>
      <c r="G27" s="36"/>
    </row>
    <row r="28" spans="1:7" ht="66" customHeight="1" x14ac:dyDescent="0.25">
      <c r="A28" s="34"/>
      <c r="B28" s="304"/>
      <c r="C28" s="305"/>
      <c r="D28" s="306"/>
      <c r="G28" s="36"/>
    </row>
    <row r="29" spans="1:7" ht="66" customHeight="1" x14ac:dyDescent="0.25">
      <c r="A29" s="34"/>
      <c r="B29" s="304"/>
      <c r="C29" s="305"/>
      <c r="D29" s="306"/>
      <c r="G29" s="36"/>
    </row>
    <row r="30" spans="1:7" ht="66" customHeight="1" x14ac:dyDescent="0.25">
      <c r="A30" s="34"/>
      <c r="B30" s="304"/>
      <c r="C30" s="305"/>
      <c r="D30" s="306"/>
      <c r="G30" s="36"/>
    </row>
    <row r="31" spans="1:7" ht="66" customHeight="1" x14ac:dyDescent="0.25">
      <c r="A31" s="34"/>
      <c r="B31" s="304"/>
      <c r="C31" s="305"/>
      <c r="D31" s="306"/>
      <c r="G31" s="36"/>
    </row>
    <row r="32" spans="1:7" ht="57.75" customHeight="1" x14ac:dyDescent="0.25">
      <c r="A32" s="34"/>
      <c r="B32" s="304"/>
      <c r="C32" s="305"/>
      <c r="D32" s="306"/>
      <c r="G32" s="36"/>
    </row>
    <row r="33" spans="1:7" ht="10.5" customHeight="1" x14ac:dyDescent="0.25">
      <c r="A33" s="34"/>
      <c r="B33" s="307"/>
      <c r="C33" s="308"/>
      <c r="D33" s="309"/>
      <c r="G33" s="36"/>
    </row>
    <row r="34" spans="1:7" ht="6.75" customHeight="1" thickBot="1" x14ac:dyDescent="0.3">
      <c r="A34" s="34"/>
      <c r="G34" s="36"/>
    </row>
    <row r="35" spans="1:7" ht="13.5" thickBot="1" x14ac:dyDescent="0.3">
      <c r="A35" s="34"/>
      <c r="C35" s="2" t="s">
        <v>14</v>
      </c>
      <c r="F35" s="16" t="str">
        <f>IF(AND(F24="Yes",ISTEXT(B27)),"Yes","N/A")</f>
        <v>Yes</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227</v>
      </c>
      <c r="D43" s="59"/>
      <c r="E43" s="144"/>
      <c r="F43" s="145"/>
      <c r="G43" s="61"/>
    </row>
    <row r="44" spans="1:7" s="58" customFormat="1" ht="13.5" thickBot="1" x14ac:dyDescent="0.3">
      <c r="A44" s="57"/>
      <c r="B44" s="58" t="s">
        <v>225</v>
      </c>
      <c r="D44" s="59"/>
      <c r="E44" s="60" t="s">
        <v>2</v>
      </c>
      <c r="F44" s="136"/>
      <c r="G44" s="61"/>
    </row>
    <row r="45" spans="1:7" s="58" customFormat="1" x14ac:dyDescent="0.25">
      <c r="A45" s="57"/>
      <c r="D45" s="59"/>
      <c r="E45" s="60"/>
      <c r="F45" s="157"/>
      <c r="G45" s="61"/>
    </row>
    <row r="46" spans="1:7" ht="12.75" customHeight="1" x14ac:dyDescent="0.25">
      <c r="A46" s="34"/>
      <c r="B46" s="335" t="s">
        <v>305</v>
      </c>
      <c r="C46" s="336"/>
      <c r="D46" s="336"/>
      <c r="E46" s="45"/>
      <c r="F46" s="46"/>
      <c r="G46" s="36"/>
    </row>
    <row r="47" spans="1:7" x14ac:dyDescent="0.25">
      <c r="A47" s="34"/>
      <c r="B47" s="336"/>
      <c r="C47" s="336"/>
      <c r="D47" s="336"/>
      <c r="E47" s="45"/>
      <c r="F47" s="46"/>
      <c r="G47" s="36"/>
    </row>
    <row r="48" spans="1:7" ht="6.75" customHeight="1" x14ac:dyDescent="0.25">
      <c r="A48" s="34"/>
      <c r="G48" s="36"/>
    </row>
    <row r="49" spans="1:7" x14ac:dyDescent="0.25">
      <c r="A49" s="34"/>
      <c r="B49" s="301"/>
      <c r="C49" s="302"/>
      <c r="D49" s="303"/>
      <c r="G49" s="36"/>
    </row>
    <row r="50" spans="1:7" x14ac:dyDescent="0.25">
      <c r="A50" s="34"/>
      <c r="B50" s="304"/>
      <c r="C50" s="305"/>
      <c r="D50" s="306"/>
      <c r="G50" s="36"/>
    </row>
    <row r="51" spans="1:7" x14ac:dyDescent="0.25">
      <c r="A51" s="34"/>
      <c r="B51" s="304"/>
      <c r="C51" s="305"/>
      <c r="D51" s="306"/>
      <c r="G51" s="36"/>
    </row>
    <row r="52" spans="1:7" x14ac:dyDescent="0.25">
      <c r="A52" s="34"/>
      <c r="B52" s="304"/>
      <c r="C52" s="305"/>
      <c r="D52" s="306"/>
      <c r="G52" s="36"/>
    </row>
    <row r="53" spans="1:7" x14ac:dyDescent="0.25">
      <c r="A53" s="34"/>
      <c r="B53" s="304"/>
      <c r="C53" s="305"/>
      <c r="D53" s="306"/>
      <c r="G53" s="36"/>
    </row>
    <row r="54" spans="1:7" x14ac:dyDescent="0.25">
      <c r="A54" s="34"/>
      <c r="B54" s="304"/>
      <c r="C54" s="305"/>
      <c r="D54" s="306"/>
      <c r="G54" s="36"/>
    </row>
    <row r="55" spans="1:7" x14ac:dyDescent="0.25">
      <c r="A55" s="34"/>
      <c r="B55" s="307"/>
      <c r="C55" s="308"/>
      <c r="D55" s="309"/>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227</v>
      </c>
      <c r="D65" s="59"/>
      <c r="E65" s="144"/>
      <c r="F65" s="145"/>
      <c r="G65" s="61"/>
    </row>
    <row r="66" spans="1:7" s="58" customFormat="1" ht="13.5" thickBot="1" x14ac:dyDescent="0.3">
      <c r="A66" s="57"/>
      <c r="B66" s="58" t="s">
        <v>225</v>
      </c>
      <c r="D66" s="59"/>
      <c r="E66" s="60" t="s">
        <v>2</v>
      </c>
      <c r="F66" s="136"/>
      <c r="G66" s="61"/>
    </row>
    <row r="67" spans="1:7" s="58" customFormat="1" x14ac:dyDescent="0.25">
      <c r="A67" s="57"/>
      <c r="D67" s="59"/>
      <c r="E67" s="60"/>
      <c r="F67" s="157"/>
      <c r="G67" s="61"/>
    </row>
    <row r="68" spans="1:7" ht="12.75" customHeight="1" x14ac:dyDescent="0.25">
      <c r="A68" s="34"/>
      <c r="B68" s="335" t="s">
        <v>305</v>
      </c>
      <c r="C68" s="336"/>
      <c r="D68" s="336"/>
      <c r="E68" s="45"/>
      <c r="F68" s="46"/>
      <c r="G68" s="36"/>
    </row>
    <row r="69" spans="1:7" x14ac:dyDescent="0.25">
      <c r="A69" s="34"/>
      <c r="B69" s="336"/>
      <c r="C69" s="336"/>
      <c r="D69" s="336"/>
      <c r="E69" s="45"/>
      <c r="F69" s="46"/>
      <c r="G69" s="36"/>
    </row>
    <row r="70" spans="1:7" ht="6.75" customHeight="1" x14ac:dyDescent="0.25">
      <c r="A70" s="34"/>
      <c r="G70" s="36"/>
    </row>
    <row r="71" spans="1:7" x14ac:dyDescent="0.25">
      <c r="A71" s="34"/>
      <c r="B71" s="301"/>
      <c r="C71" s="302"/>
      <c r="D71" s="303"/>
      <c r="G71" s="36"/>
    </row>
    <row r="72" spans="1:7" x14ac:dyDescent="0.25">
      <c r="A72" s="34"/>
      <c r="B72" s="304"/>
      <c r="C72" s="305"/>
      <c r="D72" s="306"/>
      <c r="G72" s="36"/>
    </row>
    <row r="73" spans="1:7" x14ac:dyDescent="0.25">
      <c r="A73" s="34"/>
      <c r="B73" s="304"/>
      <c r="C73" s="305"/>
      <c r="D73" s="306"/>
      <c r="G73" s="36"/>
    </row>
    <row r="74" spans="1:7" x14ac:dyDescent="0.25">
      <c r="A74" s="34"/>
      <c r="B74" s="304"/>
      <c r="C74" s="305"/>
      <c r="D74" s="306"/>
      <c r="G74" s="36"/>
    </row>
    <row r="75" spans="1:7" x14ac:dyDescent="0.25">
      <c r="A75" s="34"/>
      <c r="B75" s="304"/>
      <c r="C75" s="305"/>
      <c r="D75" s="306"/>
      <c r="G75" s="36"/>
    </row>
    <row r="76" spans="1:7" x14ac:dyDescent="0.25">
      <c r="A76" s="34"/>
      <c r="B76" s="304"/>
      <c r="C76" s="305"/>
      <c r="D76" s="306"/>
      <c r="G76" s="36"/>
    </row>
    <row r="77" spans="1:7" x14ac:dyDescent="0.25">
      <c r="A77" s="34"/>
      <c r="B77" s="307"/>
      <c r="C77" s="308"/>
      <c r="D77" s="309"/>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229</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227</v>
      </c>
      <c r="D87" s="59"/>
      <c r="E87" s="144"/>
      <c r="F87" s="145"/>
      <c r="G87" s="61"/>
    </row>
    <row r="88" spans="1:7" s="58" customFormat="1" ht="13.5" thickBot="1" x14ac:dyDescent="0.3">
      <c r="A88" s="57"/>
      <c r="B88" s="58" t="s">
        <v>225</v>
      </c>
      <c r="D88" s="59"/>
      <c r="E88" s="60" t="s">
        <v>2</v>
      </c>
      <c r="F88" s="136"/>
      <c r="G88" s="61"/>
    </row>
    <row r="89" spans="1:7" s="58" customFormat="1" x14ac:dyDescent="0.25">
      <c r="A89" s="57"/>
      <c r="D89" s="59"/>
      <c r="E89" s="60"/>
      <c r="F89" s="157"/>
      <c r="G89" s="61"/>
    </row>
    <row r="90" spans="1:7" ht="12.75" customHeight="1" x14ac:dyDescent="0.25">
      <c r="A90" s="34"/>
      <c r="B90" s="335" t="s">
        <v>305</v>
      </c>
      <c r="C90" s="336"/>
      <c r="D90" s="336"/>
      <c r="E90" s="45"/>
      <c r="F90" s="46"/>
      <c r="G90" s="36"/>
    </row>
    <row r="91" spans="1:7" x14ac:dyDescent="0.25">
      <c r="A91" s="34"/>
      <c r="B91" s="336"/>
      <c r="C91" s="336"/>
      <c r="D91" s="336"/>
      <c r="E91" s="45"/>
      <c r="F91" s="46"/>
      <c r="G91" s="36"/>
    </row>
    <row r="92" spans="1:7" ht="6.75" customHeight="1" x14ac:dyDescent="0.25">
      <c r="A92" s="34"/>
      <c r="G92" s="36"/>
    </row>
    <row r="93" spans="1:7" x14ac:dyDescent="0.25">
      <c r="A93" s="34"/>
      <c r="B93" s="301"/>
      <c r="C93" s="302"/>
      <c r="D93" s="303"/>
      <c r="G93" s="36"/>
    </row>
    <row r="94" spans="1:7" x14ac:dyDescent="0.25">
      <c r="A94" s="34"/>
      <c r="B94" s="304"/>
      <c r="C94" s="305"/>
      <c r="D94" s="306"/>
      <c r="G94" s="36"/>
    </row>
    <row r="95" spans="1:7" x14ac:dyDescent="0.25">
      <c r="A95" s="34"/>
      <c r="B95" s="304"/>
      <c r="C95" s="305"/>
      <c r="D95" s="306"/>
      <c r="G95" s="36"/>
    </row>
    <row r="96" spans="1:7" x14ac:dyDescent="0.25">
      <c r="A96" s="34"/>
      <c r="B96" s="304"/>
      <c r="C96" s="305"/>
      <c r="D96" s="306"/>
      <c r="G96" s="36"/>
    </row>
    <row r="97" spans="1:7" x14ac:dyDescent="0.25">
      <c r="A97" s="34"/>
      <c r="B97" s="304"/>
      <c r="C97" s="305"/>
      <c r="D97" s="306"/>
      <c r="G97" s="36"/>
    </row>
    <row r="98" spans="1:7" x14ac:dyDescent="0.25">
      <c r="A98" s="34"/>
      <c r="B98" s="304"/>
      <c r="C98" s="305"/>
      <c r="D98" s="306"/>
      <c r="G98" s="36"/>
    </row>
    <row r="99" spans="1:7" x14ac:dyDescent="0.25">
      <c r="A99" s="34"/>
      <c r="B99" s="307"/>
      <c r="C99" s="308"/>
      <c r="D99" s="309"/>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227</v>
      </c>
      <c r="D109" s="59"/>
      <c r="E109" s="144"/>
      <c r="F109" s="145"/>
      <c r="G109" s="61"/>
    </row>
    <row r="110" spans="1:7" s="58" customFormat="1" ht="13.5" thickBot="1" x14ac:dyDescent="0.3">
      <c r="A110" s="57"/>
      <c r="B110" s="58" t="s">
        <v>226</v>
      </c>
      <c r="D110" s="59"/>
      <c r="E110" s="60" t="s">
        <v>2</v>
      </c>
      <c r="F110" s="136"/>
      <c r="G110" s="61"/>
    </row>
    <row r="111" spans="1:7" s="58" customFormat="1" x14ac:dyDescent="0.25">
      <c r="A111" s="57"/>
      <c r="D111" s="59"/>
      <c r="E111" s="60"/>
      <c r="F111" s="157"/>
      <c r="G111" s="61"/>
    </row>
    <row r="112" spans="1:7" ht="12.75" customHeight="1" x14ac:dyDescent="0.25">
      <c r="A112" s="34"/>
      <c r="B112" s="335" t="s">
        <v>305</v>
      </c>
      <c r="C112" s="336"/>
      <c r="D112" s="336"/>
      <c r="E112" s="45"/>
      <c r="F112" s="46"/>
      <c r="G112" s="36"/>
    </row>
    <row r="113" spans="1:7" x14ac:dyDescent="0.25">
      <c r="A113" s="34"/>
      <c r="B113" s="336"/>
      <c r="C113" s="336"/>
      <c r="D113" s="336"/>
      <c r="E113" s="45"/>
      <c r="F113" s="46"/>
      <c r="G113" s="36"/>
    </row>
    <row r="114" spans="1:7" ht="6.75" customHeight="1" x14ac:dyDescent="0.25">
      <c r="A114" s="34"/>
      <c r="G114" s="36"/>
    </row>
    <row r="115" spans="1:7" x14ac:dyDescent="0.25">
      <c r="A115" s="34"/>
      <c r="B115" s="301"/>
      <c r="C115" s="302"/>
      <c r="D115" s="303"/>
      <c r="G115" s="36"/>
    </row>
    <row r="116" spans="1:7" x14ac:dyDescent="0.25">
      <c r="A116" s="34"/>
      <c r="B116" s="304"/>
      <c r="C116" s="305"/>
      <c r="D116" s="306"/>
      <c r="G116" s="36"/>
    </row>
    <row r="117" spans="1:7" x14ac:dyDescent="0.25">
      <c r="A117" s="34"/>
      <c r="B117" s="304"/>
      <c r="C117" s="305"/>
      <c r="D117" s="306"/>
      <c r="G117" s="36"/>
    </row>
    <row r="118" spans="1:7" x14ac:dyDescent="0.25">
      <c r="A118" s="34"/>
      <c r="B118" s="304"/>
      <c r="C118" s="305"/>
      <c r="D118" s="306"/>
      <c r="G118" s="36"/>
    </row>
    <row r="119" spans="1:7" x14ac:dyDescent="0.25">
      <c r="A119" s="34"/>
      <c r="B119" s="304"/>
      <c r="C119" s="305"/>
      <c r="D119" s="306"/>
      <c r="G119" s="36"/>
    </row>
    <row r="120" spans="1:7" x14ac:dyDescent="0.25">
      <c r="A120" s="34"/>
      <c r="B120" s="304"/>
      <c r="C120" s="305"/>
      <c r="D120" s="306"/>
      <c r="G120" s="36"/>
    </row>
    <row r="121" spans="1:7" x14ac:dyDescent="0.25">
      <c r="A121" s="34"/>
      <c r="B121" s="307"/>
      <c r="C121" s="308"/>
      <c r="D121" s="309"/>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227</v>
      </c>
      <c r="D131" s="59"/>
      <c r="E131" s="144"/>
      <c r="F131" s="145"/>
      <c r="G131" s="61"/>
    </row>
    <row r="132" spans="1:7" s="58" customFormat="1" ht="13.5" thickBot="1" x14ac:dyDescent="0.3">
      <c r="A132" s="57"/>
      <c r="B132" s="58" t="s">
        <v>225</v>
      </c>
      <c r="D132" s="59"/>
      <c r="E132" s="60" t="s">
        <v>2</v>
      </c>
      <c r="F132" s="136"/>
      <c r="G132" s="61"/>
    </row>
    <row r="133" spans="1:7" s="58" customFormat="1" x14ac:dyDescent="0.25">
      <c r="A133" s="57"/>
      <c r="D133" s="59"/>
      <c r="E133" s="60"/>
      <c r="F133" s="157"/>
      <c r="G133" s="61"/>
    </row>
    <row r="134" spans="1:7" ht="12.75" customHeight="1" x14ac:dyDescent="0.25">
      <c r="A134" s="34"/>
      <c r="B134" s="335" t="s">
        <v>305</v>
      </c>
      <c r="C134" s="336"/>
      <c r="D134" s="336"/>
      <c r="E134" s="45"/>
      <c r="F134" s="46"/>
      <c r="G134" s="36"/>
    </row>
    <row r="135" spans="1:7" x14ac:dyDescent="0.25">
      <c r="A135" s="34"/>
      <c r="B135" s="336"/>
      <c r="C135" s="336"/>
      <c r="D135" s="336"/>
      <c r="E135" s="45"/>
      <c r="F135" s="46"/>
      <c r="G135" s="36"/>
    </row>
    <row r="136" spans="1:7" ht="6.75" customHeight="1" x14ac:dyDescent="0.25">
      <c r="A136" s="34"/>
      <c r="G136" s="36"/>
    </row>
    <row r="137" spans="1:7" x14ac:dyDescent="0.25">
      <c r="A137" s="34"/>
      <c r="B137" s="301"/>
      <c r="C137" s="302"/>
      <c r="D137" s="303"/>
      <c r="G137" s="36"/>
    </row>
    <row r="138" spans="1:7" x14ac:dyDescent="0.25">
      <c r="A138" s="34"/>
      <c r="B138" s="304"/>
      <c r="C138" s="305"/>
      <c r="D138" s="306"/>
      <c r="G138" s="36"/>
    </row>
    <row r="139" spans="1:7" x14ac:dyDescent="0.25">
      <c r="A139" s="34"/>
      <c r="B139" s="304"/>
      <c r="C139" s="305"/>
      <c r="D139" s="306"/>
      <c r="G139" s="36"/>
    </row>
    <row r="140" spans="1:7" x14ac:dyDescent="0.25">
      <c r="A140" s="34"/>
      <c r="B140" s="304"/>
      <c r="C140" s="305"/>
      <c r="D140" s="306"/>
      <c r="G140" s="36"/>
    </row>
    <row r="141" spans="1:7" x14ac:dyDescent="0.25">
      <c r="A141" s="34"/>
      <c r="B141" s="304"/>
      <c r="C141" s="305"/>
      <c r="D141" s="306"/>
      <c r="G141" s="36"/>
    </row>
    <row r="142" spans="1:7" x14ac:dyDescent="0.25">
      <c r="A142" s="34"/>
      <c r="B142" s="304"/>
      <c r="C142" s="305"/>
      <c r="D142" s="306"/>
      <c r="G142" s="36"/>
    </row>
    <row r="143" spans="1:7" x14ac:dyDescent="0.25">
      <c r="A143" s="34"/>
      <c r="B143" s="307"/>
      <c r="C143" s="308"/>
      <c r="D143" s="309"/>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115:D121"/>
    <mergeCell ref="B134:D135"/>
    <mergeCell ref="B24:D25"/>
    <mergeCell ref="B46:D47"/>
    <mergeCell ref="B68:D69"/>
    <mergeCell ref="B90:D91"/>
    <mergeCell ref="B112:D113"/>
    <mergeCell ref="B137:D143"/>
    <mergeCell ref="B27:D33"/>
    <mergeCell ref="B49:D55"/>
    <mergeCell ref="B71:D77"/>
    <mergeCell ref="B93:D99"/>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38" max="6" man="1"/>
    <brk id="104"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view="pageBreakPreview" zoomScale="90" zoomScaleNormal="90" zoomScaleSheetLayoutView="90" zoomScalePageLayoutView="90"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t="str">
        <f>IF('Total Payment Amount'!D4=0,"",'Total Payment Amount'!D4)</f>
        <v>9/30/2012 - 3/22/13</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3861000</v>
      </c>
      <c r="G17" s="36"/>
    </row>
    <row r="18" spans="1:7" ht="13.5" thickBot="1" x14ac:dyDescent="0.3">
      <c r="A18" s="34"/>
      <c r="C18" s="35"/>
      <c r="G18" s="36"/>
    </row>
    <row r="19" spans="1:7" ht="13.5" thickBot="1" x14ac:dyDescent="0.3">
      <c r="A19" s="34"/>
      <c r="B19" s="2" t="s">
        <v>11</v>
      </c>
      <c r="C19" s="35"/>
      <c r="E19" s="14" t="s">
        <v>2</v>
      </c>
      <c r="F19" s="15">
        <v>3861000</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220</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30</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3733</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0.80364318242700239</v>
      </c>
      <c r="G30" s="61"/>
    </row>
    <row r="31" spans="1:7" s="58" customFormat="1" ht="6.75" customHeight="1" x14ac:dyDescent="0.25">
      <c r="A31" s="57"/>
      <c r="D31" s="59"/>
      <c r="F31" s="158"/>
      <c r="G31" s="61"/>
    </row>
    <row r="32" spans="1:7" ht="12.75" customHeight="1" x14ac:dyDescent="0.25">
      <c r="A32" s="34"/>
      <c r="B32" s="337" t="s">
        <v>305</v>
      </c>
      <c r="C32" s="338"/>
      <c r="D32" s="338"/>
      <c r="E32" s="45"/>
      <c r="F32" s="46"/>
      <c r="G32" s="36"/>
    </row>
    <row r="33" spans="1:7" ht="24.75" customHeight="1" x14ac:dyDescent="0.25">
      <c r="A33" s="34"/>
      <c r="B33" s="338"/>
      <c r="C33" s="338"/>
      <c r="D33" s="338"/>
      <c r="E33" s="45"/>
      <c r="F33" s="46"/>
      <c r="G33" s="36"/>
    </row>
    <row r="34" spans="1:7" ht="6.75" customHeight="1" x14ac:dyDescent="0.25">
      <c r="A34" s="34"/>
      <c r="G34" s="36"/>
    </row>
    <row r="35" spans="1:7" ht="93" customHeight="1" x14ac:dyDescent="0.25">
      <c r="A35" s="34"/>
      <c r="B35" s="301" t="s">
        <v>409</v>
      </c>
      <c r="C35" s="302"/>
      <c r="D35" s="303"/>
      <c r="G35" s="36"/>
    </row>
    <row r="36" spans="1:7" ht="70.5" customHeight="1" x14ac:dyDescent="0.25">
      <c r="A36" s="34"/>
      <c r="B36" s="304"/>
      <c r="C36" s="305"/>
      <c r="D36" s="306"/>
      <c r="G36" s="36"/>
    </row>
    <row r="37" spans="1:7" ht="135" customHeight="1" x14ac:dyDescent="0.25">
      <c r="A37" s="34"/>
      <c r="B37" s="304"/>
      <c r="C37" s="305"/>
      <c r="D37" s="306"/>
      <c r="G37" s="36"/>
    </row>
    <row r="38" spans="1:7" ht="12" customHeight="1" x14ac:dyDescent="0.25">
      <c r="A38" s="34"/>
      <c r="B38" s="304"/>
      <c r="C38" s="305"/>
      <c r="D38" s="306"/>
      <c r="G38" s="36"/>
    </row>
    <row r="39" spans="1:7" ht="12" customHeight="1" x14ac:dyDescent="0.25">
      <c r="A39" s="34"/>
      <c r="B39" s="304"/>
      <c r="C39" s="305"/>
      <c r="D39" s="306"/>
      <c r="G39" s="36"/>
    </row>
    <row r="40" spans="1:7" ht="12" customHeight="1" x14ac:dyDescent="0.25">
      <c r="A40" s="34"/>
      <c r="B40" s="304"/>
      <c r="C40" s="305"/>
      <c r="D40" s="306"/>
      <c r="G40" s="36"/>
    </row>
    <row r="41" spans="1:7" ht="12" customHeight="1" x14ac:dyDescent="0.25">
      <c r="A41" s="34"/>
      <c r="B41" s="307"/>
      <c r="C41" s="308"/>
      <c r="D41" s="309"/>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220</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5</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3733</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0.13394053040450038</v>
      </c>
      <c r="G56" s="61"/>
    </row>
    <row r="57" spans="1:7" s="58" customFormat="1" ht="6.75" customHeight="1" x14ac:dyDescent="0.25">
      <c r="A57" s="57"/>
      <c r="D57" s="59"/>
      <c r="F57" s="158"/>
      <c r="G57" s="61"/>
    </row>
    <row r="58" spans="1:7" ht="12.75" customHeight="1" x14ac:dyDescent="0.25">
      <c r="A58" s="34"/>
      <c r="B58" s="337" t="s">
        <v>305</v>
      </c>
      <c r="C58" s="338"/>
      <c r="D58" s="338"/>
      <c r="E58" s="45"/>
      <c r="F58" s="46"/>
      <c r="G58" s="36"/>
    </row>
    <row r="59" spans="1:7" ht="24.75" customHeight="1" x14ac:dyDescent="0.25">
      <c r="A59" s="34"/>
      <c r="B59" s="338"/>
      <c r="C59" s="338"/>
      <c r="D59" s="338"/>
      <c r="E59" s="45"/>
      <c r="F59" s="46"/>
      <c r="G59" s="36"/>
    </row>
    <row r="60" spans="1:7" ht="6.75" customHeight="1" x14ac:dyDescent="0.25">
      <c r="A60" s="34"/>
      <c r="G60" s="36"/>
    </row>
    <row r="61" spans="1:7" ht="153" customHeight="1" x14ac:dyDescent="0.25">
      <c r="A61" s="34"/>
      <c r="B61" s="301" t="s">
        <v>389</v>
      </c>
      <c r="C61" s="302"/>
      <c r="D61" s="303"/>
      <c r="G61" s="36"/>
    </row>
    <row r="62" spans="1:7" ht="50.25" customHeight="1" x14ac:dyDescent="0.25">
      <c r="A62" s="34"/>
      <c r="B62" s="304"/>
      <c r="C62" s="305"/>
      <c r="D62" s="306"/>
      <c r="G62" s="36"/>
    </row>
    <row r="63" spans="1:7" ht="50.25" customHeight="1" x14ac:dyDescent="0.25">
      <c r="A63" s="34"/>
      <c r="B63" s="304"/>
      <c r="C63" s="305"/>
      <c r="D63" s="306"/>
      <c r="G63" s="36"/>
    </row>
    <row r="64" spans="1:7" ht="50.25" customHeight="1" x14ac:dyDescent="0.25">
      <c r="A64" s="34"/>
      <c r="B64" s="304"/>
      <c r="C64" s="305"/>
      <c r="D64" s="306"/>
      <c r="G64" s="36"/>
    </row>
    <row r="65" spans="1:7" ht="12.75" customHeight="1" x14ac:dyDescent="0.25">
      <c r="A65" s="34"/>
      <c r="B65" s="304"/>
      <c r="C65" s="305"/>
      <c r="D65" s="306"/>
      <c r="G65" s="36"/>
    </row>
    <row r="66" spans="1:7" x14ac:dyDescent="0.25">
      <c r="A66" s="34"/>
      <c r="B66" s="304"/>
      <c r="C66" s="305"/>
      <c r="D66" s="306"/>
      <c r="G66" s="36"/>
    </row>
    <row r="67" spans="1:7" x14ac:dyDescent="0.25">
      <c r="A67" s="34"/>
      <c r="B67" s="307"/>
      <c r="C67" s="308"/>
      <c r="D67" s="309"/>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34</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159"/>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160"/>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37" t="s">
        <v>305</v>
      </c>
      <c r="C84" s="338"/>
      <c r="D84" s="338"/>
      <c r="E84" s="45"/>
      <c r="F84" s="46"/>
      <c r="G84" s="36"/>
    </row>
    <row r="85" spans="1:7" ht="24.75" customHeight="1" x14ac:dyDescent="0.25">
      <c r="A85" s="34"/>
      <c r="B85" s="338"/>
      <c r="C85" s="338"/>
      <c r="D85" s="338"/>
      <c r="E85" s="45"/>
      <c r="F85" s="46"/>
      <c r="G85" s="36"/>
    </row>
    <row r="86" spans="1:7" ht="6.75" customHeight="1" x14ac:dyDescent="0.25">
      <c r="A86" s="34"/>
      <c r="G86" s="36"/>
    </row>
    <row r="87" spans="1:7" x14ac:dyDescent="0.25">
      <c r="A87" s="34"/>
      <c r="B87" s="301"/>
      <c r="C87" s="302"/>
      <c r="D87" s="303"/>
      <c r="G87" s="36"/>
    </row>
    <row r="88" spans="1:7" x14ac:dyDescent="0.25">
      <c r="A88" s="34"/>
      <c r="B88" s="304"/>
      <c r="C88" s="305"/>
      <c r="D88" s="306"/>
      <c r="G88" s="36"/>
    </row>
    <row r="89" spans="1:7" x14ac:dyDescent="0.25">
      <c r="A89" s="34"/>
      <c r="B89" s="304"/>
      <c r="C89" s="305"/>
      <c r="D89" s="306"/>
      <c r="G89" s="36"/>
    </row>
    <row r="90" spans="1:7" x14ac:dyDescent="0.25">
      <c r="A90" s="34"/>
      <c r="B90" s="304"/>
      <c r="C90" s="305"/>
      <c r="D90" s="306"/>
      <c r="G90" s="36"/>
    </row>
    <row r="91" spans="1:7" x14ac:dyDescent="0.25">
      <c r="A91" s="34"/>
      <c r="B91" s="304"/>
      <c r="C91" s="305"/>
      <c r="D91" s="306"/>
      <c r="G91" s="36"/>
    </row>
    <row r="92" spans="1:7" x14ac:dyDescent="0.25">
      <c r="A92" s="34"/>
      <c r="B92" s="304"/>
      <c r="C92" s="305"/>
      <c r="D92" s="306"/>
      <c r="G92" s="36"/>
    </row>
    <row r="93" spans="1:7" x14ac:dyDescent="0.25">
      <c r="A93" s="34"/>
      <c r="B93" s="307"/>
      <c r="C93" s="308"/>
      <c r="D93" s="309"/>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35</v>
      </c>
      <c r="C100" s="43"/>
      <c r="D100" s="44"/>
      <c r="F100" s="46"/>
      <c r="G100" s="47"/>
    </row>
    <row r="101" spans="1:7" s="45" customFormat="1" ht="15" x14ac:dyDescent="0.25">
      <c r="A101" s="42"/>
      <c r="B101" s="41" t="s">
        <v>36</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159"/>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160"/>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37" t="s">
        <v>305</v>
      </c>
      <c r="C111" s="338"/>
      <c r="D111" s="338"/>
      <c r="E111" s="45"/>
      <c r="F111" s="46"/>
      <c r="G111" s="36"/>
    </row>
    <row r="112" spans="1:7" ht="24.75" customHeight="1" x14ac:dyDescent="0.25">
      <c r="A112" s="34"/>
      <c r="B112" s="338"/>
      <c r="C112" s="338"/>
      <c r="D112" s="338"/>
      <c r="E112" s="45"/>
      <c r="F112" s="46"/>
      <c r="G112" s="36"/>
    </row>
    <row r="113" spans="1:7" ht="6.75" customHeight="1" x14ac:dyDescent="0.25">
      <c r="A113" s="34"/>
      <c r="G113" s="36"/>
    </row>
    <row r="114" spans="1:7" x14ac:dyDescent="0.25">
      <c r="A114" s="34"/>
      <c r="B114" s="301"/>
      <c r="C114" s="302"/>
      <c r="D114" s="303"/>
      <c r="G114" s="36"/>
    </row>
    <row r="115" spans="1:7" x14ac:dyDescent="0.25">
      <c r="A115" s="34"/>
      <c r="B115" s="304"/>
      <c r="C115" s="305"/>
      <c r="D115" s="306"/>
      <c r="G115" s="36"/>
    </row>
    <row r="116" spans="1:7" x14ac:dyDescent="0.25">
      <c r="A116" s="34"/>
      <c r="B116" s="304"/>
      <c r="C116" s="305"/>
      <c r="D116" s="306"/>
      <c r="G116" s="36"/>
    </row>
    <row r="117" spans="1:7" x14ac:dyDescent="0.25">
      <c r="A117" s="34"/>
      <c r="B117" s="304"/>
      <c r="C117" s="305"/>
      <c r="D117" s="306"/>
      <c r="G117" s="36"/>
    </row>
    <row r="118" spans="1:7" x14ac:dyDescent="0.25">
      <c r="A118" s="34"/>
      <c r="B118" s="304"/>
      <c r="C118" s="305"/>
      <c r="D118" s="306"/>
      <c r="G118" s="36"/>
    </row>
    <row r="119" spans="1:7" x14ac:dyDescent="0.25">
      <c r="A119" s="34"/>
      <c r="B119" s="304"/>
      <c r="C119" s="305"/>
      <c r="D119" s="306"/>
      <c r="G119" s="36"/>
    </row>
    <row r="120" spans="1:7" x14ac:dyDescent="0.25">
      <c r="A120" s="34"/>
      <c r="B120" s="307"/>
      <c r="C120" s="308"/>
      <c r="D120" s="309"/>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87:D93"/>
    <mergeCell ref="B58:D59"/>
    <mergeCell ref="B84:D85"/>
    <mergeCell ref="B111:D112"/>
    <mergeCell ref="B35:D41"/>
    <mergeCell ref="B61:D67"/>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46" max="16383" man="1"/>
    <brk id="9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zoomScale="80" zoomScaleNormal="90" zoomScaleSheetLayoutView="80" zoomScalePageLayoutView="90"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t="str">
        <f>IF('Total Payment Amount'!D4=0,"",'Total Payment Amount'!D4)</f>
        <v>9/30/2012 - 3/22/13</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3861000</v>
      </c>
      <c r="G17" s="36"/>
    </row>
    <row r="18" spans="1:7" ht="13.5" thickBot="1" x14ac:dyDescent="0.3">
      <c r="A18" s="34"/>
      <c r="C18" s="35"/>
      <c r="G18" s="36"/>
    </row>
    <row r="19" spans="1:7" ht="13.5" thickBot="1" x14ac:dyDescent="0.3">
      <c r="A19" s="34"/>
      <c r="B19" s="2" t="s">
        <v>11</v>
      </c>
      <c r="C19" s="35"/>
      <c r="E19" s="14" t="s">
        <v>2</v>
      </c>
      <c r="F19" s="15">
        <v>3861000</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220</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205</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325</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63.076923076923073</v>
      </c>
      <c r="G30" s="61"/>
    </row>
    <row r="31" spans="1:7" s="58" customFormat="1" ht="6.75" customHeight="1" x14ac:dyDescent="0.25">
      <c r="A31" s="57"/>
      <c r="D31" s="59"/>
      <c r="F31" s="158"/>
      <c r="G31" s="61"/>
    </row>
    <row r="32" spans="1:7" ht="12.75" customHeight="1" x14ac:dyDescent="0.25">
      <c r="A32" s="34"/>
      <c r="B32" s="337" t="s">
        <v>305</v>
      </c>
      <c r="C32" s="338"/>
      <c r="D32" s="338"/>
      <c r="E32" s="45"/>
      <c r="F32" s="46"/>
      <c r="G32" s="36"/>
    </row>
    <row r="33" spans="1:7" ht="24.75" customHeight="1" x14ac:dyDescent="0.25">
      <c r="A33" s="34"/>
      <c r="B33" s="338"/>
      <c r="C33" s="338"/>
      <c r="D33" s="338"/>
      <c r="E33" s="45"/>
      <c r="F33" s="46"/>
      <c r="G33" s="36"/>
    </row>
    <row r="34" spans="1:7" ht="6.75" customHeight="1" x14ac:dyDescent="0.25">
      <c r="A34" s="34"/>
      <c r="G34" s="36"/>
    </row>
    <row r="35" spans="1:7" ht="132" customHeight="1" x14ac:dyDescent="0.25">
      <c r="A35" s="34"/>
      <c r="B35" s="301" t="s">
        <v>410</v>
      </c>
      <c r="C35" s="302"/>
      <c r="D35" s="303"/>
      <c r="G35" s="36"/>
    </row>
    <row r="36" spans="1:7" ht="46.5" customHeight="1" x14ac:dyDescent="0.25">
      <c r="A36" s="34"/>
      <c r="B36" s="304"/>
      <c r="C36" s="305"/>
      <c r="D36" s="306"/>
      <c r="G36" s="36"/>
    </row>
    <row r="37" spans="1:7" ht="46.5" customHeight="1" x14ac:dyDescent="0.25">
      <c r="A37" s="34"/>
      <c r="B37" s="304"/>
      <c r="C37" s="305"/>
      <c r="D37" s="306"/>
      <c r="G37" s="36"/>
    </row>
    <row r="38" spans="1:7" ht="46.5" customHeight="1" x14ac:dyDescent="0.25">
      <c r="A38" s="34"/>
      <c r="B38" s="304"/>
      <c r="C38" s="305"/>
      <c r="D38" s="306"/>
      <c r="G38" s="36"/>
    </row>
    <row r="39" spans="1:7" ht="46.5" customHeight="1" x14ac:dyDescent="0.25">
      <c r="A39" s="34"/>
      <c r="B39" s="304"/>
      <c r="C39" s="305"/>
      <c r="D39" s="306"/>
      <c r="G39" s="36"/>
    </row>
    <row r="40" spans="1:7" ht="46.5" customHeight="1" x14ac:dyDescent="0.25">
      <c r="A40" s="34"/>
      <c r="B40" s="304"/>
      <c r="C40" s="305"/>
      <c r="D40" s="306"/>
      <c r="G40" s="36"/>
    </row>
    <row r="41" spans="1:7" x14ac:dyDescent="0.25">
      <c r="A41" s="34"/>
      <c r="B41" s="307"/>
      <c r="C41" s="308"/>
      <c r="D41" s="309"/>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220</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1710</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7502</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22.793921620901092</v>
      </c>
      <c r="G56" s="61"/>
    </row>
    <row r="57" spans="1:7" s="58" customFormat="1" ht="6.75" customHeight="1" x14ac:dyDescent="0.25">
      <c r="A57" s="57"/>
      <c r="D57" s="59"/>
      <c r="F57" s="158"/>
      <c r="G57" s="61"/>
    </row>
    <row r="58" spans="1:7" ht="12.75" customHeight="1" x14ac:dyDescent="0.25">
      <c r="A58" s="34"/>
      <c r="B58" s="337" t="s">
        <v>305</v>
      </c>
      <c r="C58" s="338"/>
      <c r="D58" s="338"/>
      <c r="E58" s="45"/>
      <c r="F58" s="46"/>
      <c r="G58" s="36"/>
    </row>
    <row r="59" spans="1:7" ht="24.75" customHeight="1" x14ac:dyDescent="0.25">
      <c r="A59" s="34"/>
      <c r="B59" s="338"/>
      <c r="C59" s="338"/>
      <c r="D59" s="338"/>
      <c r="E59" s="45"/>
      <c r="F59" s="46"/>
      <c r="G59" s="36"/>
    </row>
    <row r="60" spans="1:7" ht="6.75" customHeight="1" x14ac:dyDescent="0.25">
      <c r="A60" s="34"/>
      <c r="G60" s="36"/>
    </row>
    <row r="61" spans="1:7" ht="57" customHeight="1" x14ac:dyDescent="0.25">
      <c r="A61" s="34"/>
      <c r="B61" s="301" t="s">
        <v>411</v>
      </c>
      <c r="C61" s="302"/>
      <c r="D61" s="303"/>
      <c r="G61" s="36"/>
    </row>
    <row r="62" spans="1:7" ht="57" customHeight="1" x14ac:dyDescent="0.25">
      <c r="A62" s="34"/>
      <c r="B62" s="304"/>
      <c r="C62" s="305"/>
      <c r="D62" s="306"/>
      <c r="G62" s="36"/>
    </row>
    <row r="63" spans="1:7" ht="57" customHeight="1" x14ac:dyDescent="0.25">
      <c r="A63" s="34"/>
      <c r="B63" s="304"/>
      <c r="C63" s="305"/>
      <c r="D63" s="306"/>
      <c r="G63" s="36"/>
    </row>
    <row r="64" spans="1:7" ht="57" customHeight="1" x14ac:dyDescent="0.25">
      <c r="A64" s="34"/>
      <c r="B64" s="304"/>
      <c r="C64" s="305"/>
      <c r="D64" s="306"/>
      <c r="G64" s="36"/>
    </row>
    <row r="65" spans="1:7" ht="45.75" customHeight="1" x14ac:dyDescent="0.25">
      <c r="A65" s="34"/>
      <c r="B65" s="304"/>
      <c r="C65" s="305"/>
      <c r="D65" s="306"/>
      <c r="G65" s="36"/>
    </row>
    <row r="66" spans="1:7" hidden="1" x14ac:dyDescent="0.25">
      <c r="A66" s="34"/>
      <c r="B66" s="304"/>
      <c r="C66" s="305"/>
      <c r="D66" s="306"/>
      <c r="G66" s="36"/>
    </row>
    <row r="67" spans="1:7" hidden="1" x14ac:dyDescent="0.25">
      <c r="A67" s="34"/>
      <c r="B67" s="304"/>
      <c r="C67" s="305"/>
      <c r="D67" s="306"/>
      <c r="G67" s="36"/>
    </row>
    <row r="68" spans="1:7" s="58" customFormat="1" ht="207" customHeight="1" thickBot="1" x14ac:dyDescent="0.3">
      <c r="A68" s="57"/>
      <c r="B68" s="339" t="s">
        <v>457</v>
      </c>
      <c r="C68" s="340"/>
      <c r="D68" s="341"/>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42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62"/>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63"/>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37" t="s">
        <v>305</v>
      </c>
      <c r="C84" s="338"/>
      <c r="D84" s="338"/>
      <c r="E84" s="45"/>
      <c r="F84" s="46"/>
      <c r="G84" s="36"/>
    </row>
    <row r="85" spans="1:7" ht="24.75" customHeight="1" x14ac:dyDescent="0.25">
      <c r="A85" s="34"/>
      <c r="B85" s="338"/>
      <c r="C85" s="338"/>
      <c r="D85" s="338"/>
      <c r="E85" s="45"/>
      <c r="F85" s="46"/>
      <c r="G85" s="36"/>
    </row>
    <row r="86" spans="1:7" ht="6.75" customHeight="1" x14ac:dyDescent="0.25">
      <c r="A86" s="34"/>
      <c r="G86" s="36"/>
    </row>
    <row r="87" spans="1:7" x14ac:dyDescent="0.25">
      <c r="A87" s="34"/>
      <c r="B87" s="301"/>
      <c r="C87" s="302"/>
      <c r="D87" s="303"/>
      <c r="G87" s="36"/>
    </row>
    <row r="88" spans="1:7" x14ac:dyDescent="0.25">
      <c r="A88" s="34"/>
      <c r="B88" s="304"/>
      <c r="C88" s="305"/>
      <c r="D88" s="306"/>
      <c r="G88" s="36"/>
    </row>
    <row r="89" spans="1:7" x14ac:dyDescent="0.25">
      <c r="A89" s="34"/>
      <c r="B89" s="304"/>
      <c r="C89" s="305"/>
      <c r="D89" s="306"/>
      <c r="G89" s="36"/>
    </row>
    <row r="90" spans="1:7" x14ac:dyDescent="0.25">
      <c r="A90" s="34"/>
      <c r="B90" s="304"/>
      <c r="C90" s="305"/>
      <c r="D90" s="306"/>
      <c r="G90" s="36"/>
    </row>
    <row r="91" spans="1:7" x14ac:dyDescent="0.25">
      <c r="A91" s="34"/>
      <c r="B91" s="304"/>
      <c r="C91" s="305"/>
      <c r="D91" s="306"/>
      <c r="G91" s="36"/>
    </row>
    <row r="92" spans="1:7" x14ac:dyDescent="0.25">
      <c r="A92" s="34"/>
      <c r="B92" s="304"/>
      <c r="C92" s="305"/>
      <c r="D92" s="306"/>
      <c r="G92" s="36"/>
    </row>
    <row r="93" spans="1:7" x14ac:dyDescent="0.25">
      <c r="A93" s="34"/>
      <c r="B93" s="307"/>
      <c r="C93" s="308"/>
      <c r="D93" s="309"/>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43</v>
      </c>
      <c r="C100" s="43"/>
      <c r="D100" s="44"/>
      <c r="F100" s="46"/>
      <c r="G100" s="47"/>
    </row>
    <row r="101" spans="1:7" s="45" customFormat="1" ht="14.25" x14ac:dyDescent="0.25">
      <c r="A101" s="42"/>
      <c r="B101" s="56" t="s">
        <v>44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62"/>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63"/>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37" t="s">
        <v>305</v>
      </c>
      <c r="C111" s="338"/>
      <c r="D111" s="338"/>
      <c r="E111" s="45"/>
      <c r="F111" s="46"/>
      <c r="G111" s="36"/>
    </row>
    <row r="112" spans="1:7" ht="24.75" customHeight="1" x14ac:dyDescent="0.25">
      <c r="A112" s="34"/>
      <c r="B112" s="338"/>
      <c r="C112" s="338"/>
      <c r="D112" s="338"/>
      <c r="E112" s="45"/>
      <c r="F112" s="46"/>
      <c r="G112" s="36"/>
    </row>
    <row r="113" spans="1:7" ht="6.75" customHeight="1" x14ac:dyDescent="0.25">
      <c r="A113" s="34"/>
      <c r="G113" s="36"/>
    </row>
    <row r="114" spans="1:7" x14ac:dyDescent="0.25">
      <c r="A114" s="34"/>
      <c r="B114" s="301"/>
      <c r="C114" s="302"/>
      <c r="D114" s="303"/>
      <c r="G114" s="36"/>
    </row>
    <row r="115" spans="1:7" x14ac:dyDescent="0.25">
      <c r="A115" s="34"/>
      <c r="B115" s="304"/>
      <c r="C115" s="305"/>
      <c r="D115" s="306"/>
      <c r="G115" s="36"/>
    </row>
    <row r="116" spans="1:7" x14ac:dyDescent="0.25">
      <c r="A116" s="34"/>
      <c r="B116" s="304"/>
      <c r="C116" s="305"/>
      <c r="D116" s="306"/>
      <c r="G116" s="36"/>
    </row>
    <row r="117" spans="1:7" x14ac:dyDescent="0.25">
      <c r="A117" s="34"/>
      <c r="B117" s="304"/>
      <c r="C117" s="305"/>
      <c r="D117" s="306"/>
      <c r="G117" s="36"/>
    </row>
    <row r="118" spans="1:7" x14ac:dyDescent="0.25">
      <c r="A118" s="34"/>
      <c r="B118" s="304"/>
      <c r="C118" s="305"/>
      <c r="D118" s="306"/>
      <c r="G118" s="36"/>
    </row>
    <row r="119" spans="1:7" x14ac:dyDescent="0.25">
      <c r="A119" s="34"/>
      <c r="B119" s="304"/>
      <c r="C119" s="305"/>
      <c r="D119" s="306"/>
      <c r="G119" s="36"/>
    </row>
    <row r="120" spans="1:7" x14ac:dyDescent="0.25">
      <c r="A120" s="34"/>
      <c r="B120" s="307"/>
      <c r="C120" s="308"/>
      <c r="D120" s="309"/>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45</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215</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31</v>
      </c>
      <c r="D131" s="59"/>
      <c r="E131" s="60" t="s">
        <v>2</v>
      </c>
      <c r="F131" s="156"/>
      <c r="G131" s="61"/>
    </row>
    <row r="132" spans="1:7" s="58" customFormat="1" ht="6.75" customHeight="1" thickBot="1" x14ac:dyDescent="0.3">
      <c r="A132" s="57"/>
      <c r="D132" s="59"/>
      <c r="F132" s="62"/>
      <c r="G132" s="61"/>
    </row>
    <row r="133" spans="1:7" s="58" customFormat="1" ht="13.5" thickBot="1" x14ac:dyDescent="0.3">
      <c r="A133" s="57"/>
      <c r="B133" s="58" t="s">
        <v>32</v>
      </c>
      <c r="D133" s="59"/>
      <c r="E133" s="60" t="s">
        <v>2</v>
      </c>
      <c r="F133" s="156"/>
      <c r="G133" s="61"/>
    </row>
    <row r="134" spans="1:7" s="58" customFormat="1" ht="6.75" customHeight="1" thickBot="1" x14ac:dyDescent="0.3">
      <c r="A134" s="57"/>
      <c r="D134" s="59"/>
      <c r="F134" s="63"/>
      <c r="G134" s="61"/>
    </row>
    <row r="135" spans="1:7" s="58" customFormat="1" ht="13.5" thickBot="1" x14ac:dyDescent="0.3">
      <c r="A135" s="57"/>
      <c r="C135" s="58" t="s">
        <v>221</v>
      </c>
      <c r="D135" s="59"/>
      <c r="F135" s="156" t="str">
        <f>IF(F131&lt;F133,(F131/F133)*100,"")</f>
        <v/>
      </c>
      <c r="G135" s="61"/>
    </row>
    <row r="136" spans="1:7" s="58" customFormat="1" ht="6.75" customHeight="1" x14ac:dyDescent="0.25">
      <c r="A136" s="57"/>
      <c r="D136" s="59"/>
      <c r="F136" s="158"/>
      <c r="G136" s="61"/>
    </row>
    <row r="137" spans="1:7" ht="12.75" customHeight="1" x14ac:dyDescent="0.25">
      <c r="A137" s="34"/>
      <c r="B137" s="337" t="s">
        <v>305</v>
      </c>
      <c r="C137" s="338"/>
      <c r="D137" s="338"/>
      <c r="E137" s="45"/>
      <c r="F137" s="46"/>
      <c r="G137" s="36"/>
    </row>
    <row r="138" spans="1:7" ht="24.75" customHeight="1" x14ac:dyDescent="0.25">
      <c r="A138" s="34"/>
      <c r="B138" s="338"/>
      <c r="C138" s="338"/>
      <c r="D138" s="338"/>
      <c r="E138" s="45"/>
      <c r="F138" s="46"/>
      <c r="G138" s="36"/>
    </row>
    <row r="139" spans="1:7" ht="6.75" customHeight="1" x14ac:dyDescent="0.25">
      <c r="A139" s="34"/>
      <c r="G139" s="36"/>
    </row>
    <row r="140" spans="1:7" x14ac:dyDescent="0.25">
      <c r="A140" s="34"/>
      <c r="B140" s="301"/>
      <c r="C140" s="302"/>
      <c r="D140" s="303"/>
      <c r="G140" s="36"/>
    </row>
    <row r="141" spans="1:7" x14ac:dyDescent="0.25">
      <c r="A141" s="34"/>
      <c r="B141" s="304"/>
      <c r="C141" s="305"/>
      <c r="D141" s="306"/>
      <c r="G141" s="36"/>
    </row>
    <row r="142" spans="1:7" x14ac:dyDescent="0.25">
      <c r="A142" s="34"/>
      <c r="B142" s="304"/>
      <c r="C142" s="305"/>
      <c r="D142" s="306"/>
      <c r="G142" s="36"/>
    </row>
    <row r="143" spans="1:7" x14ac:dyDescent="0.25">
      <c r="A143" s="34"/>
      <c r="B143" s="304"/>
      <c r="C143" s="305"/>
      <c r="D143" s="306"/>
      <c r="G143" s="36"/>
    </row>
    <row r="144" spans="1:7" x14ac:dyDescent="0.25">
      <c r="A144" s="34"/>
      <c r="B144" s="304"/>
      <c r="C144" s="305"/>
      <c r="D144" s="306"/>
      <c r="G144" s="36"/>
    </row>
    <row r="145" spans="1:7" x14ac:dyDescent="0.25">
      <c r="A145" s="34"/>
      <c r="B145" s="304"/>
      <c r="C145" s="305"/>
      <c r="D145" s="306"/>
      <c r="G145" s="36"/>
    </row>
    <row r="146" spans="1:7" x14ac:dyDescent="0.25">
      <c r="A146" s="34"/>
      <c r="B146" s="307"/>
      <c r="C146" s="308"/>
      <c r="D146" s="309"/>
      <c r="G146" s="36"/>
    </row>
    <row r="147" spans="1:7" s="58" customFormat="1" ht="6.75" customHeight="1" thickBot="1" x14ac:dyDescent="0.3">
      <c r="A147" s="57"/>
      <c r="D147" s="59"/>
      <c r="F147" s="63"/>
      <c r="G147" s="61"/>
    </row>
    <row r="148" spans="1:7" s="58" customFormat="1" ht="13.5" thickBot="1" x14ac:dyDescent="0.3">
      <c r="A148" s="57"/>
      <c r="C148" s="58" t="s">
        <v>14</v>
      </c>
      <c r="D148" s="59"/>
      <c r="F148" s="143"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1">
    <mergeCell ref="B140:D146"/>
    <mergeCell ref="B137:D138"/>
    <mergeCell ref="B111:D112"/>
    <mergeCell ref="B84:D85"/>
    <mergeCell ref="B58:D59"/>
    <mergeCell ref="B32:D33"/>
    <mergeCell ref="B87:D93"/>
    <mergeCell ref="B114:D120"/>
    <mergeCell ref="B35:D41"/>
    <mergeCell ref="B61:D67"/>
    <mergeCell ref="B68:D68"/>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46" max="16383" man="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view="pageBreakPreview" zoomScale="90" zoomScaleNormal="90" zoomScaleSheetLayoutView="90" zoomScalePageLayoutView="90" workbookViewId="0">
      <selection activeCell="C6" sqref="C6"/>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Arrowhead Regional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t="str">
        <f>IF('Total Payment Amount'!D4=0,"",'Total Payment Amount'!D4)</f>
        <v>9/30/2012 - 3/22/13</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3861000</v>
      </c>
      <c r="G19" s="36"/>
    </row>
    <row r="20" spans="1:7" ht="13.5" thickBot="1" x14ac:dyDescent="0.3">
      <c r="A20" s="34"/>
      <c r="C20" s="35"/>
      <c r="G20" s="36"/>
    </row>
    <row r="21" spans="1:7" ht="13.5" thickBot="1" x14ac:dyDescent="0.3">
      <c r="A21" s="34"/>
      <c r="B21" s="2" t="s">
        <v>11</v>
      </c>
      <c r="C21" s="35"/>
      <c r="E21" s="14" t="s">
        <v>2</v>
      </c>
      <c r="F21" s="15">
        <v>3861000</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220</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111</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325</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34.153846153846153</v>
      </c>
      <c r="G32" s="61"/>
    </row>
    <row r="33" spans="1:7" s="58" customFormat="1" ht="6.75" customHeight="1" x14ac:dyDescent="0.25">
      <c r="A33" s="57"/>
      <c r="D33" s="59"/>
      <c r="F33" s="158"/>
      <c r="G33" s="61"/>
    </row>
    <row r="34" spans="1:7" ht="12.75" customHeight="1" x14ac:dyDescent="0.25">
      <c r="A34" s="34"/>
      <c r="B34" s="337" t="s">
        <v>305</v>
      </c>
      <c r="C34" s="338"/>
      <c r="D34" s="338"/>
      <c r="E34" s="45"/>
      <c r="F34" s="46"/>
      <c r="G34" s="36"/>
    </row>
    <row r="35" spans="1:7" ht="24.75" customHeight="1" x14ac:dyDescent="0.25">
      <c r="A35" s="34"/>
      <c r="B35" s="338"/>
      <c r="C35" s="338"/>
      <c r="D35" s="338"/>
      <c r="E35" s="45"/>
      <c r="F35" s="46"/>
      <c r="G35" s="36"/>
    </row>
    <row r="36" spans="1:7" ht="6.75" customHeight="1" x14ac:dyDescent="0.25">
      <c r="A36" s="34"/>
      <c r="G36" s="36"/>
    </row>
    <row r="37" spans="1:7" ht="124.5" customHeight="1" x14ac:dyDescent="0.25">
      <c r="A37" s="34"/>
      <c r="B37" s="301" t="s">
        <v>397</v>
      </c>
      <c r="C37" s="302"/>
      <c r="D37" s="303"/>
      <c r="G37" s="36"/>
    </row>
    <row r="38" spans="1:7" ht="51" customHeight="1" x14ac:dyDescent="0.25">
      <c r="A38" s="34"/>
      <c r="B38" s="304"/>
      <c r="C38" s="305"/>
      <c r="D38" s="306"/>
      <c r="G38" s="36"/>
    </row>
    <row r="39" spans="1:7" ht="51" customHeight="1" x14ac:dyDescent="0.25">
      <c r="A39" s="34"/>
      <c r="B39" s="304"/>
      <c r="C39" s="305"/>
      <c r="D39" s="306"/>
      <c r="G39" s="36"/>
    </row>
    <row r="40" spans="1:7" ht="51" customHeight="1" x14ac:dyDescent="0.25">
      <c r="A40" s="34"/>
      <c r="B40" s="304"/>
      <c r="C40" s="305"/>
      <c r="D40" s="306"/>
      <c r="G40" s="36"/>
    </row>
    <row r="41" spans="1:7" ht="37.5" customHeight="1" x14ac:dyDescent="0.25">
      <c r="A41" s="34"/>
      <c r="B41" s="304"/>
      <c r="C41" s="305"/>
      <c r="D41" s="306"/>
      <c r="G41" s="36"/>
    </row>
    <row r="42" spans="1:7" x14ac:dyDescent="0.25">
      <c r="A42" s="34"/>
      <c r="B42" s="304"/>
      <c r="C42" s="305"/>
      <c r="D42" s="306"/>
      <c r="G42" s="36"/>
    </row>
    <row r="43" spans="1:7" x14ac:dyDescent="0.25">
      <c r="A43" s="34"/>
      <c r="B43" s="307"/>
      <c r="C43" s="308"/>
      <c r="D43" s="309"/>
      <c r="G43" s="36"/>
    </row>
    <row r="44" spans="1:7" s="58" customFormat="1" ht="6.75" customHeight="1" thickBot="1" x14ac:dyDescent="0.3">
      <c r="A44" s="57"/>
      <c r="D44" s="59"/>
      <c r="F44" s="63"/>
      <c r="G44" s="61"/>
    </row>
    <row r="45" spans="1:7" s="58" customFormat="1" ht="13.5" thickBot="1" x14ac:dyDescent="0.3">
      <c r="A45" s="57"/>
      <c r="C45" s="58" t="s">
        <v>14</v>
      </c>
      <c r="D45" s="59"/>
      <c r="F45" s="143" t="str">
        <f>IF(OR(F32="",B37=""),"N/A","Yes")</f>
        <v>Yes</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220</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139</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325</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42.769230769230774</v>
      </c>
      <c r="G59" s="61"/>
    </row>
    <row r="60" spans="1:7" s="58" customFormat="1" ht="6.75" customHeight="1" x14ac:dyDescent="0.25">
      <c r="A60" s="57"/>
      <c r="D60" s="59"/>
      <c r="F60" s="158"/>
      <c r="G60" s="61"/>
    </row>
    <row r="61" spans="1:7" ht="12.75" customHeight="1" x14ac:dyDescent="0.25">
      <c r="A61" s="34"/>
      <c r="B61" s="337" t="s">
        <v>305</v>
      </c>
      <c r="C61" s="338"/>
      <c r="D61" s="338"/>
      <c r="E61" s="45"/>
      <c r="F61" s="46"/>
      <c r="G61" s="36"/>
    </row>
    <row r="62" spans="1:7" ht="24.75" customHeight="1" x14ac:dyDescent="0.25">
      <c r="A62" s="34"/>
      <c r="B62" s="338"/>
      <c r="C62" s="338"/>
      <c r="D62" s="338"/>
      <c r="E62" s="45"/>
      <c r="F62" s="46"/>
      <c r="G62" s="36"/>
    </row>
    <row r="63" spans="1:7" ht="6.75" customHeight="1" x14ac:dyDescent="0.25">
      <c r="A63" s="34"/>
      <c r="G63" s="36"/>
    </row>
    <row r="64" spans="1:7" ht="108" customHeight="1" x14ac:dyDescent="0.25">
      <c r="A64" s="34"/>
      <c r="B64" s="301" t="s">
        <v>412</v>
      </c>
      <c r="C64" s="302"/>
      <c r="D64" s="303"/>
      <c r="G64" s="36"/>
    </row>
    <row r="65" spans="1:7" ht="49.5" customHeight="1" x14ac:dyDescent="0.25">
      <c r="A65" s="34"/>
      <c r="B65" s="304"/>
      <c r="C65" s="305"/>
      <c r="D65" s="306"/>
      <c r="G65" s="36"/>
    </row>
    <row r="66" spans="1:7" ht="49.5" customHeight="1" x14ac:dyDescent="0.25">
      <c r="A66" s="34"/>
      <c r="B66" s="304"/>
      <c r="C66" s="305"/>
      <c r="D66" s="306"/>
      <c r="G66" s="36"/>
    </row>
    <row r="67" spans="1:7" ht="49.5" customHeight="1" x14ac:dyDescent="0.25">
      <c r="A67" s="34"/>
      <c r="B67" s="304"/>
      <c r="C67" s="305"/>
      <c r="D67" s="306"/>
      <c r="G67" s="36"/>
    </row>
    <row r="68" spans="1:7" ht="49.5" customHeight="1" x14ac:dyDescent="0.25">
      <c r="A68" s="34"/>
      <c r="B68" s="304"/>
      <c r="C68" s="305"/>
      <c r="D68" s="306"/>
      <c r="G68" s="36"/>
    </row>
    <row r="69" spans="1:7" ht="49.5" customHeight="1" x14ac:dyDescent="0.25">
      <c r="A69" s="34"/>
      <c r="B69" s="304"/>
      <c r="C69" s="305"/>
      <c r="D69" s="306"/>
      <c r="G69" s="36"/>
    </row>
    <row r="70" spans="1:7" x14ac:dyDescent="0.25">
      <c r="A70" s="34"/>
      <c r="B70" s="307"/>
      <c r="C70" s="308"/>
      <c r="D70" s="309"/>
      <c r="G70" s="36"/>
    </row>
    <row r="71" spans="1:7" s="58" customFormat="1" ht="6.75" customHeight="1" thickBot="1" x14ac:dyDescent="0.3">
      <c r="A71" s="57"/>
      <c r="D71" s="59"/>
      <c r="F71" s="63"/>
      <c r="G71" s="61"/>
    </row>
    <row r="72" spans="1:7" s="58" customFormat="1" ht="13.5" thickBot="1" x14ac:dyDescent="0.3">
      <c r="A72" s="57"/>
      <c r="C72" s="58" t="s">
        <v>14</v>
      </c>
      <c r="D72" s="59"/>
      <c r="F72" s="143" t="str">
        <f>IF(OR(F59="",B64=""),"N/A","Yes")</f>
        <v>Yes</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51</v>
      </c>
      <c r="C77" s="43"/>
      <c r="D77" s="44"/>
      <c r="F77" s="46"/>
      <c r="G77" s="47"/>
    </row>
    <row r="78" spans="1:7" s="45" customFormat="1" ht="15" x14ac:dyDescent="0.25">
      <c r="A78" s="42"/>
      <c r="B78" s="41" t="s">
        <v>52</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215</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31</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32</v>
      </c>
      <c r="D84" s="59"/>
      <c r="E84" s="60" t="s">
        <v>2</v>
      </c>
      <c r="F84" s="142"/>
      <c r="G84" s="61"/>
    </row>
    <row r="85" spans="1:7" s="58" customFormat="1" ht="6.75" customHeight="1" thickBot="1" x14ac:dyDescent="0.3">
      <c r="A85" s="57"/>
      <c r="D85" s="59"/>
      <c r="F85" s="63"/>
      <c r="G85" s="61"/>
    </row>
    <row r="86" spans="1:7" s="58" customFormat="1" ht="13.5" thickBot="1" x14ac:dyDescent="0.3">
      <c r="A86" s="57"/>
      <c r="C86" s="58" t="s">
        <v>221</v>
      </c>
      <c r="D86" s="59"/>
      <c r="F86" s="146" t="str">
        <f>IF(F82&gt;0,(F82/F84)*100,"")</f>
        <v/>
      </c>
      <c r="G86" s="61"/>
    </row>
    <row r="87" spans="1:7" s="58" customFormat="1" ht="6.75" customHeight="1" x14ac:dyDescent="0.25">
      <c r="A87" s="57"/>
      <c r="D87" s="59"/>
      <c r="F87" s="158"/>
      <c r="G87" s="61"/>
    </row>
    <row r="88" spans="1:7" ht="12.75" customHeight="1" x14ac:dyDescent="0.25">
      <c r="A88" s="34"/>
      <c r="B88" s="337" t="s">
        <v>305</v>
      </c>
      <c r="C88" s="338"/>
      <c r="D88" s="338"/>
      <c r="E88" s="45"/>
      <c r="F88" s="46"/>
      <c r="G88" s="36"/>
    </row>
    <row r="89" spans="1:7" ht="24.75" customHeight="1" x14ac:dyDescent="0.25">
      <c r="A89" s="34"/>
      <c r="B89" s="338"/>
      <c r="C89" s="338"/>
      <c r="D89" s="338"/>
      <c r="E89" s="45"/>
      <c r="F89" s="46"/>
      <c r="G89" s="36"/>
    </row>
    <row r="90" spans="1:7" ht="6.75" customHeight="1" x14ac:dyDescent="0.25">
      <c r="A90" s="34"/>
      <c r="G90" s="36"/>
    </row>
    <row r="91" spans="1:7" x14ac:dyDescent="0.25">
      <c r="A91" s="34"/>
      <c r="B91" s="301"/>
      <c r="C91" s="302"/>
      <c r="D91" s="303"/>
      <c r="G91" s="36"/>
    </row>
    <row r="92" spans="1:7" x14ac:dyDescent="0.25">
      <c r="A92" s="34"/>
      <c r="B92" s="304"/>
      <c r="C92" s="305"/>
      <c r="D92" s="306"/>
      <c r="G92" s="36"/>
    </row>
    <row r="93" spans="1:7" x14ac:dyDescent="0.25">
      <c r="A93" s="34"/>
      <c r="B93" s="304"/>
      <c r="C93" s="305"/>
      <c r="D93" s="306"/>
      <c r="G93" s="36"/>
    </row>
    <row r="94" spans="1:7" x14ac:dyDescent="0.25">
      <c r="A94" s="34"/>
      <c r="B94" s="304"/>
      <c r="C94" s="305"/>
      <c r="D94" s="306"/>
      <c r="G94" s="36"/>
    </row>
    <row r="95" spans="1:7" x14ac:dyDescent="0.25">
      <c r="A95" s="34"/>
      <c r="B95" s="304"/>
      <c r="C95" s="305"/>
      <c r="D95" s="306"/>
      <c r="G95" s="36"/>
    </row>
    <row r="96" spans="1:7" x14ac:dyDescent="0.25">
      <c r="A96" s="34"/>
      <c r="B96" s="304"/>
      <c r="C96" s="305"/>
      <c r="D96" s="306"/>
      <c r="G96" s="36"/>
    </row>
    <row r="97" spans="1:7" x14ac:dyDescent="0.25">
      <c r="A97" s="34"/>
      <c r="B97" s="307"/>
      <c r="C97" s="308"/>
      <c r="D97" s="309"/>
      <c r="G97" s="36"/>
    </row>
    <row r="98" spans="1:7" s="58" customFormat="1" ht="6.75" customHeight="1" thickBot="1" x14ac:dyDescent="0.3">
      <c r="A98" s="57"/>
      <c r="D98" s="59"/>
      <c r="F98" s="63"/>
      <c r="G98" s="61"/>
    </row>
    <row r="99" spans="1:7" s="58" customFormat="1" ht="13.5" thickBot="1" x14ac:dyDescent="0.3">
      <c r="A99" s="57"/>
      <c r="C99" s="58" t="s">
        <v>14</v>
      </c>
      <c r="D99" s="59"/>
      <c r="F99" s="143"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53</v>
      </c>
      <c r="C104" s="43"/>
      <c r="D104" s="44"/>
      <c r="F104" s="46"/>
      <c r="G104" s="47"/>
    </row>
    <row r="105" spans="1:7" s="45" customFormat="1" ht="15" x14ac:dyDescent="0.25">
      <c r="A105" s="42"/>
      <c r="B105" s="56" t="s">
        <v>54</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215</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31</v>
      </c>
      <c r="D109" s="59"/>
      <c r="E109" s="60" t="s">
        <v>2</v>
      </c>
      <c r="F109" s="156"/>
      <c r="G109" s="61"/>
    </row>
    <row r="110" spans="1:7" s="58" customFormat="1" ht="6.75" customHeight="1" thickBot="1" x14ac:dyDescent="0.3">
      <c r="A110" s="57"/>
      <c r="D110" s="59"/>
      <c r="F110" s="62"/>
      <c r="G110" s="61"/>
    </row>
    <row r="111" spans="1:7" s="58" customFormat="1" ht="13.5" thickBot="1" x14ac:dyDescent="0.3">
      <c r="A111" s="57"/>
      <c r="B111" s="58" t="s">
        <v>32</v>
      </c>
      <c r="D111" s="59"/>
      <c r="E111" s="60" t="s">
        <v>2</v>
      </c>
      <c r="F111" s="156"/>
      <c r="G111" s="61"/>
    </row>
    <row r="112" spans="1:7" s="58" customFormat="1" ht="6.75" customHeight="1" thickBot="1" x14ac:dyDescent="0.3">
      <c r="A112" s="57"/>
      <c r="D112" s="59"/>
      <c r="F112" s="63"/>
      <c r="G112" s="61"/>
    </row>
    <row r="113" spans="1:7" s="58" customFormat="1" ht="13.5" thickBot="1" x14ac:dyDescent="0.3">
      <c r="A113" s="57"/>
      <c r="C113" s="58" t="s">
        <v>221</v>
      </c>
      <c r="D113" s="59"/>
      <c r="F113" s="156" t="str">
        <f>IF(F109&lt;F111,(F109/F111)*100,"")</f>
        <v/>
      </c>
      <c r="G113" s="61"/>
    </row>
    <row r="114" spans="1:7" s="58" customFormat="1" ht="6.75" customHeight="1" x14ac:dyDescent="0.25">
      <c r="A114" s="57"/>
      <c r="D114" s="59"/>
      <c r="F114" s="158"/>
      <c r="G114" s="61"/>
    </row>
    <row r="115" spans="1:7" ht="12.75" customHeight="1" x14ac:dyDescent="0.25">
      <c r="A115" s="34"/>
      <c r="B115" s="337" t="s">
        <v>305</v>
      </c>
      <c r="C115" s="338"/>
      <c r="D115" s="338"/>
      <c r="E115" s="45"/>
      <c r="F115" s="46"/>
      <c r="G115" s="36"/>
    </row>
    <row r="116" spans="1:7" ht="24.75" customHeight="1" x14ac:dyDescent="0.25">
      <c r="A116" s="34"/>
      <c r="B116" s="338"/>
      <c r="C116" s="338"/>
      <c r="D116" s="338"/>
      <c r="E116" s="45"/>
      <c r="F116" s="46"/>
      <c r="G116" s="36"/>
    </row>
    <row r="117" spans="1:7" ht="6.75" customHeight="1" x14ac:dyDescent="0.25">
      <c r="A117" s="34"/>
      <c r="G117" s="36"/>
    </row>
    <row r="118" spans="1:7" x14ac:dyDescent="0.25">
      <c r="A118" s="34"/>
      <c r="B118" s="301"/>
      <c r="C118" s="302"/>
      <c r="D118" s="303"/>
      <c r="G118" s="36"/>
    </row>
    <row r="119" spans="1:7" x14ac:dyDescent="0.25">
      <c r="A119" s="34"/>
      <c r="B119" s="304"/>
      <c r="C119" s="305"/>
      <c r="D119" s="306"/>
      <c r="G119" s="36"/>
    </row>
    <row r="120" spans="1:7" x14ac:dyDescent="0.25">
      <c r="A120" s="34"/>
      <c r="B120" s="304"/>
      <c r="C120" s="305"/>
      <c r="D120" s="306"/>
      <c r="G120" s="36"/>
    </row>
    <row r="121" spans="1:7" x14ac:dyDescent="0.25">
      <c r="A121" s="34"/>
      <c r="B121" s="304"/>
      <c r="C121" s="305"/>
      <c r="D121" s="306"/>
      <c r="G121" s="36"/>
    </row>
    <row r="122" spans="1:7" x14ac:dyDescent="0.25">
      <c r="A122" s="34"/>
      <c r="B122" s="304"/>
      <c r="C122" s="305"/>
      <c r="D122" s="306"/>
      <c r="G122" s="36"/>
    </row>
    <row r="123" spans="1:7" x14ac:dyDescent="0.25">
      <c r="A123" s="34"/>
      <c r="B123" s="304"/>
      <c r="C123" s="305"/>
      <c r="D123" s="306"/>
      <c r="G123" s="36"/>
    </row>
    <row r="124" spans="1:7" x14ac:dyDescent="0.25">
      <c r="A124" s="34"/>
      <c r="B124" s="307"/>
      <c r="C124" s="308"/>
      <c r="D124" s="309"/>
      <c r="G124" s="36"/>
    </row>
    <row r="125" spans="1:7" s="58" customFormat="1" ht="6.75" customHeight="1" thickBot="1" x14ac:dyDescent="0.3">
      <c r="A125" s="57"/>
      <c r="D125" s="59"/>
      <c r="F125" s="63"/>
      <c r="G125" s="61"/>
    </row>
    <row r="126" spans="1:7" s="58" customFormat="1" ht="13.5" thickBot="1" x14ac:dyDescent="0.3">
      <c r="A126" s="57"/>
      <c r="C126" s="58" t="s">
        <v>14</v>
      </c>
      <c r="D126" s="59"/>
      <c r="F126" s="143"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55</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215</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31</v>
      </c>
      <c r="D135" s="59"/>
      <c r="E135" s="60" t="s">
        <v>2</v>
      </c>
      <c r="F135" s="156"/>
      <c r="G135" s="61"/>
    </row>
    <row r="136" spans="1:7" s="58" customFormat="1" ht="6.75" customHeight="1" thickBot="1" x14ac:dyDescent="0.3">
      <c r="A136" s="57"/>
      <c r="D136" s="59"/>
      <c r="F136" s="62"/>
      <c r="G136" s="61"/>
    </row>
    <row r="137" spans="1:7" s="58" customFormat="1" ht="13.5" thickBot="1" x14ac:dyDescent="0.3">
      <c r="A137" s="57"/>
      <c r="B137" s="58" t="s">
        <v>32</v>
      </c>
      <c r="D137" s="59"/>
      <c r="E137" s="60" t="s">
        <v>2</v>
      </c>
      <c r="F137" s="156"/>
      <c r="G137" s="61"/>
    </row>
    <row r="138" spans="1:7" s="58" customFormat="1" ht="6.75" customHeight="1" thickBot="1" x14ac:dyDescent="0.3">
      <c r="A138" s="57"/>
      <c r="D138" s="59"/>
      <c r="F138" s="63"/>
      <c r="G138" s="61"/>
    </row>
    <row r="139" spans="1:7" s="58" customFormat="1" ht="13.5" thickBot="1" x14ac:dyDescent="0.3">
      <c r="A139" s="57"/>
      <c r="C139" s="58" t="s">
        <v>221</v>
      </c>
      <c r="D139" s="59"/>
      <c r="F139" s="156" t="str">
        <f>IF(F135&lt;F137,(F135/F137)*100,"")</f>
        <v/>
      </c>
      <c r="G139" s="61"/>
    </row>
    <row r="140" spans="1:7" s="58" customFormat="1" ht="6.75" customHeight="1" x14ac:dyDescent="0.25">
      <c r="A140" s="57"/>
      <c r="D140" s="59"/>
      <c r="F140" s="158"/>
      <c r="G140" s="61"/>
    </row>
    <row r="141" spans="1:7" ht="12.75" customHeight="1" x14ac:dyDescent="0.25">
      <c r="A141" s="34"/>
      <c r="B141" s="337" t="s">
        <v>305</v>
      </c>
      <c r="C141" s="338"/>
      <c r="D141" s="338"/>
      <c r="E141" s="45"/>
      <c r="F141" s="46"/>
      <c r="G141" s="36"/>
    </row>
    <row r="142" spans="1:7" ht="24.75" customHeight="1" x14ac:dyDescent="0.25">
      <c r="A142" s="34"/>
      <c r="B142" s="338"/>
      <c r="C142" s="338"/>
      <c r="D142" s="338"/>
      <c r="E142" s="45"/>
      <c r="F142" s="46"/>
      <c r="G142" s="36"/>
    </row>
    <row r="143" spans="1:7" ht="6.75" customHeight="1" x14ac:dyDescent="0.25">
      <c r="A143" s="34"/>
      <c r="G143" s="36"/>
    </row>
    <row r="144" spans="1:7" x14ac:dyDescent="0.25">
      <c r="A144" s="34"/>
      <c r="B144" s="301"/>
      <c r="C144" s="302"/>
      <c r="D144" s="303"/>
      <c r="G144" s="36"/>
    </row>
    <row r="145" spans="1:7" x14ac:dyDescent="0.25">
      <c r="A145" s="34"/>
      <c r="B145" s="304"/>
      <c r="C145" s="305"/>
      <c r="D145" s="306"/>
      <c r="G145" s="36"/>
    </row>
    <row r="146" spans="1:7" x14ac:dyDescent="0.25">
      <c r="A146" s="34"/>
      <c r="B146" s="304"/>
      <c r="C146" s="305"/>
      <c r="D146" s="306"/>
      <c r="G146" s="36"/>
    </row>
    <row r="147" spans="1:7" x14ac:dyDescent="0.25">
      <c r="A147" s="34"/>
      <c r="B147" s="304"/>
      <c r="C147" s="305"/>
      <c r="D147" s="306"/>
      <c r="G147" s="36"/>
    </row>
    <row r="148" spans="1:7" x14ac:dyDescent="0.25">
      <c r="A148" s="34"/>
      <c r="B148" s="304"/>
      <c r="C148" s="305"/>
      <c r="D148" s="306"/>
      <c r="G148" s="36"/>
    </row>
    <row r="149" spans="1:7" x14ac:dyDescent="0.25">
      <c r="A149" s="34"/>
      <c r="B149" s="304"/>
      <c r="C149" s="305"/>
      <c r="D149" s="306"/>
      <c r="G149" s="36"/>
    </row>
    <row r="150" spans="1:7" x14ac:dyDescent="0.25">
      <c r="A150" s="34"/>
      <c r="B150" s="307"/>
      <c r="C150" s="308"/>
      <c r="D150" s="309"/>
      <c r="G150" s="36"/>
    </row>
    <row r="151" spans="1:7" s="58" customFormat="1" ht="6.75" customHeight="1" thickBot="1" x14ac:dyDescent="0.3">
      <c r="A151" s="57"/>
      <c r="D151" s="59"/>
      <c r="F151" s="63"/>
      <c r="G151" s="61"/>
    </row>
    <row r="152" spans="1:7" s="58" customFormat="1" ht="13.5" thickBot="1" x14ac:dyDescent="0.3">
      <c r="A152" s="57"/>
      <c r="C152" s="58" t="s">
        <v>14</v>
      </c>
      <c r="D152" s="59"/>
      <c r="F152" s="143"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56</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215</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31</v>
      </c>
      <c r="D161" s="59"/>
      <c r="E161" s="60" t="s">
        <v>2</v>
      </c>
      <c r="F161" s="156"/>
      <c r="G161" s="61"/>
    </row>
    <row r="162" spans="1:7" s="58" customFormat="1" ht="6.75" customHeight="1" thickBot="1" x14ac:dyDescent="0.3">
      <c r="A162" s="57"/>
      <c r="D162" s="59"/>
      <c r="F162" s="62"/>
      <c r="G162" s="61"/>
    </row>
    <row r="163" spans="1:7" s="58" customFormat="1" ht="13.5" thickBot="1" x14ac:dyDescent="0.3">
      <c r="A163" s="57"/>
      <c r="B163" s="58" t="s">
        <v>32</v>
      </c>
      <c r="D163" s="59"/>
      <c r="E163" s="60" t="s">
        <v>2</v>
      </c>
      <c r="F163" s="156"/>
      <c r="G163" s="61"/>
    </row>
    <row r="164" spans="1:7" s="58" customFormat="1" ht="6.75" customHeight="1" thickBot="1" x14ac:dyDescent="0.3">
      <c r="A164" s="57"/>
      <c r="D164" s="59"/>
      <c r="F164" s="63"/>
      <c r="G164" s="61"/>
    </row>
    <row r="165" spans="1:7" s="58" customFormat="1" ht="13.5" thickBot="1" x14ac:dyDescent="0.3">
      <c r="A165" s="57"/>
      <c r="C165" s="58" t="s">
        <v>221</v>
      </c>
      <c r="D165" s="59"/>
      <c r="F165" s="156" t="str">
        <f>IF(F161&lt;F163,(F161/F163)*100,"")</f>
        <v/>
      </c>
      <c r="G165" s="61"/>
    </row>
    <row r="166" spans="1:7" s="58" customFormat="1" ht="6.75" customHeight="1" x14ac:dyDescent="0.25">
      <c r="A166" s="57"/>
      <c r="D166" s="59"/>
      <c r="F166" s="158"/>
      <c r="G166" s="61"/>
    </row>
    <row r="167" spans="1:7" ht="12.75" customHeight="1" x14ac:dyDescent="0.25">
      <c r="A167" s="34"/>
      <c r="B167" s="337" t="s">
        <v>305</v>
      </c>
      <c r="C167" s="338"/>
      <c r="D167" s="338"/>
      <c r="E167" s="45"/>
      <c r="F167" s="46"/>
      <c r="G167" s="36"/>
    </row>
    <row r="168" spans="1:7" ht="24.75" customHeight="1" x14ac:dyDescent="0.25">
      <c r="A168" s="34"/>
      <c r="B168" s="338"/>
      <c r="C168" s="338"/>
      <c r="D168" s="338"/>
      <c r="E168" s="45"/>
      <c r="F168" s="46"/>
      <c r="G168" s="36"/>
    </row>
    <row r="169" spans="1:7" ht="6.75" customHeight="1" x14ac:dyDescent="0.25">
      <c r="A169" s="34"/>
      <c r="G169" s="36"/>
    </row>
    <row r="170" spans="1:7" x14ac:dyDescent="0.25">
      <c r="A170" s="34"/>
      <c r="B170" s="301"/>
      <c r="C170" s="302"/>
      <c r="D170" s="303"/>
      <c r="G170" s="36"/>
    </row>
    <row r="171" spans="1:7" x14ac:dyDescent="0.25">
      <c r="A171" s="34"/>
      <c r="B171" s="304"/>
      <c r="C171" s="305"/>
      <c r="D171" s="306"/>
      <c r="G171" s="36"/>
    </row>
    <row r="172" spans="1:7" x14ac:dyDescent="0.25">
      <c r="A172" s="34"/>
      <c r="B172" s="304"/>
      <c r="C172" s="305"/>
      <c r="D172" s="306"/>
      <c r="G172" s="36"/>
    </row>
    <row r="173" spans="1:7" x14ac:dyDescent="0.25">
      <c r="A173" s="34"/>
      <c r="B173" s="304"/>
      <c r="C173" s="305"/>
      <c r="D173" s="306"/>
      <c r="G173" s="36"/>
    </row>
    <row r="174" spans="1:7" x14ac:dyDescent="0.25">
      <c r="A174" s="34"/>
      <c r="B174" s="304"/>
      <c r="C174" s="305"/>
      <c r="D174" s="306"/>
      <c r="G174" s="36"/>
    </row>
    <row r="175" spans="1:7" x14ac:dyDescent="0.25">
      <c r="A175" s="34"/>
      <c r="B175" s="304"/>
      <c r="C175" s="305"/>
      <c r="D175" s="306"/>
      <c r="G175" s="36"/>
    </row>
    <row r="176" spans="1:7" x14ac:dyDescent="0.25">
      <c r="A176" s="34"/>
      <c r="B176" s="307"/>
      <c r="C176" s="308"/>
      <c r="D176" s="309"/>
      <c r="G176" s="36"/>
    </row>
    <row r="177" spans="1:7" s="58" customFormat="1" ht="6.75" customHeight="1" thickBot="1" x14ac:dyDescent="0.3">
      <c r="A177" s="57"/>
      <c r="D177" s="59"/>
      <c r="F177" s="63"/>
      <c r="G177" s="61"/>
    </row>
    <row r="178" spans="1:7" s="58" customFormat="1" ht="13.5" thickBot="1" x14ac:dyDescent="0.3">
      <c r="A178" s="57"/>
      <c r="C178" s="58" t="s">
        <v>14</v>
      </c>
      <c r="D178" s="59"/>
      <c r="F178" s="143"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57</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215</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31</v>
      </c>
      <c r="D187" s="59"/>
      <c r="E187" s="60" t="s">
        <v>2</v>
      </c>
      <c r="F187" s="156"/>
      <c r="G187" s="61"/>
    </row>
    <row r="188" spans="1:7" s="58" customFormat="1" ht="6.75" customHeight="1" thickBot="1" x14ac:dyDescent="0.3">
      <c r="A188" s="57"/>
      <c r="D188" s="59"/>
      <c r="F188" s="62"/>
      <c r="G188" s="61"/>
    </row>
    <row r="189" spans="1:7" s="58" customFormat="1" ht="13.5" thickBot="1" x14ac:dyDescent="0.3">
      <c r="A189" s="57"/>
      <c r="B189" s="58" t="s">
        <v>32</v>
      </c>
      <c r="D189" s="59"/>
      <c r="E189" s="60" t="s">
        <v>2</v>
      </c>
      <c r="F189" s="156"/>
      <c r="G189" s="61"/>
    </row>
    <row r="190" spans="1:7" s="58" customFormat="1" ht="6.75" customHeight="1" thickBot="1" x14ac:dyDescent="0.3">
      <c r="A190" s="57"/>
      <c r="D190" s="59"/>
      <c r="F190" s="63"/>
      <c r="G190" s="61"/>
    </row>
    <row r="191" spans="1:7" s="58" customFormat="1" ht="13.5" thickBot="1" x14ac:dyDescent="0.3">
      <c r="A191" s="57"/>
      <c r="C191" s="58" t="s">
        <v>221</v>
      </c>
      <c r="D191" s="59"/>
      <c r="F191" s="156" t="str">
        <f>IF(F187&lt;F189,(F187/F189)*100,"")</f>
        <v/>
      </c>
      <c r="G191" s="61"/>
    </row>
    <row r="192" spans="1:7" s="58" customFormat="1" ht="6.75" customHeight="1" x14ac:dyDescent="0.25">
      <c r="A192" s="57"/>
      <c r="D192" s="59"/>
      <c r="F192" s="158"/>
      <c r="G192" s="61"/>
    </row>
    <row r="193" spans="1:7" ht="12.75" customHeight="1" x14ac:dyDescent="0.25">
      <c r="A193" s="34"/>
      <c r="B193" s="337" t="s">
        <v>305</v>
      </c>
      <c r="C193" s="338"/>
      <c r="D193" s="338"/>
      <c r="E193" s="45"/>
      <c r="F193" s="46"/>
      <c r="G193" s="36"/>
    </row>
    <row r="194" spans="1:7" ht="24.75" customHeight="1" x14ac:dyDescent="0.25">
      <c r="A194" s="34"/>
      <c r="B194" s="338"/>
      <c r="C194" s="338"/>
      <c r="D194" s="338"/>
      <c r="E194" s="45"/>
      <c r="F194" s="46"/>
      <c r="G194" s="36"/>
    </row>
    <row r="195" spans="1:7" ht="6.75" customHeight="1" x14ac:dyDescent="0.25">
      <c r="A195" s="34"/>
      <c r="G195" s="36"/>
    </row>
    <row r="196" spans="1:7" x14ac:dyDescent="0.25">
      <c r="A196" s="34"/>
      <c r="B196" s="301"/>
      <c r="C196" s="302"/>
      <c r="D196" s="303"/>
      <c r="G196" s="36"/>
    </row>
    <row r="197" spans="1:7" x14ac:dyDescent="0.25">
      <c r="A197" s="34"/>
      <c r="B197" s="304"/>
      <c r="C197" s="305"/>
      <c r="D197" s="306"/>
      <c r="G197" s="36"/>
    </row>
    <row r="198" spans="1:7" x14ac:dyDescent="0.25">
      <c r="A198" s="34"/>
      <c r="B198" s="304"/>
      <c r="C198" s="305"/>
      <c r="D198" s="306"/>
      <c r="G198" s="36"/>
    </row>
    <row r="199" spans="1:7" x14ac:dyDescent="0.25">
      <c r="A199" s="34"/>
      <c r="B199" s="304"/>
      <c r="C199" s="305"/>
      <c r="D199" s="306"/>
      <c r="G199" s="36"/>
    </row>
    <row r="200" spans="1:7" x14ac:dyDescent="0.25">
      <c r="A200" s="34"/>
      <c r="B200" s="304"/>
      <c r="C200" s="305"/>
      <c r="D200" s="306"/>
      <c r="G200" s="36"/>
    </row>
    <row r="201" spans="1:7" x14ac:dyDescent="0.25">
      <c r="A201" s="34"/>
      <c r="B201" s="304"/>
      <c r="C201" s="305"/>
      <c r="D201" s="306"/>
      <c r="G201" s="36"/>
    </row>
    <row r="202" spans="1:7" x14ac:dyDescent="0.25">
      <c r="A202" s="34"/>
      <c r="B202" s="307"/>
      <c r="C202" s="308"/>
      <c r="D202" s="309"/>
      <c r="G202" s="36"/>
    </row>
    <row r="203" spans="1:7" s="58" customFormat="1" ht="6.75" customHeight="1" thickBot="1" x14ac:dyDescent="0.3">
      <c r="A203" s="57"/>
      <c r="D203" s="59"/>
      <c r="F203" s="63"/>
      <c r="G203" s="61"/>
    </row>
    <row r="204" spans="1:7" s="58" customFormat="1" ht="13.5" thickBot="1" x14ac:dyDescent="0.3">
      <c r="A204" s="57"/>
      <c r="C204" s="58" t="s">
        <v>14</v>
      </c>
      <c r="D204" s="59"/>
      <c r="F204" s="143"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196:D202"/>
    <mergeCell ref="B91:D97"/>
    <mergeCell ref="B118:D124"/>
    <mergeCell ref="B144:D150"/>
    <mergeCell ref="B170:D176"/>
    <mergeCell ref="B167:D168"/>
    <mergeCell ref="B193:D194"/>
    <mergeCell ref="B34:D35"/>
    <mergeCell ref="B61:D62"/>
    <mergeCell ref="B88:D89"/>
    <mergeCell ref="B115:D116"/>
    <mergeCell ref="B141:D142"/>
    <mergeCell ref="B37:D43"/>
    <mergeCell ref="B64:D70"/>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8" max="16383" man="1"/>
    <brk id="102" max="16383" man="1"/>
    <brk id="181"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view="pageBreakPreview" zoomScale="90" zoomScaleNormal="90" zoomScaleSheetLayoutView="90" zoomScalePageLayoutView="90" workbookViewId="0">
      <selection activeCell="C6" sqref="C6"/>
    </sheetView>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5" style="7" bestFit="1"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147"/>
    </row>
    <row r="4" spans="1:8" x14ac:dyDescent="0.2">
      <c r="A4" s="1" t="str">
        <f>'Total Payment Amount'!B4</f>
        <v xml:space="preserve">DATE OF SUBMISSION: </v>
      </c>
      <c r="D4" s="8"/>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2178000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2041875</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164</v>
      </c>
      <c r="G23" s="80"/>
    </row>
    <row r="24" spans="1:7" ht="6.75" customHeight="1" thickBot="1" x14ac:dyDescent="0.3">
      <c r="A24" s="79"/>
      <c r="G24" s="80"/>
    </row>
    <row r="25" spans="1:7" ht="13.5" thickBot="1" x14ac:dyDescent="0.3">
      <c r="A25" s="79"/>
      <c r="B25" s="5" t="s">
        <v>32</v>
      </c>
      <c r="E25" s="14" t="s">
        <v>2</v>
      </c>
      <c r="F25" s="137">
        <v>362</v>
      </c>
      <c r="G25" s="80"/>
    </row>
    <row r="26" spans="1:7" ht="6.75" customHeight="1" thickBot="1" x14ac:dyDescent="0.3">
      <c r="A26" s="79"/>
      <c r="G26" s="80"/>
    </row>
    <row r="27" spans="1:7" ht="13.5" thickBot="1" x14ac:dyDescent="0.3">
      <c r="A27" s="79"/>
      <c r="C27" s="5" t="s">
        <v>175</v>
      </c>
      <c r="F27" s="16">
        <f>IF(F25&gt;F23,F23/F25,"N/A")</f>
        <v>0.45303867403314918</v>
      </c>
      <c r="G27" s="80"/>
    </row>
    <row r="28" spans="1:7" s="58" customFormat="1" ht="6.75" customHeight="1" x14ac:dyDescent="0.25">
      <c r="A28" s="57"/>
      <c r="D28" s="59"/>
      <c r="F28" s="158"/>
      <c r="G28" s="61"/>
    </row>
    <row r="29" spans="1:7" s="2" customFormat="1" ht="12.75" customHeight="1" x14ac:dyDescent="0.25">
      <c r="A29" s="34"/>
      <c r="B29" s="337" t="s">
        <v>305</v>
      </c>
      <c r="C29" s="338"/>
      <c r="D29" s="338"/>
      <c r="E29" s="45"/>
      <c r="F29" s="46"/>
      <c r="G29" s="36"/>
    </row>
    <row r="30" spans="1:7" s="2" customFormat="1" x14ac:dyDescent="0.25">
      <c r="A30" s="34"/>
      <c r="B30" s="338"/>
      <c r="C30" s="338"/>
      <c r="D30" s="338"/>
      <c r="E30" s="45"/>
      <c r="F30" s="46"/>
      <c r="G30" s="36"/>
    </row>
    <row r="31" spans="1:7" s="2" customFormat="1" ht="6.75" customHeight="1" x14ac:dyDescent="0.25">
      <c r="A31" s="34"/>
      <c r="D31" s="3"/>
      <c r="F31" s="4"/>
      <c r="G31" s="36"/>
    </row>
    <row r="32" spans="1:7" s="2" customFormat="1" ht="408.75" customHeight="1" x14ac:dyDescent="0.25">
      <c r="A32" s="34"/>
      <c r="B32" s="301" t="s">
        <v>413</v>
      </c>
      <c r="C32" s="302"/>
      <c r="D32" s="303"/>
      <c r="F32" s="4"/>
      <c r="G32" s="36"/>
    </row>
    <row r="33" spans="1:7" s="2" customFormat="1" ht="225" customHeight="1" x14ac:dyDescent="0.25">
      <c r="A33" s="34"/>
      <c r="B33" s="304"/>
      <c r="C33" s="305"/>
      <c r="D33" s="306"/>
      <c r="F33" s="4"/>
      <c r="G33" s="36"/>
    </row>
    <row r="34" spans="1:7" s="2" customFormat="1" ht="20.25" customHeight="1" x14ac:dyDescent="0.25">
      <c r="A34" s="34"/>
      <c r="B34" s="304"/>
      <c r="C34" s="305"/>
      <c r="D34" s="306"/>
      <c r="F34" s="4"/>
      <c r="G34" s="36"/>
    </row>
    <row r="35" spans="1:7" s="2" customFormat="1" ht="20.25" customHeight="1" x14ac:dyDescent="0.25">
      <c r="A35" s="34"/>
      <c r="B35" s="304"/>
      <c r="C35" s="305"/>
      <c r="D35" s="306"/>
      <c r="F35" s="4"/>
      <c r="G35" s="36"/>
    </row>
    <row r="36" spans="1:7" s="2" customFormat="1" ht="20.25" customHeight="1" x14ac:dyDescent="0.25">
      <c r="A36" s="34"/>
      <c r="B36" s="304"/>
      <c r="C36" s="305"/>
      <c r="D36" s="306"/>
      <c r="F36" s="4"/>
      <c r="G36" s="36"/>
    </row>
    <row r="37" spans="1:7" s="2" customFormat="1" ht="6" customHeight="1" x14ac:dyDescent="0.25">
      <c r="A37" s="34"/>
      <c r="B37" s="304"/>
      <c r="C37" s="305"/>
      <c r="D37" s="306"/>
      <c r="F37" s="4"/>
      <c r="G37" s="36"/>
    </row>
    <row r="38" spans="1:7" s="2" customFormat="1" ht="28.5" hidden="1" customHeight="1" x14ac:dyDescent="0.25">
      <c r="A38" s="34"/>
      <c r="B38" s="307"/>
      <c r="C38" s="308"/>
      <c r="D38" s="309"/>
      <c r="F38" s="4"/>
      <c r="G38" s="36"/>
    </row>
    <row r="39" spans="1:7" ht="20.25" customHeight="1" thickBot="1" x14ac:dyDescent="0.3">
      <c r="A39" s="79"/>
      <c r="G39" s="80"/>
    </row>
    <row r="40" spans="1:7" ht="13.5" thickBot="1" x14ac:dyDescent="0.3">
      <c r="A40" s="79"/>
      <c r="B40" s="5" t="s">
        <v>230</v>
      </c>
      <c r="E40" s="14" t="s">
        <v>2</v>
      </c>
      <c r="F40" s="150"/>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28.5" x14ac:dyDescent="0.25">
      <c r="A47" s="40"/>
      <c r="B47" s="41" t="s">
        <v>234</v>
      </c>
      <c r="C47" s="41"/>
      <c r="D47" s="154" t="s">
        <v>346</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t="s">
        <v>191</v>
      </c>
      <c r="G57" s="36"/>
    </row>
    <row r="58" spans="1:7" s="2" customFormat="1" ht="6.75" customHeight="1" x14ac:dyDescent="0.25">
      <c r="A58" s="34"/>
      <c r="D58" s="3"/>
      <c r="F58" s="4"/>
      <c r="G58" s="36"/>
    </row>
    <row r="59" spans="1:7" s="2" customFormat="1" ht="150" customHeight="1" x14ac:dyDescent="0.25">
      <c r="A59" s="34"/>
      <c r="B59" s="301" t="s">
        <v>383</v>
      </c>
      <c r="C59" s="302"/>
      <c r="D59" s="303"/>
      <c r="F59" s="4"/>
      <c r="G59" s="36"/>
    </row>
    <row r="60" spans="1:7" s="2" customFormat="1" ht="27" customHeight="1" x14ac:dyDescent="0.25">
      <c r="A60" s="34"/>
      <c r="B60" s="304"/>
      <c r="C60" s="305"/>
      <c r="D60" s="306"/>
      <c r="F60" s="4"/>
      <c r="G60" s="36"/>
    </row>
    <row r="61" spans="1:7" s="2" customFormat="1" ht="27" customHeight="1" x14ac:dyDescent="0.25">
      <c r="A61" s="34"/>
      <c r="B61" s="304"/>
      <c r="C61" s="305"/>
      <c r="D61" s="306"/>
      <c r="F61" s="4"/>
      <c r="G61" s="36"/>
    </row>
    <row r="62" spans="1:7" s="2" customFormat="1" ht="24" customHeight="1" x14ac:dyDescent="0.25">
      <c r="A62" s="34"/>
      <c r="B62" s="304"/>
      <c r="C62" s="305"/>
      <c r="D62" s="306"/>
      <c r="F62" s="4"/>
      <c r="G62" s="36"/>
    </row>
    <row r="63" spans="1:7" s="2" customFormat="1" ht="24" customHeight="1" x14ac:dyDescent="0.25">
      <c r="A63" s="34"/>
      <c r="B63" s="304"/>
      <c r="C63" s="305"/>
      <c r="D63" s="306"/>
      <c r="F63" s="4"/>
      <c r="G63" s="36"/>
    </row>
    <row r="64" spans="1:7" s="2" customFormat="1" ht="24" customHeigh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347</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t="s">
        <v>191</v>
      </c>
      <c r="G82" s="36"/>
    </row>
    <row r="83" spans="1:7" s="2" customFormat="1" ht="6.75" customHeight="1" x14ac:dyDescent="0.25">
      <c r="A83" s="34"/>
      <c r="D83" s="3"/>
      <c r="F83" s="4"/>
      <c r="G83" s="36"/>
    </row>
    <row r="84" spans="1:7" s="2" customFormat="1" ht="42.75" customHeight="1" x14ac:dyDescent="0.25">
      <c r="A84" s="34"/>
      <c r="B84" s="301" t="s">
        <v>384</v>
      </c>
      <c r="C84" s="302"/>
      <c r="D84" s="303"/>
      <c r="F84" s="4"/>
      <c r="G84" s="36"/>
    </row>
    <row r="85" spans="1:7" s="2" customFormat="1" ht="42.75" customHeight="1" x14ac:dyDescent="0.25">
      <c r="A85" s="34"/>
      <c r="B85" s="304"/>
      <c r="C85" s="305"/>
      <c r="D85" s="306"/>
      <c r="F85" s="4"/>
      <c r="G85" s="36"/>
    </row>
    <row r="86" spans="1:7" s="2" customFormat="1" ht="42.75" customHeight="1" x14ac:dyDescent="0.25">
      <c r="A86" s="34"/>
      <c r="B86" s="304"/>
      <c r="C86" s="305"/>
      <c r="D86" s="306"/>
      <c r="F86" s="4"/>
      <c r="G86" s="36"/>
    </row>
    <row r="87" spans="1:7" s="2" customFormat="1" ht="14.25" customHeight="1" x14ac:dyDescent="0.25">
      <c r="A87" s="34"/>
      <c r="B87" s="304"/>
      <c r="C87" s="305"/>
      <c r="D87" s="306"/>
      <c r="F87" s="4"/>
      <c r="G87" s="36"/>
    </row>
    <row r="88" spans="1:7" s="2" customFormat="1" ht="14.25" customHeight="1" x14ac:dyDescent="0.25">
      <c r="A88" s="34"/>
      <c r="B88" s="304"/>
      <c r="C88" s="305"/>
      <c r="D88" s="306"/>
      <c r="F88" s="4"/>
      <c r="G88" s="36"/>
    </row>
    <row r="89" spans="1:7" s="2" customFormat="1" ht="14.25" customHeigh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42.75" x14ac:dyDescent="0.25">
      <c r="A97" s="40"/>
      <c r="B97" s="41" t="s">
        <v>234</v>
      </c>
      <c r="C97" s="41"/>
      <c r="D97" s="154" t="s">
        <v>348</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t="s">
        <v>191</v>
      </c>
      <c r="G107" s="36"/>
    </row>
    <row r="108" spans="1:7" s="2" customFormat="1" ht="6.75" customHeight="1" x14ac:dyDescent="0.25">
      <c r="A108" s="34"/>
      <c r="D108" s="3"/>
      <c r="F108" s="4"/>
      <c r="G108" s="36"/>
    </row>
    <row r="109" spans="1:7" s="2" customFormat="1" ht="275.25" customHeight="1" x14ac:dyDescent="0.25">
      <c r="A109" s="34"/>
      <c r="B109" s="301" t="s">
        <v>385</v>
      </c>
      <c r="C109" s="302"/>
      <c r="D109" s="303"/>
      <c r="F109" s="4"/>
      <c r="G109" s="36"/>
    </row>
    <row r="110" spans="1:7" s="2" customFormat="1" ht="19.5" customHeight="1" x14ac:dyDescent="0.25">
      <c r="A110" s="34"/>
      <c r="B110" s="304"/>
      <c r="C110" s="305"/>
      <c r="D110" s="306"/>
      <c r="F110" s="4"/>
      <c r="G110" s="36"/>
    </row>
    <row r="111" spans="1:7" s="2" customFormat="1" ht="19.5" customHeight="1" x14ac:dyDescent="0.25">
      <c r="A111" s="34"/>
      <c r="B111" s="304"/>
      <c r="C111" s="305"/>
      <c r="D111" s="306"/>
      <c r="F111" s="4"/>
      <c r="G111" s="36"/>
    </row>
    <row r="112" spans="1:7" s="2" customFormat="1" ht="19.5" customHeight="1" x14ac:dyDescent="0.25">
      <c r="A112" s="34"/>
      <c r="B112" s="304"/>
      <c r="C112" s="305"/>
      <c r="D112" s="306"/>
      <c r="F112" s="4"/>
      <c r="G112" s="36"/>
    </row>
    <row r="113" spans="1:7" s="2" customFormat="1" ht="19.5" customHeight="1" x14ac:dyDescent="0.25">
      <c r="A113" s="34"/>
      <c r="B113" s="304"/>
      <c r="C113" s="305"/>
      <c r="D113" s="306"/>
      <c r="F113" s="4"/>
      <c r="G113" s="36"/>
    </row>
    <row r="114" spans="1:7" s="2" customFormat="1" ht="18.75" customHeight="1" x14ac:dyDescent="0.25">
      <c r="A114" s="34"/>
      <c r="B114" s="304"/>
      <c r="C114" s="305"/>
      <c r="D114" s="306"/>
      <c r="F114" s="4"/>
      <c r="G114" s="36"/>
    </row>
    <row r="115" spans="1:7" s="2" customFormat="1" hidden="1" x14ac:dyDescent="0.25">
      <c r="A115" s="34"/>
      <c r="B115" s="304"/>
      <c r="C115" s="305"/>
      <c r="D115" s="306"/>
      <c r="F115" s="4"/>
      <c r="G115" s="36"/>
    </row>
    <row r="116" spans="1:7" s="2" customFormat="1" ht="106.5" customHeight="1" thickBot="1" x14ac:dyDescent="0.3">
      <c r="A116" s="34"/>
      <c r="B116" s="339" t="s">
        <v>458</v>
      </c>
      <c r="C116" s="340"/>
      <c r="D116" s="341"/>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IF(F107="Yes",1,IF(F107="No",0,IF(AND(ISBLANK(F117),ISNUMBER(F104)),1,IF(F117&gt;0,LOOKUP(F104/F117,$H$7:$H$11),IF(ISTEXT(D97),0,"")))))</f>
        <v>1</v>
      </c>
      <c r="G119" s="36"/>
    </row>
    <row r="120" spans="1:7" s="2" customFormat="1" ht="9.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28.5" x14ac:dyDescent="0.25">
      <c r="A122" s="40"/>
      <c r="B122" s="41" t="s">
        <v>234</v>
      </c>
      <c r="C122" s="41"/>
      <c r="D122" s="271" t="s">
        <v>349</v>
      </c>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v>1</v>
      </c>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v>1</v>
      </c>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t="s">
        <v>191</v>
      </c>
      <c r="G132" s="36"/>
    </row>
    <row r="133" spans="1:7" s="2" customFormat="1" ht="6.75" customHeight="1" x14ac:dyDescent="0.25">
      <c r="A133" s="34"/>
      <c r="D133" s="3"/>
      <c r="F133" s="4"/>
      <c r="G133" s="36"/>
    </row>
    <row r="134" spans="1:7" s="2" customFormat="1" ht="354" customHeight="1" x14ac:dyDescent="0.25">
      <c r="A134" s="34"/>
      <c r="B134" s="301" t="s">
        <v>427</v>
      </c>
      <c r="C134" s="302"/>
      <c r="D134" s="303"/>
      <c r="F134" s="4"/>
      <c r="G134" s="36"/>
    </row>
    <row r="135" spans="1:7" s="2" customFormat="1" ht="21.75" customHeight="1" x14ac:dyDescent="0.25">
      <c r="A135" s="34"/>
      <c r="B135" s="304"/>
      <c r="C135" s="305"/>
      <c r="D135" s="306"/>
      <c r="F135" s="4"/>
      <c r="G135" s="36"/>
    </row>
    <row r="136" spans="1:7" s="2" customFormat="1" ht="21.75" customHeight="1" x14ac:dyDescent="0.25">
      <c r="A136" s="34"/>
      <c r="B136" s="304"/>
      <c r="C136" s="305"/>
      <c r="D136" s="306"/>
      <c r="F136" s="4"/>
      <c r="G136" s="36"/>
    </row>
    <row r="137" spans="1:7" s="2" customFormat="1" ht="21.75" customHeight="1" x14ac:dyDescent="0.25">
      <c r="A137" s="34"/>
      <c r="B137" s="304"/>
      <c r="C137" s="305"/>
      <c r="D137" s="306"/>
      <c r="F137" s="4"/>
      <c r="G137" s="36"/>
    </row>
    <row r="138" spans="1:7" s="2" customFormat="1" ht="21.75" customHeight="1" x14ac:dyDescent="0.25">
      <c r="A138" s="34"/>
      <c r="B138" s="304"/>
      <c r="C138" s="305"/>
      <c r="D138" s="306"/>
      <c r="F138" s="4"/>
      <c r="G138" s="36"/>
    </row>
    <row r="139" spans="1:7" s="2" customFormat="1" ht="18" customHeight="1" x14ac:dyDescent="0.25">
      <c r="A139" s="34"/>
      <c r="B139" s="304"/>
      <c r="C139" s="305"/>
      <c r="D139" s="306"/>
      <c r="F139" s="4"/>
      <c r="G139" s="36"/>
    </row>
    <row r="140" spans="1:7" s="2" customFormat="1" ht="90" customHeigh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v>1</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28.5" x14ac:dyDescent="0.25">
      <c r="A147" s="40"/>
      <c r="B147" s="41" t="s">
        <v>234</v>
      </c>
      <c r="C147" s="41"/>
      <c r="D147" s="154" t="s">
        <v>350</v>
      </c>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Yes</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t="s">
        <v>191</v>
      </c>
      <c r="G157" s="36"/>
    </row>
    <row r="158" spans="1:7" s="2" customFormat="1" ht="6.75" customHeight="1" x14ac:dyDescent="0.25">
      <c r="A158" s="34"/>
      <c r="D158" s="3"/>
      <c r="F158" s="4"/>
      <c r="G158" s="36"/>
    </row>
    <row r="159" spans="1:7" s="2" customFormat="1" ht="71.25" customHeight="1" x14ac:dyDescent="0.25">
      <c r="A159" s="34"/>
      <c r="B159" s="301" t="s">
        <v>387</v>
      </c>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t="s">
        <v>191</v>
      </c>
      <c r="G167" s="36"/>
    </row>
    <row r="168" spans="1:7" s="2" customFormat="1" ht="6.75" customHeight="1" thickBot="1" x14ac:dyDescent="0.3">
      <c r="A168" s="34"/>
      <c r="D168" s="3"/>
      <c r="F168" s="4"/>
      <c r="G168" s="36"/>
    </row>
    <row r="169" spans="1:7" s="2" customFormat="1" ht="13.5" thickBot="1" x14ac:dyDescent="0.3">
      <c r="A169" s="34"/>
      <c r="C169" s="35" t="s">
        <v>15</v>
      </c>
      <c r="D169" s="3"/>
      <c r="F169" s="18">
        <f>IF(F157="Yes",1,IF(F157="No",0,IF(AND(ISBLANK(F167),ISNUMBER(F154)),1,IF(F167&gt;0,LOOKUP(F154/F167,$H$7:$H$11),IF(ISTEXT(D147),0,"")))))</f>
        <v>1</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
      <c r="A172" s="40"/>
      <c r="B172" s="41" t="s">
        <v>234</v>
      </c>
      <c r="C172" s="41"/>
      <c r="D172" s="267" t="s">
        <v>351</v>
      </c>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Yes</v>
      </c>
      <c r="G179" s="36"/>
    </row>
    <row r="180" spans="1:7" s="2" customFormat="1" ht="6.75" customHeight="1" x14ac:dyDescent="0.25">
      <c r="A180" s="34"/>
      <c r="D180" s="3"/>
      <c r="F180" s="4"/>
      <c r="G180" s="36"/>
    </row>
    <row r="181" spans="1:7" s="2" customFormat="1" ht="13.5" customHeight="1" thickBot="1" x14ac:dyDescent="0.3">
      <c r="A181" s="34"/>
      <c r="B181" s="310" t="s">
        <v>306</v>
      </c>
      <c r="C181" s="310"/>
      <c r="D181" s="310"/>
      <c r="F181" s="4"/>
      <c r="G181" s="36"/>
    </row>
    <row r="182" spans="1:7" s="2" customFormat="1" ht="13.5" thickBot="1" x14ac:dyDescent="0.3">
      <c r="A182" s="34"/>
      <c r="B182" s="310"/>
      <c r="C182" s="310"/>
      <c r="D182" s="310"/>
      <c r="E182" s="14" t="s">
        <v>2</v>
      </c>
      <c r="F182" s="15" t="s">
        <v>191</v>
      </c>
      <c r="G182" s="36"/>
    </row>
    <row r="183" spans="1:7" s="2" customFormat="1" ht="6.75" customHeight="1" x14ac:dyDescent="0.25">
      <c r="A183" s="34"/>
      <c r="D183" s="3"/>
      <c r="F183" s="4"/>
      <c r="G183" s="36"/>
    </row>
    <row r="184" spans="1:7" s="2" customFormat="1" ht="237" customHeight="1" x14ac:dyDescent="0.25">
      <c r="A184" s="34"/>
      <c r="B184" s="301" t="s">
        <v>386</v>
      </c>
      <c r="C184" s="302"/>
      <c r="D184" s="303"/>
      <c r="F184" s="4"/>
      <c r="G184" s="36"/>
    </row>
    <row r="185" spans="1:7" s="2" customFormat="1" ht="18" customHeight="1" x14ac:dyDescent="0.25">
      <c r="A185" s="34"/>
      <c r="B185" s="304"/>
      <c r="C185" s="305"/>
      <c r="D185" s="306"/>
      <c r="F185" s="4"/>
      <c r="G185" s="36"/>
    </row>
    <row r="186" spans="1:7" s="2" customFormat="1" ht="18" customHeight="1" x14ac:dyDescent="0.25">
      <c r="A186" s="34"/>
      <c r="B186" s="304"/>
      <c r="C186" s="305"/>
      <c r="D186" s="306"/>
      <c r="F186" s="4"/>
      <c r="G186" s="36"/>
    </row>
    <row r="187" spans="1:7" s="2" customFormat="1" ht="18" customHeight="1" x14ac:dyDescent="0.25">
      <c r="A187" s="34"/>
      <c r="B187" s="304"/>
      <c r="C187" s="305"/>
      <c r="D187" s="306"/>
      <c r="F187" s="4"/>
      <c r="G187" s="36"/>
    </row>
    <row r="188" spans="1:7" s="2" customFormat="1" ht="18" customHeight="1" x14ac:dyDescent="0.25">
      <c r="A188" s="34"/>
      <c r="B188" s="304"/>
      <c r="C188" s="305"/>
      <c r="D188" s="306"/>
      <c r="F188" s="4"/>
      <c r="G188" s="36"/>
    </row>
    <row r="189" spans="1:7" s="2" customFormat="1" ht="18" customHeigh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f>IF(F182="Yes",1,IF(F182="No",0,IF(AND(ISBLANK(F192),ISNUMBER(F179)),1,IF(F192&gt;0,LOOKUP(F179/F192,$H$7:$H$11),IF(ISTEXT(D172),0,"")))))</f>
        <v>1</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28.5" x14ac:dyDescent="0.2">
      <c r="A197" s="40"/>
      <c r="B197" s="41" t="s">
        <v>234</v>
      </c>
      <c r="C197" s="41"/>
      <c r="D197" s="268" t="s">
        <v>352</v>
      </c>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Yes</v>
      </c>
      <c r="G204" s="36"/>
    </row>
    <row r="205" spans="1:7" s="2" customFormat="1" ht="6.75" customHeight="1" x14ac:dyDescent="0.25">
      <c r="A205" s="34"/>
      <c r="D205" s="3"/>
      <c r="F205" s="4"/>
      <c r="G205" s="36"/>
    </row>
    <row r="206" spans="1:7" s="2" customFormat="1" ht="13.5" customHeight="1" thickBot="1" x14ac:dyDescent="0.3">
      <c r="A206" s="34"/>
      <c r="B206" s="310" t="s">
        <v>306</v>
      </c>
      <c r="C206" s="310"/>
      <c r="D206" s="310"/>
      <c r="F206" s="4"/>
      <c r="G206" s="36"/>
    </row>
    <row r="207" spans="1:7" s="2" customFormat="1" ht="13.5" thickBot="1" x14ac:dyDescent="0.3">
      <c r="A207" s="34"/>
      <c r="B207" s="310"/>
      <c r="C207" s="310"/>
      <c r="D207" s="310"/>
      <c r="E207" s="14" t="s">
        <v>2</v>
      </c>
      <c r="F207" s="15" t="s">
        <v>191</v>
      </c>
      <c r="G207" s="36"/>
    </row>
    <row r="208" spans="1:7" s="2" customFormat="1" ht="6.75" customHeight="1" x14ac:dyDescent="0.25">
      <c r="A208" s="34"/>
      <c r="D208" s="3"/>
      <c r="F208" s="4"/>
      <c r="G208" s="36"/>
    </row>
    <row r="209" spans="1:7" s="2" customFormat="1" ht="57.75" customHeight="1" x14ac:dyDescent="0.25">
      <c r="A209" s="34"/>
      <c r="B209" s="301" t="s">
        <v>414</v>
      </c>
      <c r="C209" s="302"/>
      <c r="D209" s="303"/>
      <c r="F209" s="4"/>
      <c r="G209" s="36"/>
    </row>
    <row r="210" spans="1:7" s="2" customFormat="1" ht="9.75" customHeight="1" x14ac:dyDescent="0.25">
      <c r="A210" s="34"/>
      <c r="B210" s="304"/>
      <c r="C210" s="305"/>
      <c r="D210" s="306"/>
      <c r="F210" s="4"/>
      <c r="G210" s="36"/>
    </row>
    <row r="211" spans="1:7" s="2" customFormat="1" ht="9.75" customHeight="1" x14ac:dyDescent="0.25">
      <c r="A211" s="34"/>
      <c r="B211" s="304"/>
      <c r="C211" s="305"/>
      <c r="D211" s="306"/>
      <c r="F211" s="4"/>
      <c r="G211" s="36"/>
    </row>
    <row r="212" spans="1:7" s="2" customFormat="1" ht="9.75" customHeight="1" x14ac:dyDescent="0.25">
      <c r="A212" s="34"/>
      <c r="B212" s="304"/>
      <c r="C212" s="305"/>
      <c r="D212" s="306"/>
      <c r="F212" s="4"/>
      <c r="G212" s="36"/>
    </row>
    <row r="213" spans="1:7" s="2" customFormat="1" ht="9.75" customHeight="1" x14ac:dyDescent="0.25">
      <c r="A213" s="34"/>
      <c r="B213" s="304"/>
      <c r="C213" s="305"/>
      <c r="D213" s="306"/>
      <c r="F213" s="4"/>
      <c r="G213" s="36"/>
    </row>
    <row r="214" spans="1:7" s="2" customFormat="1" ht="9.75" customHeight="1" x14ac:dyDescent="0.25">
      <c r="A214" s="34"/>
      <c r="B214" s="304"/>
      <c r="C214" s="305"/>
      <c r="D214" s="306"/>
      <c r="F214" s="4"/>
      <c r="G214" s="36"/>
    </row>
    <row r="215" spans="1:7" s="2" customFormat="1" x14ac:dyDescent="0.25">
      <c r="A215" s="34"/>
      <c r="B215" s="307"/>
      <c r="C215" s="308"/>
      <c r="D215" s="309"/>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f>IF(F207="Yes",1,IF(F207="No",0,IF(AND(ISBLANK(F217),ISNUMBER(F204)),1,IF(F217&gt;0,LOOKUP(F204/F217,$H$7:$H$11),IF(ISTEXT(D197),0,"")))))</f>
        <v>1</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0" t="s">
        <v>306</v>
      </c>
      <c r="C231" s="310"/>
      <c r="D231" s="310"/>
      <c r="F231" s="4"/>
      <c r="G231" s="36"/>
    </row>
    <row r="232" spans="1:7" s="2" customFormat="1" ht="13.5" thickBot="1" x14ac:dyDescent="0.3">
      <c r="A232" s="34"/>
      <c r="B232" s="310"/>
      <c r="C232" s="310"/>
      <c r="D232" s="310"/>
      <c r="E232" s="14" t="s">
        <v>2</v>
      </c>
      <c r="F232" s="15"/>
      <c r="G232" s="36"/>
    </row>
    <row r="233" spans="1:7" s="2" customFormat="1" ht="6.75" customHeight="1" x14ac:dyDescent="0.25">
      <c r="A233" s="34"/>
      <c r="D233" s="3"/>
      <c r="F233" s="4"/>
      <c r="G233" s="36"/>
    </row>
    <row r="234" spans="1:7" s="2" customFormat="1" x14ac:dyDescent="0.25">
      <c r="A234" s="34"/>
      <c r="B234" s="301"/>
      <c r="C234" s="302"/>
      <c r="D234" s="303"/>
      <c r="F234" s="4"/>
      <c r="G234" s="36"/>
    </row>
    <row r="235" spans="1:7" s="2" customFormat="1" x14ac:dyDescent="0.25">
      <c r="A235" s="34"/>
      <c r="B235" s="304"/>
      <c r="C235" s="305"/>
      <c r="D235" s="306"/>
      <c r="F235" s="4"/>
      <c r="G235" s="36"/>
    </row>
    <row r="236" spans="1:7" s="2" customFormat="1" x14ac:dyDescent="0.25">
      <c r="A236" s="34"/>
      <c r="B236" s="304"/>
      <c r="C236" s="305"/>
      <c r="D236" s="306"/>
      <c r="F236" s="4"/>
      <c r="G236" s="36"/>
    </row>
    <row r="237" spans="1:7" s="2" customFormat="1" x14ac:dyDescent="0.25">
      <c r="A237" s="34"/>
      <c r="B237" s="304"/>
      <c r="C237" s="305"/>
      <c r="D237" s="306"/>
      <c r="F237" s="4"/>
      <c r="G237" s="36"/>
    </row>
    <row r="238" spans="1:7" s="2" customFormat="1" x14ac:dyDescent="0.25">
      <c r="A238" s="34"/>
      <c r="B238" s="304"/>
      <c r="C238" s="305"/>
      <c r="D238" s="306"/>
      <c r="F238" s="4"/>
      <c r="G238" s="36"/>
    </row>
    <row r="239" spans="1:7" s="2" customFormat="1" x14ac:dyDescent="0.25">
      <c r="A239" s="34"/>
      <c r="B239" s="304"/>
      <c r="C239" s="305"/>
      <c r="D239" s="306"/>
      <c r="F239" s="4"/>
      <c r="G239" s="36"/>
    </row>
    <row r="240" spans="1:7" s="2" customFormat="1" x14ac:dyDescent="0.25">
      <c r="A240" s="34"/>
      <c r="B240" s="307"/>
      <c r="C240" s="308"/>
      <c r="D240" s="309"/>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0" t="s">
        <v>306</v>
      </c>
      <c r="C256" s="310"/>
      <c r="D256" s="310"/>
      <c r="F256" s="4"/>
      <c r="G256" s="36"/>
    </row>
    <row r="257" spans="1:7" s="2" customFormat="1" ht="13.5" thickBot="1" x14ac:dyDescent="0.3">
      <c r="A257" s="34"/>
      <c r="B257" s="310"/>
      <c r="C257" s="310"/>
      <c r="D257" s="310"/>
      <c r="E257" s="14" t="s">
        <v>2</v>
      </c>
      <c r="F257" s="15"/>
      <c r="G257" s="36"/>
    </row>
    <row r="258" spans="1:7" s="2" customFormat="1" ht="6.75" customHeight="1" x14ac:dyDescent="0.25">
      <c r="A258" s="34"/>
      <c r="D258" s="3"/>
      <c r="F258" s="4"/>
      <c r="G258" s="36"/>
    </row>
    <row r="259" spans="1:7" s="2" customFormat="1" x14ac:dyDescent="0.25">
      <c r="A259" s="34"/>
      <c r="B259" s="301"/>
      <c r="C259" s="302"/>
      <c r="D259" s="303"/>
      <c r="F259" s="4"/>
      <c r="G259" s="36"/>
    </row>
    <row r="260" spans="1:7" s="2" customFormat="1" x14ac:dyDescent="0.25">
      <c r="A260" s="34"/>
      <c r="B260" s="304"/>
      <c r="C260" s="305"/>
      <c r="D260" s="306"/>
      <c r="F260" s="4"/>
      <c r="G260" s="36"/>
    </row>
    <row r="261" spans="1:7" s="2" customFormat="1" x14ac:dyDescent="0.25">
      <c r="A261" s="34"/>
      <c r="B261" s="304"/>
      <c r="C261" s="305"/>
      <c r="D261" s="306"/>
      <c r="F261" s="4"/>
      <c r="G261" s="36"/>
    </row>
    <row r="262" spans="1:7" s="2" customFormat="1" x14ac:dyDescent="0.25">
      <c r="A262" s="34"/>
      <c r="B262" s="304"/>
      <c r="C262" s="305"/>
      <c r="D262" s="306"/>
      <c r="F262" s="4"/>
      <c r="G262" s="36"/>
    </row>
    <row r="263" spans="1:7" s="2" customFormat="1" x14ac:dyDescent="0.25">
      <c r="A263" s="34"/>
      <c r="B263" s="304"/>
      <c r="C263" s="305"/>
      <c r="D263" s="306"/>
      <c r="F263" s="4"/>
      <c r="G263" s="36"/>
    </row>
    <row r="264" spans="1:7" s="2" customFormat="1" x14ac:dyDescent="0.25">
      <c r="A264" s="34"/>
      <c r="B264" s="304"/>
      <c r="C264" s="305"/>
      <c r="D264" s="306"/>
      <c r="F264" s="4"/>
      <c r="G264" s="36"/>
    </row>
    <row r="265" spans="1:7" s="2" customFormat="1" x14ac:dyDescent="0.25">
      <c r="A265" s="34"/>
      <c r="B265" s="307"/>
      <c r="C265" s="308"/>
      <c r="D265" s="309"/>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ht="10.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38"/>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10" t="s">
        <v>306</v>
      </c>
      <c r="C281" s="310"/>
      <c r="D281" s="310"/>
      <c r="F281" s="4"/>
      <c r="G281" s="36"/>
    </row>
    <row r="282" spans="1:7" s="2" customFormat="1" ht="13.5" thickBot="1" x14ac:dyDescent="0.3">
      <c r="A282" s="34"/>
      <c r="B282" s="310"/>
      <c r="C282" s="310"/>
      <c r="D282" s="310"/>
      <c r="E282" s="14" t="s">
        <v>2</v>
      </c>
      <c r="F282" s="15"/>
      <c r="G282" s="36"/>
    </row>
    <row r="283" spans="1:7" s="2" customFormat="1" ht="6.75" customHeight="1" x14ac:dyDescent="0.25">
      <c r="A283" s="34"/>
      <c r="D283" s="3"/>
      <c r="F283" s="4"/>
      <c r="G283" s="36"/>
    </row>
    <row r="284" spans="1:7" s="2" customFormat="1" x14ac:dyDescent="0.25">
      <c r="A284" s="34"/>
      <c r="B284" s="301"/>
      <c r="C284" s="302"/>
      <c r="D284" s="303"/>
      <c r="F284" s="4"/>
      <c r="G284" s="36"/>
    </row>
    <row r="285" spans="1:7" s="2" customFormat="1" x14ac:dyDescent="0.25">
      <c r="A285" s="34"/>
      <c r="B285" s="304"/>
      <c r="C285" s="305"/>
      <c r="D285" s="306"/>
      <c r="F285" s="4"/>
      <c r="G285" s="36"/>
    </row>
    <row r="286" spans="1:7" s="2" customFormat="1" x14ac:dyDescent="0.25">
      <c r="A286" s="34"/>
      <c r="B286" s="304"/>
      <c r="C286" s="305"/>
      <c r="D286" s="306"/>
      <c r="F286" s="4"/>
      <c r="G286" s="36"/>
    </row>
    <row r="287" spans="1:7" s="2" customFormat="1" x14ac:dyDescent="0.25">
      <c r="A287" s="34"/>
      <c r="B287" s="304"/>
      <c r="C287" s="305"/>
      <c r="D287" s="306"/>
      <c r="F287" s="4"/>
      <c r="G287" s="36"/>
    </row>
    <row r="288" spans="1:7" s="2" customFormat="1" x14ac:dyDescent="0.25">
      <c r="A288" s="34"/>
      <c r="B288" s="304"/>
      <c r="C288" s="305"/>
      <c r="D288" s="306"/>
      <c r="F288" s="4"/>
      <c r="G288" s="36"/>
    </row>
    <row r="289" spans="1:7" s="2" customFormat="1" x14ac:dyDescent="0.25">
      <c r="A289" s="34"/>
      <c r="B289" s="304"/>
      <c r="C289" s="305"/>
      <c r="D289" s="306"/>
      <c r="F289" s="4"/>
      <c r="G289" s="36"/>
    </row>
    <row r="290" spans="1:7" s="2" customFormat="1" x14ac:dyDescent="0.25">
      <c r="A290" s="34"/>
      <c r="B290" s="307"/>
      <c r="C290" s="308"/>
      <c r="D290" s="309"/>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IF(F282="Yes",1,IF(F282="No",0,IF(AND(ISBLANK(F292),ISNUMBER(F279)),1,IF(F292&gt;0,LOOKUP(F279/F292,$H$7:$H$11),IF(ISTEXT(D272),0,"")))))</f>
        <v/>
      </c>
      <c r="G294" s="36"/>
    </row>
    <row r="295" spans="1:7" s="2" customFormat="1" x14ac:dyDescent="0.25">
      <c r="A295" s="48"/>
      <c r="B295" s="49"/>
      <c r="C295" s="49"/>
      <c r="D295" s="50"/>
      <c r="E295" s="49"/>
      <c r="F295" s="51"/>
      <c r="G295" s="52"/>
    </row>
  </sheetData>
  <mergeCells count="23">
    <mergeCell ref="B59:D65"/>
    <mergeCell ref="B84:D90"/>
    <mergeCell ref="B109:D115"/>
    <mergeCell ref="B206:D207"/>
    <mergeCell ref="B231:D232"/>
    <mergeCell ref="B256:D257"/>
    <mergeCell ref="B209:D215"/>
    <mergeCell ref="B116:D116"/>
    <mergeCell ref="B29:D30"/>
    <mergeCell ref="B56:D57"/>
    <mergeCell ref="B81:D82"/>
    <mergeCell ref="B106:D107"/>
    <mergeCell ref="B131:D132"/>
    <mergeCell ref="B281:D282"/>
    <mergeCell ref="B234:D240"/>
    <mergeCell ref="B284:D290"/>
    <mergeCell ref="B32:D38"/>
    <mergeCell ref="B184:D190"/>
    <mergeCell ref="B134:D140"/>
    <mergeCell ref="B159:D165"/>
    <mergeCell ref="B156:D157"/>
    <mergeCell ref="B181:D182"/>
    <mergeCell ref="B259:D265"/>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0" orientation="portrait" r:id="rId1"/>
  <headerFooter>
    <oddHeader>&amp;C&amp;"-,Bold"&amp;14DSRIP Semi-Annual Reporting Form</oddHeader>
    <oddFooter>&amp;C&amp;A&amp;R&amp;P of &amp;N&amp;L&amp;D</oddFooter>
  </headerFooter>
  <rowBreaks count="6" manualBreakCount="6">
    <brk id="14" max="6" man="1"/>
    <brk id="45" max="6" man="1"/>
    <brk id="95" max="6" man="1"/>
    <brk id="120" max="6" man="1"/>
    <brk id="145" max="16383" man="1"/>
    <brk id="195" max="6"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view="pageBreakPreview" zoomScale="90" zoomScaleNormal="90" zoomScaleSheetLayoutView="90" zoomScalePageLayoutView="90" workbookViewId="0">
      <selection activeCell="C6" sqref="C6"/>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5" style="7" bestFit="1"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t="str">
        <f>IF('Total Payment Amount'!D4=0,"",'Total Payment Amount'!D4)</f>
        <v>9/30/2012 - 3/22/13</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2178000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1996500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109</v>
      </c>
      <c r="G23" s="80"/>
    </row>
    <row r="24" spans="1:7" ht="6.75" customHeight="1" thickBot="1" x14ac:dyDescent="0.3">
      <c r="A24" s="79"/>
      <c r="G24" s="80"/>
    </row>
    <row r="25" spans="1:7" ht="13.5" thickBot="1" x14ac:dyDescent="0.3">
      <c r="A25" s="79"/>
      <c r="B25" s="5" t="s">
        <v>32</v>
      </c>
      <c r="E25" s="14" t="s">
        <v>2</v>
      </c>
      <c r="F25" s="139">
        <v>124</v>
      </c>
      <c r="G25" s="80"/>
    </row>
    <row r="26" spans="1:7" ht="6.75" customHeight="1" thickBot="1" x14ac:dyDescent="0.3">
      <c r="A26" s="79"/>
      <c r="G26" s="80"/>
    </row>
    <row r="27" spans="1:7" ht="13.5" thickBot="1" x14ac:dyDescent="0.3">
      <c r="A27" s="79"/>
      <c r="C27" s="5" t="s">
        <v>175</v>
      </c>
      <c r="F27" s="16">
        <f>IF(F25&gt;F23,F23/F25,"N/A")</f>
        <v>0.87903225806451613</v>
      </c>
      <c r="G27" s="80"/>
    </row>
    <row r="28" spans="1:7" ht="6.75" customHeight="1" x14ac:dyDescent="0.25">
      <c r="A28" s="79"/>
      <c r="G28" s="80"/>
    </row>
    <row r="29" spans="1:7" s="2" customFormat="1" x14ac:dyDescent="0.25">
      <c r="A29" s="34"/>
      <c r="B29" s="337" t="s">
        <v>305</v>
      </c>
      <c r="C29" s="338"/>
      <c r="D29" s="338"/>
      <c r="E29" s="45"/>
      <c r="F29" s="46"/>
      <c r="G29" s="36"/>
    </row>
    <row r="30" spans="1:7" s="2" customFormat="1" x14ac:dyDescent="0.25">
      <c r="A30" s="34"/>
      <c r="B30" s="338"/>
      <c r="C30" s="338"/>
      <c r="D30" s="338"/>
      <c r="E30" s="45"/>
      <c r="F30" s="46"/>
      <c r="G30" s="36"/>
    </row>
    <row r="31" spans="1:7" s="2" customFormat="1" ht="6.75" customHeight="1" x14ac:dyDescent="0.25">
      <c r="A31" s="34"/>
      <c r="D31" s="3"/>
      <c r="F31" s="4"/>
      <c r="G31" s="36"/>
    </row>
    <row r="32" spans="1:7" s="2" customFormat="1" ht="49.5" customHeight="1" x14ac:dyDescent="0.25">
      <c r="A32" s="34"/>
      <c r="B32" s="301" t="s">
        <v>388</v>
      </c>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7"/>
      <c r="C38" s="308"/>
      <c r="D38" s="309"/>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28.5" x14ac:dyDescent="0.2">
      <c r="A47" s="40"/>
      <c r="B47" s="41" t="s">
        <v>234</v>
      </c>
      <c r="C47" s="41"/>
      <c r="D47" s="272" t="s">
        <v>353</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v>1</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v>1</v>
      </c>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No</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t="s">
        <v>192</v>
      </c>
      <c r="G57" s="36"/>
    </row>
    <row r="58" spans="1:7" s="2" customFormat="1" ht="6.75" customHeight="1" x14ac:dyDescent="0.25">
      <c r="A58" s="34"/>
      <c r="D58" s="3"/>
      <c r="F58" s="4"/>
      <c r="G58" s="36"/>
    </row>
    <row r="59" spans="1:7" s="2" customFormat="1" ht="251.25" customHeight="1" x14ac:dyDescent="0.25">
      <c r="A59" s="34"/>
      <c r="B59" s="342" t="s">
        <v>431</v>
      </c>
      <c r="C59" s="343"/>
      <c r="D59" s="344"/>
      <c r="F59" s="4"/>
      <c r="G59" s="36"/>
    </row>
    <row r="60" spans="1:7" s="2" customFormat="1" ht="11.25" customHeight="1" x14ac:dyDescent="0.25">
      <c r="A60" s="34"/>
      <c r="B60" s="345"/>
      <c r="C60" s="346"/>
      <c r="D60" s="347"/>
      <c r="F60" s="4"/>
      <c r="G60" s="36"/>
    </row>
    <row r="61" spans="1:7" s="2" customFormat="1" ht="11.25" customHeight="1" x14ac:dyDescent="0.25">
      <c r="A61" s="34"/>
      <c r="B61" s="345"/>
      <c r="C61" s="346"/>
      <c r="D61" s="347"/>
      <c r="F61" s="4"/>
      <c r="G61" s="36"/>
    </row>
    <row r="62" spans="1:7" s="2" customFormat="1" ht="11.25" customHeight="1" x14ac:dyDescent="0.25">
      <c r="A62" s="34"/>
      <c r="B62" s="345"/>
      <c r="C62" s="346"/>
      <c r="D62" s="347"/>
      <c r="F62" s="4"/>
      <c r="G62" s="36"/>
    </row>
    <row r="63" spans="1:7" s="2" customFormat="1" ht="14.25" customHeight="1" x14ac:dyDescent="0.25">
      <c r="A63" s="34"/>
      <c r="B63" s="345"/>
      <c r="C63" s="346"/>
      <c r="D63" s="347"/>
      <c r="F63" s="4"/>
      <c r="G63" s="36"/>
    </row>
    <row r="64" spans="1:7" s="2" customFormat="1" x14ac:dyDescent="0.25">
      <c r="A64" s="34"/>
      <c r="B64" s="345"/>
      <c r="C64" s="346"/>
      <c r="D64" s="347"/>
      <c r="F64" s="4"/>
      <c r="G64" s="36"/>
    </row>
    <row r="65" spans="1:7" s="2" customFormat="1" ht="84.75" customHeight="1" x14ac:dyDescent="0.25">
      <c r="A65" s="34"/>
      <c r="B65" s="348"/>
      <c r="C65" s="349"/>
      <c r="D65" s="350"/>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
      <c r="A72" s="40"/>
      <c r="B72" s="41" t="s">
        <v>234</v>
      </c>
      <c r="C72" s="41"/>
      <c r="D72" s="269" t="s">
        <v>404</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t="s">
        <v>191</v>
      </c>
      <c r="G82" s="36"/>
    </row>
    <row r="83" spans="1:7" s="2" customFormat="1" ht="6.75" customHeight="1" x14ac:dyDescent="0.25">
      <c r="A83" s="34"/>
      <c r="D83" s="3"/>
      <c r="F83" s="4"/>
      <c r="G83" s="36"/>
    </row>
    <row r="84" spans="1:7" s="2" customFormat="1" ht="129" customHeight="1" x14ac:dyDescent="0.25">
      <c r="A84" s="34"/>
      <c r="B84" s="342" t="s">
        <v>405</v>
      </c>
      <c r="C84" s="343"/>
      <c r="D84" s="344"/>
      <c r="F84" s="4"/>
      <c r="G84" s="36"/>
    </row>
    <row r="85" spans="1:7" s="2" customFormat="1" x14ac:dyDescent="0.25">
      <c r="A85" s="34"/>
      <c r="B85" s="345"/>
      <c r="C85" s="346"/>
      <c r="D85" s="347"/>
      <c r="F85" s="4"/>
      <c r="G85" s="36"/>
    </row>
    <row r="86" spans="1:7" s="2" customFormat="1" x14ac:dyDescent="0.25">
      <c r="A86" s="34"/>
      <c r="B86" s="345"/>
      <c r="C86" s="346"/>
      <c r="D86" s="347"/>
      <c r="F86" s="4"/>
      <c r="G86" s="36"/>
    </row>
    <row r="87" spans="1:7" s="2" customFormat="1" x14ac:dyDescent="0.25">
      <c r="A87" s="34"/>
      <c r="B87" s="345"/>
      <c r="C87" s="346"/>
      <c r="D87" s="347"/>
      <c r="F87" s="4"/>
      <c r="G87" s="36"/>
    </row>
    <row r="88" spans="1:7" s="2" customFormat="1" x14ac:dyDescent="0.25">
      <c r="A88" s="34"/>
      <c r="B88" s="345"/>
      <c r="C88" s="346"/>
      <c r="D88" s="347"/>
      <c r="F88" s="4"/>
      <c r="G88" s="36"/>
    </row>
    <row r="89" spans="1:7" s="2" customFormat="1" x14ac:dyDescent="0.25">
      <c r="A89" s="34"/>
      <c r="B89" s="345"/>
      <c r="C89" s="346"/>
      <c r="D89" s="347"/>
      <c r="F89" s="4"/>
      <c r="G89" s="36"/>
    </row>
    <row r="90" spans="1:7" s="2" customFormat="1" x14ac:dyDescent="0.25">
      <c r="A90" s="34"/>
      <c r="B90" s="348"/>
      <c r="C90" s="349"/>
      <c r="D90" s="350"/>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234</v>
      </c>
      <c r="C97" s="41"/>
      <c r="D97" s="154" t="s">
        <v>403</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t="s">
        <v>191</v>
      </c>
      <c r="G107" s="36"/>
    </row>
    <row r="108" spans="1:7" s="2" customFormat="1" ht="6.75" customHeight="1" x14ac:dyDescent="0.25">
      <c r="A108" s="34"/>
      <c r="D108" s="3"/>
      <c r="F108" s="4"/>
      <c r="G108" s="36"/>
    </row>
    <row r="109" spans="1:7" s="2" customFormat="1" ht="213" customHeight="1" x14ac:dyDescent="0.25">
      <c r="A109" s="34"/>
      <c r="B109" s="342" t="s">
        <v>421</v>
      </c>
      <c r="C109" s="343"/>
      <c r="D109" s="344"/>
      <c r="F109" s="4"/>
      <c r="G109" s="36"/>
    </row>
    <row r="110" spans="1:7" s="2" customFormat="1" x14ac:dyDescent="0.25">
      <c r="A110" s="34"/>
      <c r="B110" s="345"/>
      <c r="C110" s="346"/>
      <c r="D110" s="347"/>
      <c r="F110" s="4"/>
      <c r="G110" s="36"/>
    </row>
    <row r="111" spans="1:7" s="2" customFormat="1" x14ac:dyDescent="0.25">
      <c r="A111" s="34"/>
      <c r="B111" s="345"/>
      <c r="C111" s="346"/>
      <c r="D111" s="347"/>
      <c r="F111" s="4"/>
      <c r="G111" s="36"/>
    </row>
    <row r="112" spans="1:7" s="2" customFormat="1" x14ac:dyDescent="0.25">
      <c r="A112" s="34"/>
      <c r="B112" s="345"/>
      <c r="C112" s="346"/>
      <c r="D112" s="347"/>
      <c r="F112" s="4"/>
      <c r="G112" s="36"/>
    </row>
    <row r="113" spans="1:7" s="2" customFormat="1" x14ac:dyDescent="0.25">
      <c r="A113" s="34"/>
      <c r="B113" s="345"/>
      <c r="C113" s="346"/>
      <c r="D113" s="347"/>
      <c r="F113" s="4"/>
      <c r="G113" s="36"/>
    </row>
    <row r="114" spans="1:7" s="2" customFormat="1" x14ac:dyDescent="0.25">
      <c r="A114" s="34"/>
      <c r="B114" s="345"/>
      <c r="C114" s="346"/>
      <c r="D114" s="347"/>
      <c r="F114" s="4"/>
      <c r="G114" s="36"/>
    </row>
    <row r="115" spans="1:7" s="2" customFormat="1" x14ac:dyDescent="0.25">
      <c r="A115" s="34"/>
      <c r="B115" s="348"/>
      <c r="C115" s="349"/>
      <c r="D115" s="350"/>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IF(F107="Yes",1,IF(F107="No",0,IF(AND(ISBLANK(F117),ISNUMBER(F104)),1,IF(F117&gt;0,LOOKUP(F104/F117,$H$7:$H$11),IF(ISTEXT(D97),0,"")))))</f>
        <v>1</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28.5" x14ac:dyDescent="0.2">
      <c r="A122" s="40"/>
      <c r="B122" s="41" t="s">
        <v>234</v>
      </c>
      <c r="C122" s="41"/>
      <c r="D122" s="272" t="s">
        <v>354</v>
      </c>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v>1</v>
      </c>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v>1</v>
      </c>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t="s">
        <v>191</v>
      </c>
      <c r="G132" s="36"/>
    </row>
    <row r="133" spans="1:7" s="2" customFormat="1" ht="6.75" customHeight="1" x14ac:dyDescent="0.25">
      <c r="A133" s="34"/>
      <c r="D133" s="3"/>
      <c r="F133" s="4"/>
      <c r="G133" s="36"/>
    </row>
    <row r="134" spans="1:7" s="2" customFormat="1" ht="345" customHeight="1" x14ac:dyDescent="0.25">
      <c r="A134" s="34"/>
      <c r="B134" s="342" t="s">
        <v>428</v>
      </c>
      <c r="C134" s="343"/>
      <c r="D134" s="344"/>
      <c r="F134" s="4"/>
      <c r="G134" s="36"/>
    </row>
    <row r="135" spans="1:7" s="2" customFormat="1" ht="188.25" customHeight="1" x14ac:dyDescent="0.25">
      <c r="A135" s="34"/>
      <c r="B135" s="345"/>
      <c r="C135" s="346"/>
      <c r="D135" s="347"/>
      <c r="F135" s="4"/>
      <c r="G135" s="36"/>
    </row>
    <row r="136" spans="1:7" s="2" customFormat="1" x14ac:dyDescent="0.25">
      <c r="A136" s="34"/>
      <c r="B136" s="345"/>
      <c r="C136" s="346"/>
      <c r="D136" s="347"/>
      <c r="F136" s="4"/>
      <c r="G136" s="36"/>
    </row>
    <row r="137" spans="1:7" s="2" customFormat="1" x14ac:dyDescent="0.25">
      <c r="A137" s="34"/>
      <c r="B137" s="345"/>
      <c r="C137" s="346"/>
      <c r="D137" s="347"/>
      <c r="F137" s="4"/>
      <c r="G137" s="36"/>
    </row>
    <row r="138" spans="1:7" s="2" customFormat="1" x14ac:dyDescent="0.25">
      <c r="A138" s="34"/>
      <c r="B138" s="345"/>
      <c r="C138" s="346"/>
      <c r="D138" s="347"/>
      <c r="F138" s="4"/>
      <c r="G138" s="36"/>
    </row>
    <row r="139" spans="1:7" s="2" customFormat="1" x14ac:dyDescent="0.25">
      <c r="A139" s="34"/>
      <c r="B139" s="345"/>
      <c r="C139" s="346"/>
      <c r="D139" s="347"/>
      <c r="F139" s="4"/>
      <c r="G139" s="36"/>
    </row>
    <row r="140" spans="1:7" s="2" customFormat="1" ht="110.25" customHeight="1" x14ac:dyDescent="0.25">
      <c r="A140" s="34"/>
      <c r="B140" s="348"/>
      <c r="C140" s="349"/>
      <c r="D140" s="350"/>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v>1</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57" x14ac:dyDescent="0.25">
      <c r="A147" s="40"/>
      <c r="B147" s="41" t="s">
        <v>234</v>
      </c>
      <c r="C147" s="41"/>
      <c r="D147" s="154" t="s">
        <v>355</v>
      </c>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Yes</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t="s">
        <v>191</v>
      </c>
      <c r="G157" s="36"/>
    </row>
    <row r="158" spans="1:7" s="2" customFormat="1" ht="6.75" customHeight="1" x14ac:dyDescent="0.25">
      <c r="A158" s="34"/>
      <c r="D158" s="3"/>
      <c r="F158" s="4"/>
      <c r="G158" s="36"/>
    </row>
    <row r="159" spans="1:7" s="2" customFormat="1" ht="372.75" customHeight="1" x14ac:dyDescent="0.25">
      <c r="A159" s="34"/>
      <c r="B159" s="342" t="s">
        <v>422</v>
      </c>
      <c r="C159" s="343"/>
      <c r="D159" s="344"/>
      <c r="F159" s="4"/>
      <c r="G159" s="36"/>
    </row>
    <row r="160" spans="1:7" s="2" customFormat="1" x14ac:dyDescent="0.25">
      <c r="A160" s="34"/>
      <c r="B160" s="345"/>
      <c r="C160" s="346"/>
      <c r="D160" s="347"/>
      <c r="F160" s="4"/>
      <c r="G160" s="36"/>
    </row>
    <row r="161" spans="1:7" s="2" customFormat="1" x14ac:dyDescent="0.25">
      <c r="A161" s="34"/>
      <c r="B161" s="345"/>
      <c r="C161" s="346"/>
      <c r="D161" s="347"/>
      <c r="F161" s="4"/>
      <c r="G161" s="36"/>
    </row>
    <row r="162" spans="1:7" s="2" customFormat="1" x14ac:dyDescent="0.25">
      <c r="A162" s="34"/>
      <c r="B162" s="345"/>
      <c r="C162" s="346"/>
      <c r="D162" s="347"/>
      <c r="F162" s="4"/>
      <c r="G162" s="36"/>
    </row>
    <row r="163" spans="1:7" s="2" customFormat="1" x14ac:dyDescent="0.25">
      <c r="A163" s="34"/>
      <c r="B163" s="345"/>
      <c r="C163" s="346"/>
      <c r="D163" s="347"/>
      <c r="F163" s="4"/>
      <c r="G163" s="36"/>
    </row>
    <row r="164" spans="1:7" s="2" customFormat="1" x14ac:dyDescent="0.25">
      <c r="A164" s="34"/>
      <c r="B164" s="345"/>
      <c r="C164" s="346"/>
      <c r="D164" s="347"/>
      <c r="F164" s="4"/>
      <c r="G164" s="36"/>
    </row>
    <row r="165" spans="1:7" s="2" customFormat="1" x14ac:dyDescent="0.25">
      <c r="A165" s="34"/>
      <c r="B165" s="348"/>
      <c r="C165" s="349"/>
      <c r="D165" s="350"/>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f>IF(F157="Yes",1,IF(F157="No",0,IF(AND(ISBLANK(F167),ISNUMBER(F154)),1,IF(F167&gt;0,LOOKUP(F154/F167,$H$7:$H$11),IF(ISTEXT(D147),0,"")))))</f>
        <v>1</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
      <c r="A172" s="40"/>
      <c r="B172" s="41" t="s">
        <v>234</v>
      </c>
      <c r="C172" s="41"/>
      <c r="D172" s="270" t="s">
        <v>356</v>
      </c>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Yes</v>
      </c>
      <c r="G179" s="36"/>
    </row>
    <row r="180" spans="1:7" s="2" customFormat="1" ht="6.75" customHeight="1" x14ac:dyDescent="0.25">
      <c r="A180" s="34"/>
      <c r="D180" s="3"/>
      <c r="F180" s="4"/>
      <c r="G180" s="36"/>
    </row>
    <row r="181" spans="1:7" s="2" customFormat="1" ht="13.5" customHeight="1" thickBot="1" x14ac:dyDescent="0.3">
      <c r="A181" s="34"/>
      <c r="B181" s="310" t="s">
        <v>306</v>
      </c>
      <c r="C181" s="310"/>
      <c r="D181" s="310"/>
      <c r="F181" s="4"/>
      <c r="G181" s="36"/>
    </row>
    <row r="182" spans="1:7" s="2" customFormat="1" ht="13.5" thickBot="1" x14ac:dyDescent="0.3">
      <c r="A182" s="34"/>
      <c r="B182" s="310"/>
      <c r="C182" s="310"/>
      <c r="D182" s="310"/>
      <c r="E182" s="14" t="s">
        <v>2</v>
      </c>
      <c r="F182" s="15" t="s">
        <v>191</v>
      </c>
      <c r="G182" s="36"/>
    </row>
    <row r="183" spans="1:7" s="2" customFormat="1" ht="6.75" customHeight="1" x14ac:dyDescent="0.25">
      <c r="A183" s="34"/>
      <c r="D183" s="3"/>
      <c r="F183" s="4"/>
      <c r="G183" s="36"/>
    </row>
    <row r="184" spans="1:7" s="2" customFormat="1" ht="122.25" customHeight="1" x14ac:dyDescent="0.25">
      <c r="A184" s="34"/>
      <c r="B184" s="342" t="s">
        <v>423</v>
      </c>
      <c r="C184" s="343"/>
      <c r="D184" s="344"/>
      <c r="F184" s="4"/>
      <c r="G184" s="36"/>
    </row>
    <row r="185" spans="1:7" s="2" customFormat="1" ht="19.5" customHeight="1" x14ac:dyDescent="0.25">
      <c r="A185" s="34"/>
      <c r="B185" s="345"/>
      <c r="C185" s="346"/>
      <c r="D185" s="347"/>
      <c r="F185" s="4"/>
      <c r="G185" s="36"/>
    </row>
    <row r="186" spans="1:7" s="2" customFormat="1" x14ac:dyDescent="0.25">
      <c r="A186" s="34"/>
      <c r="B186" s="345"/>
      <c r="C186" s="346"/>
      <c r="D186" s="347"/>
      <c r="F186" s="4"/>
      <c r="G186" s="36"/>
    </row>
    <row r="187" spans="1:7" s="2" customFormat="1" x14ac:dyDescent="0.25">
      <c r="A187" s="34"/>
      <c r="B187" s="345"/>
      <c r="C187" s="346"/>
      <c r="D187" s="347"/>
      <c r="F187" s="4"/>
      <c r="G187" s="36"/>
    </row>
    <row r="188" spans="1:7" s="2" customFormat="1" x14ac:dyDescent="0.25">
      <c r="A188" s="34"/>
      <c r="B188" s="345"/>
      <c r="C188" s="346"/>
      <c r="D188" s="347"/>
      <c r="F188" s="4"/>
      <c r="G188" s="36"/>
    </row>
    <row r="189" spans="1:7" s="2" customFormat="1" x14ac:dyDescent="0.25">
      <c r="A189" s="34"/>
      <c r="B189" s="345"/>
      <c r="C189" s="346"/>
      <c r="D189" s="347"/>
      <c r="F189" s="4"/>
      <c r="G189" s="36"/>
    </row>
    <row r="190" spans="1:7" s="2" customFormat="1" x14ac:dyDescent="0.25">
      <c r="A190" s="34"/>
      <c r="B190" s="348"/>
      <c r="C190" s="349"/>
      <c r="D190" s="350"/>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f>IF(F182="Yes",1,IF(F182="No",0,IF(AND(ISBLANK(F192),ISNUMBER(F179)),1,IF(F192&gt;0,LOOKUP(F179/F192,$H$7:$H$11),IF(ISTEXT(D172),0,"")))))</f>
        <v>1</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28.5" x14ac:dyDescent="0.25">
      <c r="A197" s="40"/>
      <c r="B197" s="41" t="s">
        <v>234</v>
      </c>
      <c r="C197" s="41"/>
      <c r="D197" s="154" t="s">
        <v>357</v>
      </c>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Yes</v>
      </c>
      <c r="G204" s="36"/>
    </row>
    <row r="205" spans="1:7" s="2" customFormat="1" ht="6.75" customHeight="1" x14ac:dyDescent="0.25">
      <c r="A205" s="34"/>
      <c r="D205" s="3"/>
      <c r="F205" s="4"/>
      <c r="G205" s="36"/>
    </row>
    <row r="206" spans="1:7" s="2" customFormat="1" ht="13.5" customHeight="1" thickBot="1" x14ac:dyDescent="0.3">
      <c r="A206" s="34"/>
      <c r="B206" s="310" t="s">
        <v>306</v>
      </c>
      <c r="C206" s="310"/>
      <c r="D206" s="310"/>
      <c r="F206" s="4"/>
      <c r="G206" s="36"/>
    </row>
    <row r="207" spans="1:7" s="2" customFormat="1" ht="13.5" thickBot="1" x14ac:dyDescent="0.3">
      <c r="A207" s="34"/>
      <c r="B207" s="310"/>
      <c r="C207" s="310"/>
      <c r="D207" s="310"/>
      <c r="E207" s="14" t="s">
        <v>2</v>
      </c>
      <c r="F207" s="15" t="s">
        <v>191</v>
      </c>
      <c r="G207" s="36"/>
    </row>
    <row r="208" spans="1:7" s="2" customFormat="1" ht="6.75" customHeight="1" x14ac:dyDescent="0.25">
      <c r="A208" s="34"/>
      <c r="D208" s="3"/>
      <c r="F208" s="4"/>
      <c r="G208" s="36"/>
    </row>
    <row r="209" spans="1:7" s="2" customFormat="1" ht="12.75" customHeight="1" x14ac:dyDescent="0.25">
      <c r="A209" s="34"/>
      <c r="B209" s="301" t="s">
        <v>377</v>
      </c>
      <c r="C209" s="302"/>
      <c r="D209" s="303"/>
      <c r="F209" s="4"/>
      <c r="G209" s="36"/>
    </row>
    <row r="210" spans="1:7" s="2" customFormat="1" x14ac:dyDescent="0.25">
      <c r="A210" s="34"/>
      <c r="B210" s="304"/>
      <c r="C210" s="305"/>
      <c r="D210" s="306"/>
      <c r="F210" s="4"/>
      <c r="G210" s="36"/>
    </row>
    <row r="211" spans="1:7" s="2" customFormat="1" x14ac:dyDescent="0.25">
      <c r="A211" s="34"/>
      <c r="B211" s="304"/>
      <c r="C211" s="305"/>
      <c r="D211" s="306"/>
      <c r="F211" s="4"/>
      <c r="G211" s="36"/>
    </row>
    <row r="212" spans="1:7" s="2" customFormat="1" x14ac:dyDescent="0.25">
      <c r="A212" s="34"/>
      <c r="B212" s="304"/>
      <c r="C212" s="305"/>
      <c r="D212" s="306"/>
      <c r="F212" s="4"/>
      <c r="G212" s="36"/>
    </row>
    <row r="213" spans="1:7" s="2" customFormat="1" x14ac:dyDescent="0.25">
      <c r="A213" s="34"/>
      <c r="B213" s="304"/>
      <c r="C213" s="305"/>
      <c r="D213" s="306"/>
      <c r="F213" s="4"/>
      <c r="G213" s="36"/>
    </row>
    <row r="214" spans="1:7" s="2" customFormat="1" x14ac:dyDescent="0.25">
      <c r="A214" s="34"/>
      <c r="B214" s="304"/>
      <c r="C214" s="305"/>
      <c r="D214" s="306"/>
      <c r="F214" s="4"/>
      <c r="G214" s="36"/>
    </row>
    <row r="215" spans="1:7" s="2" customFormat="1" x14ac:dyDescent="0.25">
      <c r="A215" s="34"/>
      <c r="B215" s="307"/>
      <c r="C215" s="308"/>
      <c r="D215" s="309"/>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f>IF(F207="Yes",1,IF(F207="No",0,IF(AND(ISBLANK(F217),ISNUMBER(F204)),1,IF(F217&gt;0,LOOKUP(F204/F217,$H$7:$H$11),IF(ISTEXT(D197),0,"")))))</f>
        <v>1</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28.5" x14ac:dyDescent="0.25">
      <c r="A222" s="40"/>
      <c r="B222" s="41" t="s">
        <v>234</v>
      </c>
      <c r="C222" s="41"/>
      <c r="D222" s="154" t="s">
        <v>358</v>
      </c>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Yes</v>
      </c>
      <c r="G229" s="36"/>
    </row>
    <row r="230" spans="1:7" s="2" customFormat="1" ht="6.75" customHeight="1" x14ac:dyDescent="0.25">
      <c r="A230" s="34"/>
      <c r="D230" s="3"/>
      <c r="F230" s="4"/>
      <c r="G230" s="36"/>
    </row>
    <row r="231" spans="1:7" s="2" customFormat="1" ht="13.5" customHeight="1" thickBot="1" x14ac:dyDescent="0.3">
      <c r="A231" s="34"/>
      <c r="B231" s="310" t="s">
        <v>306</v>
      </c>
      <c r="C231" s="310"/>
      <c r="D231" s="310"/>
      <c r="F231" s="4"/>
      <c r="G231" s="36"/>
    </row>
    <row r="232" spans="1:7" s="2" customFormat="1" ht="13.5" thickBot="1" x14ac:dyDescent="0.3">
      <c r="A232" s="34"/>
      <c r="B232" s="310"/>
      <c r="C232" s="310"/>
      <c r="D232" s="310"/>
      <c r="E232" s="14" t="s">
        <v>2</v>
      </c>
      <c r="F232" s="15" t="s">
        <v>191</v>
      </c>
      <c r="G232" s="36"/>
    </row>
    <row r="233" spans="1:7" s="2" customFormat="1" ht="6.75" customHeight="1" x14ac:dyDescent="0.25">
      <c r="A233" s="34"/>
      <c r="D233" s="3"/>
      <c r="F233" s="4"/>
      <c r="G233" s="36"/>
    </row>
    <row r="234" spans="1:7" s="2" customFormat="1" ht="12.75" customHeight="1" x14ac:dyDescent="0.25">
      <c r="A234" s="34"/>
      <c r="B234" s="301" t="s">
        <v>377</v>
      </c>
      <c r="C234" s="302"/>
      <c r="D234" s="303"/>
      <c r="F234" s="4"/>
      <c r="G234" s="36"/>
    </row>
    <row r="235" spans="1:7" s="2" customFormat="1" x14ac:dyDescent="0.25">
      <c r="A235" s="34"/>
      <c r="B235" s="304"/>
      <c r="C235" s="305"/>
      <c r="D235" s="306"/>
      <c r="F235" s="4"/>
      <c r="G235" s="36"/>
    </row>
    <row r="236" spans="1:7" s="2" customFormat="1" x14ac:dyDescent="0.25">
      <c r="A236" s="34"/>
      <c r="B236" s="304"/>
      <c r="C236" s="305"/>
      <c r="D236" s="306"/>
      <c r="F236" s="4"/>
      <c r="G236" s="36"/>
    </row>
    <row r="237" spans="1:7" s="2" customFormat="1" x14ac:dyDescent="0.25">
      <c r="A237" s="34"/>
      <c r="B237" s="304"/>
      <c r="C237" s="305"/>
      <c r="D237" s="306"/>
      <c r="F237" s="4"/>
      <c r="G237" s="36"/>
    </row>
    <row r="238" spans="1:7" s="2" customFormat="1" x14ac:dyDescent="0.25">
      <c r="A238" s="34"/>
      <c r="B238" s="304"/>
      <c r="C238" s="305"/>
      <c r="D238" s="306"/>
      <c r="F238" s="4"/>
      <c r="G238" s="36"/>
    </row>
    <row r="239" spans="1:7" s="2" customFormat="1" x14ac:dyDescent="0.25">
      <c r="A239" s="34"/>
      <c r="B239" s="304"/>
      <c r="C239" s="305"/>
      <c r="D239" s="306"/>
      <c r="F239" s="4"/>
      <c r="G239" s="36"/>
    </row>
    <row r="240" spans="1:7" s="2" customFormat="1" x14ac:dyDescent="0.25">
      <c r="A240" s="34"/>
      <c r="B240" s="307"/>
      <c r="C240" s="308"/>
      <c r="D240" s="309"/>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f>IF(F232="Yes",1,IF(F232="No",0,IF(AND(ISBLANK(F242),ISNUMBER(F229)),1,IF(F242&gt;0,LOOKUP(F229/F242,$H$7:$H$11),IF(ISTEXT(D222),0,"")))))</f>
        <v>1</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0" t="s">
        <v>306</v>
      </c>
      <c r="C256" s="310"/>
      <c r="D256" s="310"/>
      <c r="F256" s="4"/>
      <c r="G256" s="36"/>
    </row>
    <row r="257" spans="1:7" s="2" customFormat="1" ht="13.5" thickBot="1" x14ac:dyDescent="0.3">
      <c r="A257" s="34"/>
      <c r="B257" s="310"/>
      <c r="C257" s="310"/>
      <c r="D257" s="310"/>
      <c r="E257" s="14" t="s">
        <v>2</v>
      </c>
      <c r="F257" s="15"/>
      <c r="G257" s="36"/>
    </row>
    <row r="258" spans="1:7" s="2" customFormat="1" ht="6.75" customHeight="1" x14ac:dyDescent="0.25">
      <c r="A258" s="34"/>
      <c r="D258" s="3"/>
      <c r="F258" s="4"/>
      <c r="G258" s="36"/>
    </row>
    <row r="259" spans="1:7" s="2" customFormat="1" x14ac:dyDescent="0.25">
      <c r="A259" s="34"/>
      <c r="B259" s="301"/>
      <c r="C259" s="302"/>
      <c r="D259" s="303"/>
      <c r="F259" s="4"/>
      <c r="G259" s="36"/>
    </row>
    <row r="260" spans="1:7" s="2" customFormat="1" x14ac:dyDescent="0.25">
      <c r="A260" s="34"/>
      <c r="B260" s="304"/>
      <c r="C260" s="305"/>
      <c r="D260" s="306"/>
      <c r="F260" s="4"/>
      <c r="G260" s="36"/>
    </row>
    <row r="261" spans="1:7" s="2" customFormat="1" x14ac:dyDescent="0.25">
      <c r="A261" s="34"/>
      <c r="B261" s="304"/>
      <c r="C261" s="305"/>
      <c r="D261" s="306"/>
      <c r="F261" s="4"/>
      <c r="G261" s="36"/>
    </row>
    <row r="262" spans="1:7" s="2" customFormat="1" x14ac:dyDescent="0.25">
      <c r="A262" s="34"/>
      <c r="B262" s="304"/>
      <c r="C262" s="305"/>
      <c r="D262" s="306"/>
      <c r="F262" s="4"/>
      <c r="G262" s="36"/>
    </row>
    <row r="263" spans="1:7" s="2" customFormat="1" x14ac:dyDescent="0.25">
      <c r="A263" s="34"/>
      <c r="B263" s="304"/>
      <c r="C263" s="305"/>
      <c r="D263" s="306"/>
      <c r="F263" s="4"/>
      <c r="G263" s="36"/>
    </row>
    <row r="264" spans="1:7" s="2" customFormat="1" x14ac:dyDescent="0.25">
      <c r="A264" s="34"/>
      <c r="B264" s="304"/>
      <c r="C264" s="305"/>
      <c r="D264" s="306"/>
      <c r="F264" s="4"/>
      <c r="G264" s="36"/>
    </row>
    <row r="265" spans="1:7" s="2" customFormat="1" x14ac:dyDescent="0.25">
      <c r="A265" s="34"/>
      <c r="B265" s="307"/>
      <c r="C265" s="308"/>
      <c r="D265" s="309"/>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209:D215"/>
    <mergeCell ref="B29:D30"/>
    <mergeCell ref="B56:D57"/>
    <mergeCell ref="B81:D82"/>
    <mergeCell ref="B106:D107"/>
    <mergeCell ref="B131:D132"/>
    <mergeCell ref="B32:D38"/>
    <mergeCell ref="B109:D115"/>
    <mergeCell ref="B59:D65"/>
    <mergeCell ref="B84:D90"/>
    <mergeCell ref="B156:D157"/>
    <mergeCell ref="B134:D140"/>
    <mergeCell ref="B159:D165"/>
    <mergeCell ref="B231:D232"/>
    <mergeCell ref="B256:D257"/>
    <mergeCell ref="B259:D265"/>
    <mergeCell ref="B234:D240"/>
    <mergeCell ref="B181:D182"/>
    <mergeCell ref="B206:D207"/>
    <mergeCell ref="B184:D190"/>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9" orientation="portrait" r:id="rId1"/>
  <headerFooter>
    <oddHeader>&amp;C&amp;"-,Bold"&amp;14DSRIP Semi-Annual Reporting Form</oddHeader>
    <oddFooter>&amp;C&amp;A&amp;R&amp;P of &amp;N&amp;L&amp;D</oddFooter>
  </headerFooter>
  <rowBreaks count="6" manualBreakCount="6">
    <brk id="45" max="6" man="1"/>
    <brk id="95" max="6" man="1"/>
    <brk id="120" max="6" man="1"/>
    <brk id="145" max="16383" man="1"/>
    <brk id="170" max="6"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t="str">
        <f>IF('Total Payment Amount'!D4=0,"",'Total Payment Amount'!D4)</f>
        <v>9/30/2012 - 3/22/13</v>
      </c>
    </row>
    <row r="5" spans="1:8" ht="15.75" thickBot="1" x14ac:dyDescent="0.3">
      <c r="A5" s="64" t="s">
        <v>180</v>
      </c>
    </row>
    <row r="6" spans="1:8" ht="15" thickBot="1" x14ac:dyDescent="0.3">
      <c r="D6" s="93" t="s">
        <v>143</v>
      </c>
      <c r="E6" s="12" t="s">
        <v>2</v>
      </c>
      <c r="F6" s="15" t="s">
        <v>192</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182</v>
      </c>
      <c r="F27" s="16" t="str">
        <f>IF(F25&gt;F23,F23/F25,"N/A")</f>
        <v>N/A</v>
      </c>
      <c r="G27" s="80"/>
    </row>
    <row r="28" spans="1:7" ht="6.75" customHeight="1" x14ac:dyDescent="0.25">
      <c r="A28" s="79"/>
      <c r="G28" s="80"/>
    </row>
    <row r="29" spans="1:7" s="2" customFormat="1" x14ac:dyDescent="0.25">
      <c r="A29" s="34"/>
      <c r="B29" s="337" t="s">
        <v>305</v>
      </c>
      <c r="C29" s="338"/>
      <c r="D29" s="338"/>
      <c r="E29" s="45"/>
      <c r="F29" s="46"/>
      <c r="G29" s="36"/>
    </row>
    <row r="30" spans="1:7" s="2" customFormat="1" x14ac:dyDescent="0.25">
      <c r="A30" s="34"/>
      <c r="B30" s="338"/>
      <c r="C30" s="338"/>
      <c r="D30" s="338"/>
      <c r="E30" s="45"/>
      <c r="F30" s="46"/>
      <c r="G30" s="36"/>
    </row>
    <row r="31" spans="1:7" s="2" customFormat="1" ht="6.75" customHeight="1" x14ac:dyDescent="0.25">
      <c r="A31" s="34"/>
      <c r="D31" s="3"/>
      <c r="F31" s="4"/>
      <c r="G31" s="36"/>
    </row>
    <row r="32" spans="1:7" s="2" customFormat="1" x14ac:dyDescent="0.25">
      <c r="A32" s="34"/>
      <c r="B32" s="301"/>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7"/>
      <c r="C38" s="308"/>
      <c r="D38" s="309"/>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IF(ISNUMBER(F40),LOOKUP(F42,$H$6:$H$10),IF(F23&lt;F25,1,IF(F6="Yes",0,"")))</f>
        <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c r="G57" s="36"/>
    </row>
    <row r="58" spans="1:7" s="2" customFormat="1" ht="6.75" customHeight="1" x14ac:dyDescent="0.25">
      <c r="A58" s="34"/>
      <c r="D58" s="3"/>
      <c r="F58" s="4"/>
      <c r="G58" s="36"/>
    </row>
    <row r="59" spans="1:7" s="2" customFormat="1" x14ac:dyDescent="0.25">
      <c r="A59" s="34"/>
      <c r="B59" s="301"/>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IF(F57="Yes",1,IF(F57="No",0,IF(AND(ISBLANK(F67),ISNUMBER(F54)),1,IF(F67&gt;0,LOOKUP(F54/F67,$H$6:$H$10),IF(ISTEXT(D47),0,"")))))</f>
        <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IF(F82="Yes",1,IF(F82="No",0,IF(AND(ISBLANK(F92),ISNUMBER(F79)),1,IF(F92&gt;0,LOOKUP(F79/F92,$H$6:$H$10),IF(ISTEXT(D72),0,"")))))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0" t="s">
        <v>306</v>
      </c>
      <c r="C181" s="310"/>
      <c r="D181" s="310"/>
      <c r="F181" s="4"/>
      <c r="G181" s="36"/>
    </row>
    <row r="182" spans="1:7" s="2" customFormat="1" ht="13.5" thickBot="1" x14ac:dyDescent="0.3">
      <c r="A182" s="34"/>
      <c r="B182" s="310"/>
      <c r="C182" s="310"/>
      <c r="D182" s="31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view="pageBreakPreview" zoomScale="90" zoomScaleNormal="90" zoomScaleSheetLayoutView="90" zoomScalePageLayoutView="90" workbookViewId="0">
      <selection activeCell="C6" sqref="C6"/>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5" style="7" bestFit="1"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t="str">
        <f>IF('Total Payment Amount'!D4=0,"",'Total Payment Amount'!D4)</f>
        <v>9/30/2012 - 3/22/13</v>
      </c>
    </row>
    <row r="5" spans="1:8" ht="15.75" thickBot="1" x14ac:dyDescent="0.3">
      <c r="A5" s="64" t="s">
        <v>183</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2178000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2041875</v>
      </c>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131</v>
      </c>
      <c r="G23" s="80"/>
    </row>
    <row r="24" spans="1:7" ht="6.75" customHeight="1" thickBot="1" x14ac:dyDescent="0.3">
      <c r="A24" s="79"/>
      <c r="G24" s="80"/>
    </row>
    <row r="25" spans="1:7" ht="13.5" thickBot="1" x14ac:dyDescent="0.3">
      <c r="A25" s="79"/>
      <c r="B25" s="5" t="s">
        <v>32</v>
      </c>
      <c r="E25" s="14" t="s">
        <v>2</v>
      </c>
      <c r="F25" s="139">
        <v>2604</v>
      </c>
      <c r="G25" s="80"/>
    </row>
    <row r="26" spans="1:7" ht="6.75" customHeight="1" thickBot="1" x14ac:dyDescent="0.3">
      <c r="A26" s="79"/>
      <c r="G26" s="80"/>
    </row>
    <row r="27" spans="1:7" ht="13.5" thickBot="1" x14ac:dyDescent="0.3">
      <c r="A27" s="79"/>
      <c r="C27" s="5" t="s">
        <v>185</v>
      </c>
      <c r="F27" s="16">
        <f>IF(F25&gt;F23,F23/F25,"N/A")</f>
        <v>5.0307219662058374E-2</v>
      </c>
      <c r="G27" s="80"/>
    </row>
    <row r="28" spans="1:7" ht="6.75" customHeight="1" x14ac:dyDescent="0.25">
      <c r="A28" s="79"/>
      <c r="G28" s="80"/>
    </row>
    <row r="29" spans="1:7" s="2" customFormat="1" x14ac:dyDescent="0.25">
      <c r="A29" s="34"/>
      <c r="B29" s="337" t="s">
        <v>305</v>
      </c>
      <c r="C29" s="338"/>
      <c r="D29" s="338"/>
      <c r="E29" s="45"/>
      <c r="F29" s="46"/>
      <c r="G29" s="36"/>
    </row>
    <row r="30" spans="1:7" s="2" customFormat="1" x14ac:dyDescent="0.25">
      <c r="A30" s="34"/>
      <c r="B30" s="338"/>
      <c r="C30" s="338"/>
      <c r="D30" s="338"/>
      <c r="E30" s="45"/>
      <c r="F30" s="46"/>
      <c r="G30" s="36"/>
    </row>
    <row r="31" spans="1:7" s="2" customFormat="1" ht="6.75" customHeight="1" x14ac:dyDescent="0.25">
      <c r="A31" s="34"/>
      <c r="D31" s="3"/>
      <c r="F31" s="4"/>
      <c r="G31" s="36"/>
    </row>
    <row r="32" spans="1:7" s="2" customFormat="1" ht="184.5" customHeight="1" x14ac:dyDescent="0.25">
      <c r="A32" s="34"/>
      <c r="B32" s="352" t="s">
        <v>424</v>
      </c>
      <c r="C32" s="343"/>
      <c r="D32" s="344"/>
      <c r="F32" s="4"/>
      <c r="G32" s="36"/>
    </row>
    <row r="33" spans="1:7" s="2" customFormat="1" ht="201" customHeight="1" x14ac:dyDescent="0.25">
      <c r="A33" s="34"/>
      <c r="B33" s="345"/>
      <c r="C33" s="346"/>
      <c r="D33" s="347"/>
      <c r="F33" s="4"/>
      <c r="G33" s="36"/>
    </row>
    <row r="34" spans="1:7" s="2" customFormat="1" ht="150.75" customHeight="1" x14ac:dyDescent="0.25">
      <c r="A34" s="34"/>
      <c r="B34" s="345"/>
      <c r="C34" s="346"/>
      <c r="D34" s="347"/>
      <c r="F34" s="4"/>
      <c r="G34" s="36"/>
    </row>
    <row r="35" spans="1:7" s="2" customFormat="1" ht="49.5" customHeight="1" x14ac:dyDescent="0.25">
      <c r="A35" s="34"/>
      <c r="B35" s="345"/>
      <c r="C35" s="346"/>
      <c r="D35" s="347"/>
      <c r="F35" s="4"/>
      <c r="G35" s="36"/>
    </row>
    <row r="36" spans="1:7" s="2" customFormat="1" ht="42" customHeight="1" x14ac:dyDescent="0.25">
      <c r="A36" s="34"/>
      <c r="B36" s="345"/>
      <c r="C36" s="346"/>
      <c r="D36" s="347"/>
      <c r="F36" s="4"/>
      <c r="G36" s="36"/>
    </row>
    <row r="37" spans="1:7" s="2" customFormat="1" ht="180.75" customHeight="1" x14ac:dyDescent="0.25">
      <c r="A37" s="34"/>
      <c r="B37" s="345"/>
      <c r="C37" s="346"/>
      <c r="D37" s="347"/>
      <c r="F37" s="4"/>
      <c r="G37" s="36"/>
    </row>
    <row r="38" spans="1:7" s="2" customFormat="1" ht="220.5" customHeight="1" x14ac:dyDescent="0.25">
      <c r="A38" s="34"/>
      <c r="B38" s="348"/>
      <c r="C38" s="349"/>
      <c r="D38" s="350"/>
      <c r="F38" s="4"/>
      <c r="G38" s="36"/>
    </row>
    <row r="39" spans="1:7" ht="6.75" customHeight="1" thickBot="1" x14ac:dyDescent="0.3">
      <c r="A39" s="79"/>
      <c r="G39" s="80"/>
    </row>
    <row r="40" spans="1:7" ht="13.5" thickBot="1" x14ac:dyDescent="0.3">
      <c r="A40" s="79"/>
      <c r="B40" s="5" t="s">
        <v>176</v>
      </c>
      <c r="E40" s="14" t="s">
        <v>2</v>
      </c>
      <c r="F40" s="138"/>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28.5" x14ac:dyDescent="0.25">
      <c r="A47" s="40"/>
      <c r="B47" s="41" t="s">
        <v>234</v>
      </c>
      <c r="C47" s="41"/>
      <c r="D47" s="271" t="s">
        <v>359</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v>1</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v>1</v>
      </c>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t="s">
        <v>191</v>
      </c>
      <c r="G57" s="36"/>
    </row>
    <row r="58" spans="1:7" s="2" customFormat="1" ht="6.75" customHeight="1" x14ac:dyDescent="0.25">
      <c r="A58" s="34"/>
      <c r="D58" s="3"/>
      <c r="F58" s="4"/>
      <c r="G58" s="36"/>
    </row>
    <row r="59" spans="1:7" s="2" customFormat="1" ht="259.5" customHeight="1" x14ac:dyDescent="0.25">
      <c r="A59" s="34"/>
      <c r="B59" s="342" t="s">
        <v>449</v>
      </c>
      <c r="C59" s="343"/>
      <c r="D59" s="344"/>
      <c r="F59" s="4"/>
      <c r="G59" s="36"/>
    </row>
    <row r="60" spans="1:7" s="2" customFormat="1" ht="83.25" customHeight="1" x14ac:dyDescent="0.25">
      <c r="A60" s="34"/>
      <c r="B60" s="345"/>
      <c r="C60" s="346"/>
      <c r="D60" s="347"/>
      <c r="F60" s="4"/>
      <c r="G60" s="36"/>
    </row>
    <row r="61" spans="1:7" s="2" customFormat="1" ht="83.25" customHeight="1" x14ac:dyDescent="0.25">
      <c r="A61" s="34"/>
      <c r="B61" s="345"/>
      <c r="C61" s="346"/>
      <c r="D61" s="347"/>
      <c r="F61" s="4"/>
      <c r="G61" s="36"/>
    </row>
    <row r="62" spans="1:7" s="2" customFormat="1" x14ac:dyDescent="0.25">
      <c r="A62" s="34"/>
      <c r="B62" s="345"/>
      <c r="C62" s="346"/>
      <c r="D62" s="347"/>
      <c r="F62" s="4"/>
      <c r="G62" s="36"/>
    </row>
    <row r="63" spans="1:7" s="2" customFormat="1" x14ac:dyDescent="0.25">
      <c r="A63" s="34"/>
      <c r="B63" s="345"/>
      <c r="C63" s="346"/>
      <c r="D63" s="347"/>
      <c r="F63" s="4"/>
      <c r="G63" s="36"/>
    </row>
    <row r="64" spans="1:7" s="2" customFormat="1" x14ac:dyDescent="0.25">
      <c r="A64" s="34"/>
      <c r="B64" s="345"/>
      <c r="C64" s="346"/>
      <c r="D64" s="347"/>
      <c r="F64" s="4"/>
      <c r="G64" s="36"/>
    </row>
    <row r="65" spans="1:7" s="2" customFormat="1" ht="123" customHeight="1" x14ac:dyDescent="0.25">
      <c r="A65" s="34"/>
      <c r="B65" s="348"/>
      <c r="C65" s="349"/>
      <c r="D65" s="350"/>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360</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t="s">
        <v>191</v>
      </c>
      <c r="G82" s="36"/>
    </row>
    <row r="83" spans="1:7" s="2" customFormat="1" ht="6.75" customHeight="1" x14ac:dyDescent="0.25">
      <c r="A83" s="34"/>
      <c r="D83" s="3"/>
      <c r="F83" s="4"/>
      <c r="G83" s="36"/>
    </row>
    <row r="84" spans="1:7" s="2" customFormat="1" ht="52.5" customHeight="1" x14ac:dyDescent="0.25">
      <c r="A84" s="34"/>
      <c r="B84" s="301" t="s">
        <v>378</v>
      </c>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IF(F82="Yes",1,IF(F82="No",0,IF(AND(ISBLANK(F92),ISNUMBER(F79)),1,IF(F92&gt;0,LOOKUP(F79/F92,$H$7:$H$10),IF(ISTEXT(D72),0,"")))))</f>
        <v>1</v>
      </c>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234</v>
      </c>
      <c r="C97" s="41"/>
      <c r="D97" s="154" t="s">
        <v>401</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t="s">
        <v>191</v>
      </c>
      <c r="G107" s="36"/>
    </row>
    <row r="108" spans="1:7" s="2" customFormat="1" ht="6.75" customHeight="1" x14ac:dyDescent="0.25">
      <c r="A108" s="34"/>
      <c r="D108" s="3"/>
      <c r="F108" s="4"/>
      <c r="G108" s="36"/>
    </row>
    <row r="109" spans="1:7" s="2" customFormat="1" ht="90" customHeight="1" x14ac:dyDescent="0.25">
      <c r="A109" s="34"/>
      <c r="B109" s="301" t="s">
        <v>379</v>
      </c>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IF(F107="Yes",1,IF(F107="No",0,IF(AND(ISBLANK(F117),ISNUMBER(F104)),1,IF(F117&gt;0,LOOKUP(F104/F117,$H$7:$H$10),IF(ISTEXT(D97),0,"")))))</f>
        <v>1</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t="s">
        <v>361</v>
      </c>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t="s">
        <v>191</v>
      </c>
      <c r="G132" s="36"/>
    </row>
    <row r="133" spans="1:7" s="2" customFormat="1" ht="6.75" customHeight="1" x14ac:dyDescent="0.25">
      <c r="A133" s="34"/>
      <c r="D133" s="3"/>
      <c r="F133" s="4"/>
      <c r="G133" s="36"/>
    </row>
    <row r="134" spans="1:7" s="2" customFormat="1" ht="34.5" customHeight="1" x14ac:dyDescent="0.25">
      <c r="A134" s="34"/>
      <c r="B134" s="342" t="s">
        <v>425</v>
      </c>
      <c r="C134" s="343"/>
      <c r="D134" s="344"/>
      <c r="F134" s="4"/>
      <c r="G134" s="36"/>
    </row>
    <row r="135" spans="1:7" s="2" customFormat="1" x14ac:dyDescent="0.25">
      <c r="A135" s="34"/>
      <c r="B135" s="345"/>
      <c r="C135" s="346"/>
      <c r="D135" s="347"/>
      <c r="F135" s="4"/>
      <c r="G135" s="36"/>
    </row>
    <row r="136" spans="1:7" s="2" customFormat="1" x14ac:dyDescent="0.25">
      <c r="A136" s="34"/>
      <c r="B136" s="345"/>
      <c r="C136" s="346"/>
      <c r="D136" s="347"/>
      <c r="F136" s="4"/>
      <c r="G136" s="36"/>
    </row>
    <row r="137" spans="1:7" s="2" customFormat="1" x14ac:dyDescent="0.25">
      <c r="A137" s="34"/>
      <c r="B137" s="345"/>
      <c r="C137" s="346"/>
      <c r="D137" s="347"/>
      <c r="F137" s="4"/>
      <c r="G137" s="36"/>
    </row>
    <row r="138" spans="1:7" s="2" customFormat="1" x14ac:dyDescent="0.25">
      <c r="A138" s="34"/>
      <c r="B138" s="345"/>
      <c r="C138" s="346"/>
      <c r="D138" s="347"/>
      <c r="F138" s="4"/>
      <c r="G138" s="36"/>
    </row>
    <row r="139" spans="1:7" s="2" customFormat="1" x14ac:dyDescent="0.25">
      <c r="A139" s="34"/>
      <c r="B139" s="345"/>
      <c r="C139" s="346"/>
      <c r="D139" s="347"/>
      <c r="F139" s="4"/>
      <c r="G139" s="36"/>
    </row>
    <row r="140" spans="1:7" s="2" customFormat="1" x14ac:dyDescent="0.25">
      <c r="A140" s="34"/>
      <c r="B140" s="348"/>
      <c r="C140" s="349"/>
      <c r="D140" s="350"/>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f>IF(F132="Yes",1,IF(F132="No",0,IF(AND(ISBLANK(F142),ISNUMBER(F129)),1,IF(F142&gt;0,LOOKUP(F129/F142,$H$7:$H$10),IF(ISTEXT(D122),0,"")))))</f>
        <v>1</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271" t="s">
        <v>380</v>
      </c>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Yes</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t="s">
        <v>191</v>
      </c>
      <c r="G157" s="36"/>
    </row>
    <row r="158" spans="1:7" s="2" customFormat="1" ht="6.75" customHeight="1" x14ac:dyDescent="0.25">
      <c r="A158" s="34"/>
      <c r="D158" s="3"/>
      <c r="F158" s="4"/>
      <c r="G158" s="36"/>
    </row>
    <row r="159" spans="1:7" s="2" customFormat="1" ht="141" customHeight="1" x14ac:dyDescent="0.25">
      <c r="A159" s="34"/>
      <c r="B159" s="351" t="s">
        <v>407</v>
      </c>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f>IF(F157="Yes",1,IF(F157="No",0,IF(AND(ISBLANK(F167),ISNUMBER(F154)),1,IF(F167&gt;0,LOOKUP(F154/F167,$H$7:$H$10),IF(ISTEXT(D147),0,"")))))</f>
        <v>1</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271" t="s">
        <v>362</v>
      </c>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v>1</v>
      </c>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v>1</v>
      </c>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Yes</v>
      </c>
      <c r="G179" s="36"/>
    </row>
    <row r="180" spans="1:7" s="2" customFormat="1" ht="6.75" customHeight="1" x14ac:dyDescent="0.25">
      <c r="A180" s="34"/>
      <c r="D180" s="3"/>
      <c r="F180" s="4"/>
      <c r="G180" s="36"/>
    </row>
    <row r="181" spans="1:7" s="2" customFormat="1" ht="13.5" customHeight="1" thickBot="1" x14ac:dyDescent="0.3">
      <c r="A181" s="34"/>
      <c r="B181" s="310" t="s">
        <v>306</v>
      </c>
      <c r="C181" s="310"/>
      <c r="D181" s="310"/>
      <c r="F181" s="4"/>
      <c r="G181" s="36"/>
    </row>
    <row r="182" spans="1:7" s="2" customFormat="1" ht="13.5" thickBot="1" x14ac:dyDescent="0.3">
      <c r="A182" s="34"/>
      <c r="B182" s="310"/>
      <c r="C182" s="310"/>
      <c r="D182" s="310"/>
      <c r="E182" s="14" t="s">
        <v>2</v>
      </c>
      <c r="F182" s="15" t="s">
        <v>191</v>
      </c>
      <c r="G182" s="36"/>
    </row>
    <row r="183" spans="1:7" s="2" customFormat="1" ht="6.75" customHeight="1" x14ac:dyDescent="0.25">
      <c r="A183" s="34"/>
      <c r="D183" s="3"/>
      <c r="F183" s="4"/>
      <c r="G183" s="36"/>
    </row>
    <row r="184" spans="1:7" s="2" customFormat="1" ht="161.25" customHeight="1" x14ac:dyDescent="0.25">
      <c r="A184" s="34"/>
      <c r="B184" s="342" t="s">
        <v>459</v>
      </c>
      <c r="C184" s="343"/>
      <c r="D184" s="344"/>
      <c r="F184" s="4"/>
      <c r="G184" s="36"/>
    </row>
    <row r="185" spans="1:7" s="2" customFormat="1" x14ac:dyDescent="0.25">
      <c r="A185" s="34"/>
      <c r="B185" s="345"/>
      <c r="C185" s="346"/>
      <c r="D185" s="347"/>
      <c r="F185" s="4"/>
      <c r="G185" s="36"/>
    </row>
    <row r="186" spans="1:7" s="2" customFormat="1" x14ac:dyDescent="0.25">
      <c r="A186" s="34"/>
      <c r="B186" s="345"/>
      <c r="C186" s="346"/>
      <c r="D186" s="347"/>
      <c r="F186" s="4"/>
      <c r="G186" s="36"/>
    </row>
    <row r="187" spans="1:7" s="2" customFormat="1" x14ac:dyDescent="0.25">
      <c r="A187" s="34"/>
      <c r="B187" s="345"/>
      <c r="C187" s="346"/>
      <c r="D187" s="347"/>
      <c r="F187" s="4"/>
      <c r="G187" s="36"/>
    </row>
    <row r="188" spans="1:7" s="2" customFormat="1" x14ac:dyDescent="0.25">
      <c r="A188" s="34"/>
      <c r="B188" s="345"/>
      <c r="C188" s="346"/>
      <c r="D188" s="347"/>
      <c r="F188" s="4"/>
      <c r="G188" s="36"/>
    </row>
    <row r="189" spans="1:7" s="2" customFormat="1" x14ac:dyDescent="0.25">
      <c r="A189" s="34"/>
      <c r="B189" s="345"/>
      <c r="C189" s="346"/>
      <c r="D189" s="347"/>
      <c r="F189" s="4"/>
      <c r="G189" s="36"/>
    </row>
    <row r="190" spans="1:7" s="2" customFormat="1" x14ac:dyDescent="0.25">
      <c r="A190" s="34"/>
      <c r="B190" s="348"/>
      <c r="C190" s="349"/>
      <c r="D190" s="350"/>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v>1</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28.5" x14ac:dyDescent="0.25">
      <c r="A197" s="40"/>
      <c r="B197" s="41" t="s">
        <v>234</v>
      </c>
      <c r="C197" s="41"/>
      <c r="D197" s="154" t="s">
        <v>363</v>
      </c>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Yes</v>
      </c>
      <c r="G204" s="36"/>
    </row>
    <row r="205" spans="1:7" s="2" customFormat="1" ht="6.75" customHeight="1" x14ac:dyDescent="0.25">
      <c r="A205" s="34"/>
      <c r="D205" s="3"/>
      <c r="F205" s="4"/>
      <c r="G205" s="36"/>
    </row>
    <row r="206" spans="1:7" s="2" customFormat="1" ht="13.5" customHeight="1" thickBot="1" x14ac:dyDescent="0.3">
      <c r="A206" s="34"/>
      <c r="B206" s="310" t="s">
        <v>306</v>
      </c>
      <c r="C206" s="310"/>
      <c r="D206" s="310"/>
      <c r="F206" s="4"/>
      <c r="G206" s="36"/>
    </row>
    <row r="207" spans="1:7" s="2" customFormat="1" ht="13.5" thickBot="1" x14ac:dyDescent="0.3">
      <c r="A207" s="34"/>
      <c r="B207" s="310"/>
      <c r="C207" s="310"/>
      <c r="D207" s="310"/>
      <c r="E207" s="14" t="s">
        <v>2</v>
      </c>
      <c r="F207" s="15" t="s">
        <v>191</v>
      </c>
      <c r="G207" s="36"/>
    </row>
    <row r="208" spans="1:7" s="2" customFormat="1" ht="6.75" customHeight="1" x14ac:dyDescent="0.25">
      <c r="A208" s="34"/>
      <c r="D208" s="3"/>
      <c r="F208" s="4"/>
      <c r="G208" s="36"/>
    </row>
    <row r="209" spans="1:7" s="2" customFormat="1" ht="129.75" customHeight="1" x14ac:dyDescent="0.25">
      <c r="A209" s="34"/>
      <c r="B209" s="342" t="s">
        <v>402</v>
      </c>
      <c r="C209" s="343"/>
      <c r="D209" s="344"/>
      <c r="F209" s="4"/>
      <c r="G209" s="36"/>
    </row>
    <row r="210" spans="1:7" s="2" customFormat="1" x14ac:dyDescent="0.25">
      <c r="A210" s="34"/>
      <c r="B210" s="345"/>
      <c r="C210" s="346"/>
      <c r="D210" s="347"/>
      <c r="F210" s="4"/>
      <c r="G210" s="36"/>
    </row>
    <row r="211" spans="1:7" s="2" customFormat="1" x14ac:dyDescent="0.25">
      <c r="A211" s="34"/>
      <c r="B211" s="345"/>
      <c r="C211" s="346"/>
      <c r="D211" s="347"/>
      <c r="F211" s="4"/>
      <c r="G211" s="36"/>
    </row>
    <row r="212" spans="1:7" s="2" customFormat="1" x14ac:dyDescent="0.25">
      <c r="A212" s="34"/>
      <c r="B212" s="345"/>
      <c r="C212" s="346"/>
      <c r="D212" s="347"/>
      <c r="F212" s="4"/>
      <c r="G212" s="36"/>
    </row>
    <row r="213" spans="1:7" s="2" customFormat="1" x14ac:dyDescent="0.25">
      <c r="A213" s="34"/>
      <c r="B213" s="345"/>
      <c r="C213" s="346"/>
      <c r="D213" s="347"/>
      <c r="F213" s="4"/>
      <c r="G213" s="36"/>
    </row>
    <row r="214" spans="1:7" s="2" customFormat="1" x14ac:dyDescent="0.25">
      <c r="A214" s="34"/>
      <c r="B214" s="345"/>
      <c r="C214" s="346"/>
      <c r="D214" s="347"/>
      <c r="F214" s="4"/>
      <c r="G214" s="36"/>
    </row>
    <row r="215" spans="1:7" s="2" customFormat="1" x14ac:dyDescent="0.25">
      <c r="A215" s="34"/>
      <c r="B215" s="348"/>
      <c r="C215" s="349"/>
      <c r="D215" s="350"/>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f>IF(F207="Yes",1,IF(F207="No",0,IF(AND(ISBLANK(F217),ISNUMBER(F204)),1,IF(F217&gt;0,LOOKUP(F204/F217,$H$7:$H$10),IF(ISTEXT(D197),0,"")))))</f>
        <v>1</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0" t="s">
        <v>306</v>
      </c>
      <c r="C231" s="310"/>
      <c r="D231" s="310"/>
      <c r="F231" s="4"/>
      <c r="G231" s="36"/>
    </row>
    <row r="232" spans="1:7" s="2" customFormat="1" ht="13.5" thickBot="1" x14ac:dyDescent="0.3">
      <c r="A232" s="34"/>
      <c r="B232" s="310"/>
      <c r="C232" s="310"/>
      <c r="D232" s="310"/>
      <c r="E232" s="14" t="s">
        <v>2</v>
      </c>
      <c r="F232" s="15"/>
      <c r="G232" s="36"/>
    </row>
    <row r="233" spans="1:7" s="2" customFormat="1" ht="6.75" customHeight="1" x14ac:dyDescent="0.25">
      <c r="A233" s="34"/>
      <c r="D233" s="3"/>
      <c r="F233" s="4"/>
      <c r="G233" s="36"/>
    </row>
    <row r="234" spans="1:7" s="2" customFormat="1" x14ac:dyDescent="0.25">
      <c r="A234" s="34"/>
      <c r="B234" s="301"/>
      <c r="C234" s="302"/>
      <c r="D234" s="303"/>
      <c r="F234" s="4"/>
      <c r="G234" s="36"/>
    </row>
    <row r="235" spans="1:7" s="2" customFormat="1" x14ac:dyDescent="0.25">
      <c r="A235" s="34"/>
      <c r="B235" s="304"/>
      <c r="C235" s="305"/>
      <c r="D235" s="306"/>
      <c r="F235" s="4"/>
      <c r="G235" s="36"/>
    </row>
    <row r="236" spans="1:7" s="2" customFormat="1" x14ac:dyDescent="0.25">
      <c r="A236" s="34"/>
      <c r="B236" s="304"/>
      <c r="C236" s="305"/>
      <c r="D236" s="306"/>
      <c r="F236" s="4"/>
      <c r="G236" s="36"/>
    </row>
    <row r="237" spans="1:7" s="2" customFormat="1" x14ac:dyDescent="0.25">
      <c r="A237" s="34"/>
      <c r="B237" s="304"/>
      <c r="C237" s="305"/>
      <c r="D237" s="306"/>
      <c r="F237" s="4"/>
      <c r="G237" s="36"/>
    </row>
    <row r="238" spans="1:7" s="2" customFormat="1" x14ac:dyDescent="0.25">
      <c r="A238" s="34"/>
      <c r="B238" s="304"/>
      <c r="C238" s="305"/>
      <c r="D238" s="306"/>
      <c r="F238" s="4"/>
      <c r="G238" s="36"/>
    </row>
    <row r="239" spans="1:7" s="2" customFormat="1" x14ac:dyDescent="0.25">
      <c r="A239" s="34"/>
      <c r="B239" s="304"/>
      <c r="C239" s="305"/>
      <c r="D239" s="306"/>
      <c r="F239" s="4"/>
      <c r="G239" s="36"/>
    </row>
    <row r="240" spans="1:7" s="2" customFormat="1" x14ac:dyDescent="0.25">
      <c r="A240" s="34"/>
      <c r="B240" s="307"/>
      <c r="C240" s="308"/>
      <c r="D240" s="309"/>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IF(F232="Yes",1,IF(F232="No",0,IF(AND(ISBLANK(F242),ISNUMBER(F229)),1,IF(F242&gt;0,LOOKUP(F229/F242,$H$7:$H$10),IF(ISTEXT(D222),0,"")))))</f>
        <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0" t="s">
        <v>306</v>
      </c>
      <c r="C256" s="310"/>
      <c r="D256" s="310"/>
      <c r="F256" s="4"/>
      <c r="G256" s="36"/>
    </row>
    <row r="257" spans="1:7" s="2" customFormat="1" ht="13.5" thickBot="1" x14ac:dyDescent="0.3">
      <c r="A257" s="34"/>
      <c r="B257" s="310"/>
      <c r="C257" s="310"/>
      <c r="D257" s="310"/>
      <c r="E257" s="14" t="s">
        <v>2</v>
      </c>
      <c r="F257" s="15"/>
      <c r="G257" s="36"/>
    </row>
    <row r="258" spans="1:7" s="2" customFormat="1" ht="6.75" customHeight="1" x14ac:dyDescent="0.25">
      <c r="A258" s="34"/>
      <c r="D258" s="3"/>
      <c r="F258" s="4"/>
      <c r="G258" s="36"/>
    </row>
    <row r="259" spans="1:7" s="2" customFormat="1" x14ac:dyDescent="0.25">
      <c r="A259" s="34"/>
      <c r="B259" s="301"/>
      <c r="C259" s="302"/>
      <c r="D259" s="303"/>
      <c r="F259" s="4"/>
      <c r="G259" s="36"/>
    </row>
    <row r="260" spans="1:7" s="2" customFormat="1" x14ac:dyDescent="0.25">
      <c r="A260" s="34"/>
      <c r="B260" s="304"/>
      <c r="C260" s="305"/>
      <c r="D260" s="306"/>
      <c r="F260" s="4"/>
      <c r="G260" s="36"/>
    </row>
    <row r="261" spans="1:7" s="2" customFormat="1" x14ac:dyDescent="0.25">
      <c r="A261" s="34"/>
      <c r="B261" s="304"/>
      <c r="C261" s="305"/>
      <c r="D261" s="306"/>
      <c r="F261" s="4"/>
      <c r="G261" s="36"/>
    </row>
    <row r="262" spans="1:7" s="2" customFormat="1" x14ac:dyDescent="0.25">
      <c r="A262" s="34"/>
      <c r="B262" s="304"/>
      <c r="C262" s="305"/>
      <c r="D262" s="306"/>
      <c r="F262" s="4"/>
      <c r="G262" s="36"/>
    </row>
    <row r="263" spans="1:7" s="2" customFormat="1" x14ac:dyDescent="0.25">
      <c r="A263" s="34"/>
      <c r="B263" s="304"/>
      <c r="C263" s="305"/>
      <c r="D263" s="306"/>
      <c r="F263" s="4"/>
      <c r="G263" s="36"/>
    </row>
    <row r="264" spans="1:7" s="2" customFormat="1" x14ac:dyDescent="0.25">
      <c r="A264" s="34"/>
      <c r="B264" s="304"/>
      <c r="C264" s="305"/>
      <c r="D264" s="306"/>
      <c r="F264" s="4"/>
      <c r="G264" s="36"/>
    </row>
    <row r="265" spans="1:7" s="2" customFormat="1" x14ac:dyDescent="0.25">
      <c r="A265" s="34"/>
      <c r="B265" s="307"/>
      <c r="C265" s="308"/>
      <c r="D265" s="309"/>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IF(F257="Yes",1,IF(F257="No",0,IF(AND(ISBLANK(F267),ISNUMBER(F254)),1,IF(F267&gt;0,LOOKUP(F254/F267,$H$7:$H$10),IF(ISTEXT(D247),0,"")))))</f>
        <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10" t="s">
        <v>306</v>
      </c>
      <c r="C281" s="310"/>
      <c r="D281" s="310"/>
      <c r="F281" s="4"/>
      <c r="G281" s="36"/>
    </row>
    <row r="282" spans="1:7" s="2" customFormat="1" ht="13.5" thickBot="1" x14ac:dyDescent="0.3">
      <c r="A282" s="34"/>
      <c r="B282" s="310"/>
      <c r="C282" s="310"/>
      <c r="D282" s="310"/>
      <c r="E282" s="14" t="s">
        <v>2</v>
      </c>
      <c r="F282" s="15"/>
      <c r="G282" s="36"/>
    </row>
    <row r="283" spans="1:7" s="2" customFormat="1" ht="6.75" customHeight="1" x14ac:dyDescent="0.25">
      <c r="A283" s="34"/>
      <c r="D283" s="3"/>
      <c r="F283" s="4"/>
      <c r="G283" s="36"/>
    </row>
    <row r="284" spans="1:7" s="2" customFormat="1" x14ac:dyDescent="0.25">
      <c r="A284" s="34"/>
      <c r="B284" s="301"/>
      <c r="C284" s="302"/>
      <c r="D284" s="303"/>
      <c r="F284" s="4"/>
      <c r="G284" s="36"/>
    </row>
    <row r="285" spans="1:7" s="2" customFormat="1" x14ac:dyDescent="0.25">
      <c r="A285" s="34"/>
      <c r="B285" s="304"/>
      <c r="C285" s="305"/>
      <c r="D285" s="306"/>
      <c r="F285" s="4"/>
      <c r="G285" s="36"/>
    </row>
    <row r="286" spans="1:7" s="2" customFormat="1" x14ac:dyDescent="0.25">
      <c r="A286" s="34"/>
      <c r="B286" s="304"/>
      <c r="C286" s="305"/>
      <c r="D286" s="306"/>
      <c r="F286" s="4"/>
      <c r="G286" s="36"/>
    </row>
    <row r="287" spans="1:7" s="2" customFormat="1" x14ac:dyDescent="0.25">
      <c r="A287" s="34"/>
      <c r="B287" s="304"/>
      <c r="C287" s="305"/>
      <c r="D287" s="306"/>
      <c r="F287" s="4"/>
      <c r="G287" s="36"/>
    </row>
    <row r="288" spans="1:7" s="2" customFormat="1" x14ac:dyDescent="0.25">
      <c r="A288" s="34"/>
      <c r="B288" s="304"/>
      <c r="C288" s="305"/>
      <c r="D288" s="306"/>
      <c r="F288" s="4"/>
      <c r="G288" s="36"/>
    </row>
    <row r="289" spans="1:7" s="2" customFormat="1" x14ac:dyDescent="0.25">
      <c r="A289" s="34"/>
      <c r="B289" s="304"/>
      <c r="C289" s="305"/>
      <c r="D289" s="306"/>
      <c r="F289" s="4"/>
      <c r="G289" s="36"/>
    </row>
    <row r="290" spans="1:7" s="2" customFormat="1" x14ac:dyDescent="0.25">
      <c r="A290" s="34"/>
      <c r="B290" s="307"/>
      <c r="C290" s="308"/>
      <c r="D290" s="309"/>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IF(F282="Yes",1,IF(F282="No",0,IF(AND(ISBLANK(F292),ISNUMBER(F279)),1,IF(F292&gt;0,LOOKUP(F279/F292,$H$7:$H$10),IF(ISTEXT(D272),0,"")))))</f>
        <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234</v>
      </c>
      <c r="C297" s="41"/>
      <c r="D297" s="154"/>
      <c r="G297" s="39"/>
    </row>
    <row r="298" spans="1:7" s="45" customFormat="1" ht="12" x14ac:dyDescent="0.25">
      <c r="A298" s="42"/>
      <c r="B298" s="135"/>
      <c r="C298" s="43"/>
      <c r="D298" s="155" t="s">
        <v>147</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9"/>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9"/>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N/A</v>
      </c>
      <c r="G304" s="36"/>
    </row>
    <row r="305" spans="1:7" s="2" customFormat="1" ht="6.75" customHeight="1" x14ac:dyDescent="0.25">
      <c r="A305" s="34"/>
      <c r="D305" s="3"/>
      <c r="F305" s="4"/>
      <c r="G305" s="36"/>
    </row>
    <row r="306" spans="1:7" s="2" customFormat="1" ht="13.5" customHeight="1" thickBot="1" x14ac:dyDescent="0.3">
      <c r="A306" s="34"/>
      <c r="B306" s="310" t="s">
        <v>306</v>
      </c>
      <c r="C306" s="310"/>
      <c r="D306" s="310"/>
      <c r="F306" s="4"/>
      <c r="G306" s="36"/>
    </row>
    <row r="307" spans="1:7" s="2" customFormat="1" ht="13.5" thickBot="1" x14ac:dyDescent="0.3">
      <c r="A307" s="34"/>
      <c r="B307" s="310"/>
      <c r="C307" s="310"/>
      <c r="D307" s="310"/>
      <c r="E307" s="14" t="s">
        <v>2</v>
      </c>
      <c r="F307" s="15"/>
      <c r="G307" s="36"/>
    </row>
    <row r="308" spans="1:7" s="2" customFormat="1" ht="6.75" customHeight="1" x14ac:dyDescent="0.25">
      <c r="A308" s="34"/>
      <c r="D308" s="3"/>
      <c r="F308" s="4"/>
      <c r="G308" s="36"/>
    </row>
    <row r="309" spans="1:7" s="2" customFormat="1" x14ac:dyDescent="0.25">
      <c r="A309" s="34"/>
      <c r="B309" s="301"/>
      <c r="C309" s="302"/>
      <c r="D309" s="303"/>
      <c r="F309" s="4"/>
      <c r="G309" s="36"/>
    </row>
    <row r="310" spans="1:7" s="2" customFormat="1" x14ac:dyDescent="0.25">
      <c r="A310" s="34"/>
      <c r="B310" s="304"/>
      <c r="C310" s="305"/>
      <c r="D310" s="306"/>
      <c r="F310" s="4"/>
      <c r="G310" s="36"/>
    </row>
    <row r="311" spans="1:7" s="2" customFormat="1" x14ac:dyDescent="0.25">
      <c r="A311" s="34"/>
      <c r="B311" s="304"/>
      <c r="C311" s="305"/>
      <c r="D311" s="306"/>
      <c r="F311" s="4"/>
      <c r="G311" s="36"/>
    </row>
    <row r="312" spans="1:7" s="2" customFormat="1" x14ac:dyDescent="0.25">
      <c r="A312" s="34"/>
      <c r="B312" s="304"/>
      <c r="C312" s="305"/>
      <c r="D312" s="306"/>
      <c r="F312" s="4"/>
      <c r="G312" s="36"/>
    </row>
    <row r="313" spans="1:7" s="2" customFormat="1" x14ac:dyDescent="0.25">
      <c r="A313" s="34"/>
      <c r="B313" s="304"/>
      <c r="C313" s="305"/>
      <c r="D313" s="306"/>
      <c r="F313" s="4"/>
      <c r="G313" s="36"/>
    </row>
    <row r="314" spans="1:7" s="2" customFormat="1" x14ac:dyDescent="0.25">
      <c r="A314" s="34"/>
      <c r="B314" s="304"/>
      <c r="C314" s="305"/>
      <c r="D314" s="306"/>
      <c r="F314" s="4"/>
      <c r="G314" s="36"/>
    </row>
    <row r="315" spans="1:7" s="2" customFormat="1" x14ac:dyDescent="0.25">
      <c r="A315" s="34"/>
      <c r="B315" s="307"/>
      <c r="C315" s="308"/>
      <c r="D315" s="309"/>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c r="G317" s="36"/>
    </row>
    <row r="318" spans="1:7" s="2" customFormat="1" ht="6.75" customHeight="1" thickBot="1" x14ac:dyDescent="0.3">
      <c r="A318" s="34"/>
      <c r="D318" s="3"/>
      <c r="F318" s="4"/>
      <c r="G318" s="36"/>
    </row>
    <row r="319" spans="1:7" s="2" customFormat="1" ht="13.5" thickBot="1" x14ac:dyDescent="0.3">
      <c r="A319" s="34"/>
      <c r="C319" s="35" t="s">
        <v>15</v>
      </c>
      <c r="D319" s="3"/>
      <c r="F319" s="18" t="str">
        <f>IF(F307="Yes",1,IF(F307="No",0,IF(AND(ISBLANK(F317),ISNUMBER(F304)),1,IF(F317&gt;0,LOOKUP(F304/F317,$H$7:$H$10),IF(ISTEXT(D297),0,"")))))</f>
        <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234</v>
      </c>
      <c r="C322" s="41"/>
      <c r="D322" s="154"/>
      <c r="G322" s="39"/>
    </row>
    <row r="323" spans="1:7" s="45" customFormat="1" ht="12" x14ac:dyDescent="0.25">
      <c r="A323" s="42"/>
      <c r="B323" s="135"/>
      <c r="C323" s="43"/>
      <c r="D323" s="155" t="s">
        <v>147</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9"/>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9"/>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N/A</v>
      </c>
      <c r="G329" s="36"/>
    </row>
    <row r="330" spans="1:7" s="2" customFormat="1" ht="6.75" customHeight="1" x14ac:dyDescent="0.25">
      <c r="A330" s="34"/>
      <c r="D330" s="3"/>
      <c r="F330" s="4"/>
      <c r="G330" s="36"/>
    </row>
    <row r="331" spans="1:7" s="2" customFormat="1" ht="13.5" customHeight="1" thickBot="1" x14ac:dyDescent="0.3">
      <c r="A331" s="34"/>
      <c r="B331" s="310" t="s">
        <v>306</v>
      </c>
      <c r="C331" s="310"/>
      <c r="D331" s="310"/>
      <c r="F331" s="4"/>
      <c r="G331" s="36"/>
    </row>
    <row r="332" spans="1:7" s="2" customFormat="1" ht="13.5" thickBot="1" x14ac:dyDescent="0.3">
      <c r="A332" s="34"/>
      <c r="B332" s="310"/>
      <c r="C332" s="310"/>
      <c r="D332" s="310"/>
      <c r="E332" s="14" t="s">
        <v>2</v>
      </c>
      <c r="F332" s="15"/>
      <c r="G332" s="36"/>
    </row>
    <row r="333" spans="1:7" s="2" customFormat="1" ht="6.75" customHeight="1" x14ac:dyDescent="0.25">
      <c r="A333" s="34"/>
      <c r="D333" s="3"/>
      <c r="F333" s="4"/>
      <c r="G333" s="36"/>
    </row>
    <row r="334" spans="1:7" s="2" customFormat="1" x14ac:dyDescent="0.25">
      <c r="A334" s="34"/>
      <c r="B334" s="301"/>
      <c r="C334" s="302"/>
      <c r="D334" s="303"/>
      <c r="F334" s="4"/>
      <c r="G334" s="36"/>
    </row>
    <row r="335" spans="1:7" s="2" customFormat="1" x14ac:dyDescent="0.25">
      <c r="A335" s="34"/>
      <c r="B335" s="304"/>
      <c r="C335" s="305"/>
      <c r="D335" s="306"/>
      <c r="F335" s="4"/>
      <c r="G335" s="36"/>
    </row>
    <row r="336" spans="1:7" s="2" customFormat="1" x14ac:dyDescent="0.25">
      <c r="A336" s="34"/>
      <c r="B336" s="304"/>
      <c r="C336" s="305"/>
      <c r="D336" s="306"/>
      <c r="F336" s="4"/>
      <c r="G336" s="36"/>
    </row>
    <row r="337" spans="1:7" s="2" customFormat="1" x14ac:dyDescent="0.25">
      <c r="A337" s="34"/>
      <c r="B337" s="304"/>
      <c r="C337" s="305"/>
      <c r="D337" s="306"/>
      <c r="F337" s="4"/>
      <c r="G337" s="36"/>
    </row>
    <row r="338" spans="1:7" s="2" customFormat="1" x14ac:dyDescent="0.25">
      <c r="A338" s="34"/>
      <c r="B338" s="304"/>
      <c r="C338" s="305"/>
      <c r="D338" s="306"/>
      <c r="F338" s="4"/>
      <c r="G338" s="36"/>
    </row>
    <row r="339" spans="1:7" s="2" customFormat="1" x14ac:dyDescent="0.25">
      <c r="A339" s="34"/>
      <c r="B339" s="304"/>
      <c r="C339" s="305"/>
      <c r="D339" s="306"/>
      <c r="F339" s="4"/>
      <c r="G339" s="36"/>
    </row>
    <row r="340" spans="1:7" s="2" customFormat="1" x14ac:dyDescent="0.25">
      <c r="A340" s="34"/>
      <c r="B340" s="307"/>
      <c r="C340" s="308"/>
      <c r="D340" s="309"/>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c r="G342" s="36"/>
    </row>
    <row r="343" spans="1:7" s="2" customFormat="1" ht="6.75" customHeight="1" thickBot="1" x14ac:dyDescent="0.3">
      <c r="A343" s="34"/>
      <c r="D343" s="3"/>
      <c r="F343" s="4"/>
      <c r="G343" s="36"/>
    </row>
    <row r="344" spans="1:7" s="2" customFormat="1" ht="13.5" thickBot="1" x14ac:dyDescent="0.3">
      <c r="A344" s="34"/>
      <c r="C344" s="35" t="s">
        <v>15</v>
      </c>
      <c r="D344" s="3"/>
      <c r="F344" s="18" t="str">
        <f>IF(F332="Yes",1,IF(F332="No",0,IF(AND(ISBLANK(F342),ISNUMBER(F329)),1,IF(F342&gt;0,LOOKUP(F329/F342,$H$7:$H$10),IF(ISTEXT(D322),0,"")))))</f>
        <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15" x14ac:dyDescent="0.25">
      <c r="A347" s="40"/>
      <c r="B347" s="41" t="s">
        <v>234</v>
      </c>
      <c r="C347" s="41"/>
      <c r="D347" s="154"/>
      <c r="G347" s="39"/>
    </row>
    <row r="348" spans="1:7" s="45" customFormat="1" ht="12" x14ac:dyDescent="0.25">
      <c r="A348" s="42"/>
      <c r="B348" s="135"/>
      <c r="C348" s="43"/>
      <c r="D348" s="155" t="s">
        <v>147</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9"/>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9"/>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N/A</v>
      </c>
      <c r="G354" s="36"/>
    </row>
    <row r="355" spans="1:7" s="2" customFormat="1" ht="6.75" customHeight="1" x14ac:dyDescent="0.25">
      <c r="A355" s="34"/>
      <c r="D355" s="3"/>
      <c r="F355" s="4"/>
      <c r="G355" s="36"/>
    </row>
    <row r="356" spans="1:7" s="2" customFormat="1" ht="13.5" customHeight="1" thickBot="1" x14ac:dyDescent="0.3">
      <c r="A356" s="34"/>
      <c r="B356" s="310" t="s">
        <v>306</v>
      </c>
      <c r="C356" s="310"/>
      <c r="D356" s="310"/>
      <c r="F356" s="4"/>
      <c r="G356" s="36"/>
    </row>
    <row r="357" spans="1:7" s="2" customFormat="1" ht="13.5" thickBot="1" x14ac:dyDescent="0.3">
      <c r="A357" s="34"/>
      <c r="B357" s="310"/>
      <c r="C357" s="310"/>
      <c r="D357" s="310"/>
      <c r="E357" s="14" t="s">
        <v>2</v>
      </c>
      <c r="F357" s="15"/>
      <c r="G357" s="36"/>
    </row>
    <row r="358" spans="1:7" s="2" customFormat="1" ht="6.75" customHeight="1" x14ac:dyDescent="0.25">
      <c r="A358" s="34"/>
      <c r="D358" s="3"/>
      <c r="F358" s="4"/>
      <c r="G358" s="36"/>
    </row>
    <row r="359" spans="1:7" s="2" customFormat="1" x14ac:dyDescent="0.25">
      <c r="A359" s="34"/>
      <c r="B359" s="301"/>
      <c r="C359" s="302"/>
      <c r="D359" s="303"/>
      <c r="F359" s="4"/>
      <c r="G359" s="36"/>
    </row>
    <row r="360" spans="1:7" s="2" customFormat="1" x14ac:dyDescent="0.25">
      <c r="A360" s="34"/>
      <c r="B360" s="304"/>
      <c r="C360" s="305"/>
      <c r="D360" s="306"/>
      <c r="F360" s="4"/>
      <c r="G360" s="36"/>
    </row>
    <row r="361" spans="1:7" s="2" customFormat="1" x14ac:dyDescent="0.25">
      <c r="A361" s="34"/>
      <c r="B361" s="304"/>
      <c r="C361" s="305"/>
      <c r="D361" s="306"/>
      <c r="F361" s="4"/>
      <c r="G361" s="36"/>
    </row>
    <row r="362" spans="1:7" s="2" customFormat="1" x14ac:dyDescent="0.25">
      <c r="A362" s="34"/>
      <c r="B362" s="304"/>
      <c r="C362" s="305"/>
      <c r="D362" s="306"/>
      <c r="F362" s="4"/>
      <c r="G362" s="36"/>
    </row>
    <row r="363" spans="1:7" s="2" customFormat="1" x14ac:dyDescent="0.25">
      <c r="A363" s="34"/>
      <c r="B363" s="304"/>
      <c r="C363" s="305"/>
      <c r="D363" s="306"/>
      <c r="F363" s="4"/>
      <c r="G363" s="36"/>
    </row>
    <row r="364" spans="1:7" s="2" customFormat="1" x14ac:dyDescent="0.25">
      <c r="A364" s="34"/>
      <c r="B364" s="304"/>
      <c r="C364" s="305"/>
      <c r="D364" s="306"/>
      <c r="F364" s="4"/>
      <c r="G364" s="36"/>
    </row>
    <row r="365" spans="1:7" s="2" customFormat="1" x14ac:dyDescent="0.25">
      <c r="A365" s="34"/>
      <c r="B365" s="307"/>
      <c r="C365" s="308"/>
      <c r="D365" s="309"/>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c r="G367" s="36"/>
    </row>
    <row r="368" spans="1:7" s="2" customFormat="1" ht="6.75" customHeight="1" thickBot="1" x14ac:dyDescent="0.3">
      <c r="A368" s="34"/>
      <c r="D368" s="3"/>
      <c r="F368" s="4"/>
      <c r="G368" s="36"/>
    </row>
    <row r="369" spans="1:7" s="2" customFormat="1" ht="13.5" thickBot="1" x14ac:dyDescent="0.3">
      <c r="A369" s="34"/>
      <c r="C369" s="35" t="s">
        <v>15</v>
      </c>
      <c r="D369" s="3"/>
      <c r="F369" s="18" t="str">
        <f>IF(F357="Yes",1,IF(F357="No",0,IF(AND(ISBLANK(F367),ISNUMBER(F354)),1,IF(F367&gt;0,LOOKUP(F354/F367,$H$7:$H$10),IF(ISTEXT(D347),0,"")))))</f>
        <v/>
      </c>
      <c r="G369" s="36"/>
    </row>
    <row r="370" spans="1:7" s="2" customFormat="1" x14ac:dyDescent="0.25">
      <c r="A370" s="48"/>
      <c r="B370" s="49"/>
      <c r="C370" s="49"/>
      <c r="D370" s="50"/>
      <c r="E370" s="49"/>
      <c r="F370" s="51"/>
      <c r="G370" s="52"/>
    </row>
  </sheetData>
  <mergeCells count="28">
    <mergeCell ref="B334:D340"/>
    <mergeCell ref="B29:D30"/>
    <mergeCell ref="B56:D57"/>
    <mergeCell ref="B81:D82"/>
    <mergeCell ref="B106:D107"/>
    <mergeCell ref="B131:D132"/>
    <mergeCell ref="B109:D115"/>
    <mergeCell ref="B84:D90"/>
    <mergeCell ref="B32:D38"/>
    <mergeCell ref="B59:D65"/>
    <mergeCell ref="B359:D365"/>
    <mergeCell ref="B234:D240"/>
    <mergeCell ref="B259:D265"/>
    <mergeCell ref="B284:D290"/>
    <mergeCell ref="B309:D315"/>
    <mergeCell ref="B331:D332"/>
    <mergeCell ref="B356:D357"/>
    <mergeCell ref="B256:D257"/>
    <mergeCell ref="B281:D282"/>
    <mergeCell ref="B306:D307"/>
    <mergeCell ref="B134:D140"/>
    <mergeCell ref="B206:D207"/>
    <mergeCell ref="B231:D232"/>
    <mergeCell ref="B156:D157"/>
    <mergeCell ref="B181:D182"/>
    <mergeCell ref="B159:D165"/>
    <mergeCell ref="B184:D190"/>
    <mergeCell ref="B209:D215"/>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4" orientation="portrait" r:id="rId1"/>
  <headerFooter>
    <oddHeader>&amp;C&amp;"-,Bold"&amp;14DSRIP Semi-Annual Reporting Form</oddHeader>
    <oddFooter>&amp;C&amp;A&amp;R&amp;P of &amp;N&amp;L&amp;D</oddFooter>
  </headerFooter>
  <rowBreaks count="8" manualBreakCount="8">
    <brk id="14" max="6" man="1"/>
    <brk id="35" max="6" man="1"/>
    <brk id="45" max="6" man="1"/>
    <brk id="70" max="6" man="1"/>
    <brk id="120" max="6" man="1"/>
    <brk id="170"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tabSelected="1" view="pageBreakPreview" topLeftCell="A139" zoomScale="90" zoomScaleNormal="90" zoomScaleSheetLayoutView="90" zoomScalePageLayoutView="90" workbookViewId="0">
      <selection activeCell="C6" sqref="C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5" style="7" bestFit="1"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t="str">
        <f>IF('Total Payment Amount'!D4=0,"",'Total Payment Amount'!D4)</f>
        <v>9/30/2012 - 3/22/13</v>
      </c>
    </row>
    <row r="5" spans="1:8" ht="15.75" thickBot="1" x14ac:dyDescent="0.3">
      <c r="A5" s="64" t="s">
        <v>186</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2178000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2178000</v>
      </c>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28.5" x14ac:dyDescent="0.25">
      <c r="A22" s="40"/>
      <c r="B22" s="41" t="s">
        <v>234</v>
      </c>
      <c r="C22" s="41"/>
      <c r="D22" s="271" t="s">
        <v>398</v>
      </c>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Yes</v>
      </c>
      <c r="G29" s="36"/>
    </row>
    <row r="30" spans="1:7" s="2" customFormat="1" ht="6.75" customHeight="1" x14ac:dyDescent="0.25">
      <c r="A30" s="34"/>
      <c r="D30" s="3"/>
      <c r="F30" s="4"/>
      <c r="G30" s="36"/>
    </row>
    <row r="31" spans="1:7" s="2" customFormat="1" ht="13.5" customHeight="1" thickBot="1" x14ac:dyDescent="0.3">
      <c r="A31" s="34"/>
      <c r="B31" s="310" t="s">
        <v>306</v>
      </c>
      <c r="C31" s="310"/>
      <c r="D31" s="310"/>
      <c r="F31" s="4"/>
      <c r="G31" s="36"/>
    </row>
    <row r="32" spans="1:7" s="2" customFormat="1" ht="13.5" thickBot="1" x14ac:dyDescent="0.3">
      <c r="A32" s="34"/>
      <c r="B32" s="310"/>
      <c r="C32" s="310"/>
      <c r="D32" s="310"/>
      <c r="E32" s="14" t="s">
        <v>2</v>
      </c>
      <c r="F32" s="15" t="s">
        <v>191</v>
      </c>
      <c r="G32" s="36"/>
    </row>
    <row r="33" spans="1:7" s="2" customFormat="1" ht="6.75" customHeight="1" x14ac:dyDescent="0.25">
      <c r="A33" s="34"/>
      <c r="D33" s="3"/>
      <c r="F33" s="4"/>
      <c r="G33" s="36"/>
    </row>
    <row r="34" spans="1:7" s="2" customFormat="1" ht="60" customHeight="1" x14ac:dyDescent="0.25">
      <c r="A34" s="34"/>
      <c r="B34" s="301" t="s">
        <v>381</v>
      </c>
      <c r="C34" s="302"/>
      <c r="D34" s="303"/>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4"/>
      <c r="C38" s="305"/>
      <c r="D38" s="306"/>
      <c r="F38" s="4"/>
      <c r="G38" s="36"/>
    </row>
    <row r="39" spans="1:7" s="2" customFormat="1" x14ac:dyDescent="0.25">
      <c r="A39" s="34"/>
      <c r="B39" s="304"/>
      <c r="C39" s="305"/>
      <c r="D39" s="306"/>
      <c r="F39" s="4"/>
      <c r="G39" s="36"/>
    </row>
    <row r="40" spans="1:7" s="2" customFormat="1" x14ac:dyDescent="0.25">
      <c r="A40" s="34"/>
      <c r="B40" s="307"/>
      <c r="C40" s="308"/>
      <c r="D40" s="309"/>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f>IF(F32="Yes",1,IF(F32="No",0,IF(AND(ISBLANK(F42),ISNUMBER(F29)),1,IF(F42&gt;0,LOOKUP(F29/F42,$H$7:$H$10),IF(ISTEXT(D22),0,"")))))</f>
        <v>1</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28.5" x14ac:dyDescent="0.25">
      <c r="A47" s="40"/>
      <c r="B47" s="41" t="s">
        <v>234</v>
      </c>
      <c r="C47" s="41"/>
      <c r="D47" s="154" t="s">
        <v>366</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t="s">
        <v>191</v>
      </c>
      <c r="G57" s="36"/>
    </row>
    <row r="58" spans="1:7" s="2" customFormat="1" ht="6.75" customHeight="1" x14ac:dyDescent="0.25">
      <c r="A58" s="34"/>
      <c r="D58" s="3"/>
      <c r="F58" s="4"/>
      <c r="G58" s="36"/>
    </row>
    <row r="59" spans="1:7" s="2" customFormat="1" ht="123.75" customHeight="1" x14ac:dyDescent="0.25">
      <c r="A59" s="34"/>
      <c r="B59" s="301" t="s">
        <v>382</v>
      </c>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42.75" x14ac:dyDescent="0.25">
      <c r="A72" s="40"/>
      <c r="B72" s="41" t="s">
        <v>234</v>
      </c>
      <c r="C72" s="41"/>
      <c r="D72" s="154" t="s">
        <v>364</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t="s">
        <v>191</v>
      </c>
      <c r="G82" s="36"/>
    </row>
    <row r="83" spans="1:7" s="2" customFormat="1" ht="6.75" customHeight="1" x14ac:dyDescent="0.25">
      <c r="A83" s="34"/>
      <c r="D83" s="3"/>
      <c r="F83" s="4"/>
      <c r="G83" s="36"/>
    </row>
    <row r="84" spans="1:7" s="2" customFormat="1" ht="79.5" customHeight="1" x14ac:dyDescent="0.25">
      <c r="A84" s="34"/>
      <c r="B84" s="301" t="s">
        <v>400</v>
      </c>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IF(F82="Yes",1,IF(F82="No",0,IF(AND(ISBLANK(F92),ISNUMBER(F79)),1,IF(F92&gt;0,LOOKUP(F79/F92,$H$7:$H$10),IF(ISTEXT(D72),0,"")))))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t="s">
        <v>365</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t="s">
        <v>191</v>
      </c>
      <c r="G107" s="36"/>
    </row>
    <row r="108" spans="1:7" s="2" customFormat="1" ht="6.75" customHeight="1" x14ac:dyDescent="0.25">
      <c r="A108" s="34"/>
      <c r="D108" s="3"/>
      <c r="F108" s="4"/>
      <c r="G108" s="36"/>
    </row>
    <row r="109" spans="1:7" s="2" customFormat="1" ht="408.75" customHeight="1" x14ac:dyDescent="0.25">
      <c r="A109" s="34"/>
      <c r="B109" s="352" t="s">
        <v>399</v>
      </c>
      <c r="C109" s="343"/>
      <c r="D109" s="344"/>
      <c r="F109" s="4"/>
      <c r="G109" s="36"/>
    </row>
    <row r="110" spans="1:7" s="2" customFormat="1" ht="54.75" customHeight="1" x14ac:dyDescent="0.25">
      <c r="A110" s="34"/>
      <c r="B110" s="345"/>
      <c r="C110" s="346"/>
      <c r="D110" s="347"/>
      <c r="F110" s="4"/>
      <c r="G110" s="36"/>
    </row>
    <row r="111" spans="1:7" s="2" customFormat="1" x14ac:dyDescent="0.25">
      <c r="A111" s="34"/>
      <c r="B111" s="345"/>
      <c r="C111" s="346"/>
      <c r="D111" s="347"/>
      <c r="F111" s="4"/>
      <c r="G111" s="36"/>
    </row>
    <row r="112" spans="1:7" s="2" customFormat="1" x14ac:dyDescent="0.25">
      <c r="A112" s="34"/>
      <c r="B112" s="345"/>
      <c r="C112" s="346"/>
      <c r="D112" s="347"/>
      <c r="F112" s="4"/>
      <c r="G112" s="36"/>
    </row>
    <row r="113" spans="1:7" s="2" customFormat="1" x14ac:dyDescent="0.25">
      <c r="A113" s="34"/>
      <c r="B113" s="345"/>
      <c r="C113" s="346"/>
      <c r="D113" s="347"/>
      <c r="F113" s="4"/>
      <c r="G113" s="36"/>
    </row>
    <row r="114" spans="1:7" s="2" customFormat="1" x14ac:dyDescent="0.25">
      <c r="A114" s="34"/>
      <c r="B114" s="345"/>
      <c r="C114" s="346"/>
      <c r="D114" s="347"/>
      <c r="F114" s="4"/>
      <c r="G114" s="36"/>
    </row>
    <row r="115" spans="1:7" s="2" customFormat="1" x14ac:dyDescent="0.25">
      <c r="A115" s="34"/>
      <c r="B115" s="348"/>
      <c r="C115" s="349"/>
      <c r="D115" s="350"/>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IF(F107="Yes",1,IF(F107="No",0,IF(AND(ISBLANK(F117),ISNUMBER(F104)),1,IF(F117&gt;0,LOOKUP(F104/F117,$H$7:$H$10),IF(ISTEXT(D97),0,"")))))</f>
        <v>1</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109:D115"/>
    <mergeCell ref="B84:D90"/>
    <mergeCell ref="B159:D165"/>
    <mergeCell ref="B134:D140"/>
    <mergeCell ref="B156:D157"/>
    <mergeCell ref="B31:D32"/>
    <mergeCell ref="B56:D57"/>
    <mergeCell ref="B81:D82"/>
    <mergeCell ref="B106:D107"/>
    <mergeCell ref="B131:D132"/>
    <mergeCell ref="B34:D40"/>
    <mergeCell ref="B59:D65"/>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8" orientation="portrait" r:id="rId1"/>
  <headerFooter>
    <oddHeader>&amp;C&amp;"-,Bold"&amp;14DSRIP Semi-Annual Reporting Form</oddHeader>
    <oddFooter>&amp;C&amp;A&amp;R&amp;P of &amp;N&amp;L&amp;D</oddFooter>
  </headerFooter>
  <rowBreaks count="3" manualBreakCount="3">
    <brk id="70" max="16383" man="1"/>
    <brk id="95" max="6" man="1"/>
    <brk id="120"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t="str">
        <f>IF('Total Payment Amount'!D4=0,"",'Total Payment Amount'!D4)</f>
        <v>9/30/2012 - 3/22/13</v>
      </c>
    </row>
    <row r="5" spans="1:8" ht="15.75" thickBot="1" x14ac:dyDescent="0.3">
      <c r="A5" s="64" t="s">
        <v>187</v>
      </c>
    </row>
    <row r="6" spans="1:8" s="90" customFormat="1" ht="13.5" thickBot="1" x14ac:dyDescent="0.25">
      <c r="A6" s="89"/>
      <c r="D6" s="93" t="s">
        <v>143</v>
      </c>
      <c r="E6" s="12" t="s">
        <v>2</v>
      </c>
      <c r="F6" s="15" t="s">
        <v>192</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10" t="s">
        <v>306</v>
      </c>
      <c r="C31" s="310"/>
      <c r="D31" s="310"/>
      <c r="F31" s="4"/>
      <c r="G31" s="36"/>
    </row>
    <row r="32" spans="1:7" s="2" customFormat="1" ht="13.5" thickBot="1" x14ac:dyDescent="0.3">
      <c r="A32" s="34"/>
      <c r="B32" s="310"/>
      <c r="C32" s="310"/>
      <c r="D32" s="310"/>
      <c r="E32" s="14" t="s">
        <v>2</v>
      </c>
      <c r="F32" s="15"/>
      <c r="G32" s="36"/>
    </row>
    <row r="33" spans="1:7" s="2" customFormat="1" ht="6.75" customHeight="1" x14ac:dyDescent="0.25">
      <c r="A33" s="34"/>
      <c r="D33" s="3"/>
      <c r="F33" s="4"/>
      <c r="G33" s="36"/>
    </row>
    <row r="34" spans="1:7" s="2" customFormat="1" x14ac:dyDescent="0.25">
      <c r="A34" s="34"/>
      <c r="B34" s="301"/>
      <c r="C34" s="302"/>
      <c r="D34" s="303"/>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4"/>
      <c r="C38" s="305"/>
      <c r="D38" s="306"/>
      <c r="F38" s="4"/>
      <c r="G38" s="36"/>
    </row>
    <row r="39" spans="1:7" s="2" customFormat="1" x14ac:dyDescent="0.25">
      <c r="A39" s="34"/>
      <c r="B39" s="304"/>
      <c r="C39" s="305"/>
      <c r="D39" s="306"/>
      <c r="F39" s="4"/>
      <c r="G39" s="36"/>
    </row>
    <row r="40" spans="1:7" s="2" customFormat="1" x14ac:dyDescent="0.25">
      <c r="A40" s="34"/>
      <c r="B40" s="307"/>
      <c r="C40" s="308"/>
      <c r="D40" s="309"/>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c r="G57" s="36"/>
    </row>
    <row r="58" spans="1:7" s="2" customFormat="1" ht="6.75" customHeight="1" x14ac:dyDescent="0.25">
      <c r="A58" s="34"/>
      <c r="D58" s="3"/>
      <c r="F58" s="4"/>
      <c r="G58" s="36"/>
    </row>
    <row r="59" spans="1:7" s="2" customFormat="1" x14ac:dyDescent="0.25">
      <c r="A59" s="34"/>
      <c r="B59" s="301"/>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0" t="s">
        <v>306</v>
      </c>
      <c r="C181" s="310"/>
      <c r="D181" s="310"/>
      <c r="F181" s="4"/>
      <c r="G181" s="36"/>
    </row>
    <row r="182" spans="1:7" s="2" customFormat="1" ht="13.5" thickBot="1" x14ac:dyDescent="0.3">
      <c r="A182" s="34"/>
      <c r="B182" s="310"/>
      <c r="C182" s="310"/>
      <c r="D182" s="31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09:D115"/>
    <mergeCell ref="B134:D140"/>
    <mergeCell ref="B156:D157"/>
    <mergeCell ref="B181:D182"/>
    <mergeCell ref="B31:D32"/>
    <mergeCell ref="B56:D57"/>
    <mergeCell ref="B81:D82"/>
    <mergeCell ref="B106:D107"/>
    <mergeCell ref="B131:D132"/>
    <mergeCell ref="B184:D190"/>
    <mergeCell ref="B159:D165"/>
    <mergeCell ref="B34:D40"/>
    <mergeCell ref="B59:D65"/>
    <mergeCell ref="B84:D90"/>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Arrowhead Regional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t="str">
        <f>IF('Total Payment Amount'!D4=0,"",'Total Payment Amount'!D4)</f>
        <v>9/30/2012 - 3/22/13</v>
      </c>
    </row>
    <row r="5" spans="1:8" ht="15.75" thickBot="1" x14ac:dyDescent="0.3">
      <c r="A5" s="64" t="s">
        <v>188</v>
      </c>
    </row>
    <row r="6" spans="1:8" s="90" customFormat="1" ht="13.5" thickBot="1" x14ac:dyDescent="0.25">
      <c r="A6" s="89"/>
      <c r="D6" s="93" t="s">
        <v>143</v>
      </c>
      <c r="E6" s="12" t="s">
        <v>2</v>
      </c>
      <c r="F6" s="15" t="s">
        <v>192</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190</v>
      </c>
      <c r="F27" s="16" t="str">
        <f>IF(F25&gt;F23,F23/F25,"N/A")</f>
        <v>N/A</v>
      </c>
      <c r="G27" s="80"/>
    </row>
    <row r="28" spans="1:7" ht="6.75" customHeight="1" x14ac:dyDescent="0.25">
      <c r="A28" s="79"/>
      <c r="G28" s="80"/>
    </row>
    <row r="29" spans="1:7" s="2" customFormat="1" x14ac:dyDescent="0.25">
      <c r="A29" s="34"/>
      <c r="B29" s="337" t="s">
        <v>305</v>
      </c>
      <c r="C29" s="338"/>
      <c r="D29" s="338"/>
      <c r="E29" s="45"/>
      <c r="F29" s="46"/>
      <c r="G29" s="36"/>
    </row>
    <row r="30" spans="1:7" s="2" customFormat="1" x14ac:dyDescent="0.25">
      <c r="A30" s="34"/>
      <c r="B30" s="338"/>
      <c r="C30" s="338"/>
      <c r="D30" s="338"/>
      <c r="E30" s="45"/>
      <c r="F30" s="46"/>
      <c r="G30" s="36"/>
    </row>
    <row r="31" spans="1:7" s="2" customFormat="1" ht="6.75" customHeight="1" x14ac:dyDescent="0.25">
      <c r="A31" s="34"/>
      <c r="D31" s="3"/>
      <c r="F31" s="4"/>
      <c r="G31" s="36"/>
    </row>
    <row r="32" spans="1:7" s="2" customFormat="1" x14ac:dyDescent="0.25">
      <c r="A32" s="34"/>
      <c r="B32" s="301"/>
      <c r="C32" s="302"/>
      <c r="D32" s="303"/>
      <c r="F32" s="4"/>
      <c r="G32" s="36"/>
    </row>
    <row r="33" spans="1:7" s="2" customFormat="1" x14ac:dyDescent="0.25">
      <c r="A33" s="34"/>
      <c r="B33" s="304"/>
      <c r="C33" s="305"/>
      <c r="D33" s="306"/>
      <c r="F33" s="4"/>
      <c r="G33" s="36"/>
    </row>
    <row r="34" spans="1:7" s="2" customFormat="1" x14ac:dyDescent="0.25">
      <c r="A34" s="34"/>
      <c r="B34" s="304"/>
      <c r="C34" s="305"/>
      <c r="D34" s="306"/>
      <c r="F34" s="4"/>
      <c r="G34" s="36"/>
    </row>
    <row r="35" spans="1:7" s="2" customFormat="1" x14ac:dyDescent="0.25">
      <c r="A35" s="34"/>
      <c r="B35" s="304"/>
      <c r="C35" s="305"/>
      <c r="D35" s="306"/>
      <c r="F35" s="4"/>
      <c r="G35" s="36"/>
    </row>
    <row r="36" spans="1:7" s="2" customFormat="1" x14ac:dyDescent="0.25">
      <c r="A36" s="34"/>
      <c r="B36" s="304"/>
      <c r="C36" s="305"/>
      <c r="D36" s="306"/>
      <c r="F36" s="4"/>
      <c r="G36" s="36"/>
    </row>
    <row r="37" spans="1:7" s="2" customFormat="1" x14ac:dyDescent="0.25">
      <c r="A37" s="34"/>
      <c r="B37" s="304"/>
      <c r="C37" s="305"/>
      <c r="D37" s="306"/>
      <c r="F37" s="4"/>
      <c r="G37" s="36"/>
    </row>
    <row r="38" spans="1:7" s="2" customFormat="1" x14ac:dyDescent="0.25">
      <c r="A38" s="34"/>
      <c r="B38" s="307"/>
      <c r="C38" s="308"/>
      <c r="D38" s="309"/>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0" t="s">
        <v>306</v>
      </c>
      <c r="C56" s="310"/>
      <c r="D56" s="310"/>
      <c r="F56" s="4"/>
      <c r="G56" s="36"/>
    </row>
    <row r="57" spans="1:7" s="2" customFormat="1" ht="13.5" thickBot="1" x14ac:dyDescent="0.3">
      <c r="A57" s="34"/>
      <c r="B57" s="310"/>
      <c r="C57" s="310"/>
      <c r="D57" s="310"/>
      <c r="E57" s="14" t="s">
        <v>2</v>
      </c>
      <c r="F57" s="15"/>
      <c r="G57" s="36"/>
    </row>
    <row r="58" spans="1:7" s="2" customFormat="1" ht="6.75" customHeight="1" x14ac:dyDescent="0.25">
      <c r="A58" s="34"/>
      <c r="D58" s="3"/>
      <c r="F58" s="4"/>
      <c r="G58" s="36"/>
    </row>
    <row r="59" spans="1:7" s="2" customFormat="1" x14ac:dyDescent="0.25">
      <c r="A59" s="34"/>
      <c r="B59" s="301"/>
      <c r="C59" s="302"/>
      <c r="D59" s="303"/>
      <c r="F59" s="4"/>
      <c r="G59" s="36"/>
    </row>
    <row r="60" spans="1:7" s="2" customFormat="1" x14ac:dyDescent="0.25">
      <c r="A60" s="34"/>
      <c r="B60" s="304"/>
      <c r="C60" s="305"/>
      <c r="D60" s="306"/>
      <c r="F60" s="4"/>
      <c r="G60" s="36"/>
    </row>
    <row r="61" spans="1:7" s="2" customFormat="1" x14ac:dyDescent="0.25">
      <c r="A61" s="34"/>
      <c r="B61" s="304"/>
      <c r="C61" s="305"/>
      <c r="D61" s="306"/>
      <c r="F61" s="4"/>
      <c r="G61" s="36"/>
    </row>
    <row r="62" spans="1:7" s="2" customFormat="1" x14ac:dyDescent="0.25">
      <c r="A62" s="34"/>
      <c r="B62" s="304"/>
      <c r="C62" s="305"/>
      <c r="D62" s="306"/>
      <c r="F62" s="4"/>
      <c r="G62" s="36"/>
    </row>
    <row r="63" spans="1:7" s="2" customFormat="1" x14ac:dyDescent="0.25">
      <c r="A63" s="34"/>
      <c r="B63" s="304"/>
      <c r="C63" s="305"/>
      <c r="D63" s="306"/>
      <c r="F63" s="4"/>
      <c r="G63" s="36"/>
    </row>
    <row r="64" spans="1:7" s="2" customFormat="1" x14ac:dyDescent="0.25">
      <c r="A64" s="34"/>
      <c r="B64" s="304"/>
      <c r="C64" s="305"/>
      <c r="D64" s="306"/>
      <c r="F64" s="4"/>
      <c r="G64" s="36"/>
    </row>
    <row r="65" spans="1:7" s="2" customFormat="1" x14ac:dyDescent="0.25">
      <c r="A65" s="34"/>
      <c r="B65" s="307"/>
      <c r="C65" s="308"/>
      <c r="D65" s="309"/>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0" t="s">
        <v>306</v>
      </c>
      <c r="C81" s="310"/>
      <c r="D81" s="310"/>
      <c r="F81" s="4"/>
      <c r="G81" s="36"/>
    </row>
    <row r="82" spans="1:7" s="2" customFormat="1" ht="13.5" thickBot="1" x14ac:dyDescent="0.3">
      <c r="A82" s="34"/>
      <c r="B82" s="310"/>
      <c r="C82" s="310"/>
      <c r="D82" s="310"/>
      <c r="E82" s="14" t="s">
        <v>2</v>
      </c>
      <c r="F82" s="15"/>
      <c r="G82" s="36"/>
    </row>
    <row r="83" spans="1:7" s="2" customFormat="1" ht="6.75" customHeight="1" x14ac:dyDescent="0.25">
      <c r="A83" s="34"/>
      <c r="D83" s="3"/>
      <c r="F83" s="4"/>
      <c r="G83" s="36"/>
    </row>
    <row r="84" spans="1:7" s="2" customFormat="1" x14ac:dyDescent="0.25">
      <c r="A84" s="34"/>
      <c r="B84" s="301"/>
      <c r="C84" s="302"/>
      <c r="D84" s="303"/>
      <c r="F84" s="4"/>
      <c r="G84" s="36"/>
    </row>
    <row r="85" spans="1:7" s="2" customFormat="1" x14ac:dyDescent="0.25">
      <c r="A85" s="34"/>
      <c r="B85" s="304"/>
      <c r="C85" s="305"/>
      <c r="D85" s="306"/>
      <c r="F85" s="4"/>
      <c r="G85" s="36"/>
    </row>
    <row r="86" spans="1:7" s="2" customFormat="1" x14ac:dyDescent="0.25">
      <c r="A86" s="34"/>
      <c r="B86" s="304"/>
      <c r="C86" s="305"/>
      <c r="D86" s="306"/>
      <c r="F86" s="4"/>
      <c r="G86" s="36"/>
    </row>
    <row r="87" spans="1:7" s="2" customFormat="1" x14ac:dyDescent="0.25">
      <c r="A87" s="34"/>
      <c r="B87" s="304"/>
      <c r="C87" s="305"/>
      <c r="D87" s="306"/>
      <c r="F87" s="4"/>
      <c r="G87" s="36"/>
    </row>
    <row r="88" spans="1:7" s="2" customFormat="1" x14ac:dyDescent="0.25">
      <c r="A88" s="34"/>
      <c r="B88" s="304"/>
      <c r="C88" s="305"/>
      <c r="D88" s="306"/>
      <c r="F88" s="4"/>
      <c r="G88" s="36"/>
    </row>
    <row r="89" spans="1:7" s="2" customFormat="1" x14ac:dyDescent="0.25">
      <c r="A89" s="34"/>
      <c r="B89" s="304"/>
      <c r="C89" s="305"/>
      <c r="D89" s="306"/>
      <c r="F89" s="4"/>
      <c r="G89" s="36"/>
    </row>
    <row r="90" spans="1:7" s="2" customFormat="1" x14ac:dyDescent="0.25">
      <c r="A90" s="34"/>
      <c r="B90" s="307"/>
      <c r="C90" s="308"/>
      <c r="D90" s="309"/>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0" t="s">
        <v>306</v>
      </c>
      <c r="C106" s="310"/>
      <c r="D106" s="310"/>
      <c r="F106" s="4"/>
      <c r="G106" s="36"/>
    </row>
    <row r="107" spans="1:7" s="2" customFormat="1" ht="13.5" thickBot="1" x14ac:dyDescent="0.3">
      <c r="A107" s="34"/>
      <c r="B107" s="310"/>
      <c r="C107" s="310"/>
      <c r="D107" s="310"/>
      <c r="E107" s="14" t="s">
        <v>2</v>
      </c>
      <c r="F107" s="15"/>
      <c r="G107" s="36"/>
    </row>
    <row r="108" spans="1:7" s="2" customFormat="1" ht="6.75" customHeight="1" x14ac:dyDescent="0.25">
      <c r="A108" s="34"/>
      <c r="D108" s="3"/>
      <c r="F108" s="4"/>
      <c r="G108" s="36"/>
    </row>
    <row r="109" spans="1:7" s="2" customFormat="1" x14ac:dyDescent="0.25">
      <c r="A109" s="34"/>
      <c r="B109" s="301"/>
      <c r="C109" s="302"/>
      <c r="D109" s="303"/>
      <c r="F109" s="4"/>
      <c r="G109" s="36"/>
    </row>
    <row r="110" spans="1:7" s="2" customFormat="1" x14ac:dyDescent="0.25">
      <c r="A110" s="34"/>
      <c r="B110" s="304"/>
      <c r="C110" s="305"/>
      <c r="D110" s="306"/>
      <c r="F110" s="4"/>
      <c r="G110" s="36"/>
    </row>
    <row r="111" spans="1:7" s="2" customFormat="1" x14ac:dyDescent="0.25">
      <c r="A111" s="34"/>
      <c r="B111" s="304"/>
      <c r="C111" s="305"/>
      <c r="D111" s="306"/>
      <c r="F111" s="4"/>
      <c r="G111" s="36"/>
    </row>
    <row r="112" spans="1:7" s="2" customFormat="1" x14ac:dyDescent="0.25">
      <c r="A112" s="34"/>
      <c r="B112" s="304"/>
      <c r="C112" s="305"/>
      <c r="D112" s="306"/>
      <c r="F112" s="4"/>
      <c r="G112" s="36"/>
    </row>
    <row r="113" spans="1:7" s="2" customFormat="1" x14ac:dyDescent="0.25">
      <c r="A113" s="34"/>
      <c r="B113" s="304"/>
      <c r="C113" s="305"/>
      <c r="D113" s="306"/>
      <c r="F113" s="4"/>
      <c r="G113" s="36"/>
    </row>
    <row r="114" spans="1:7" s="2" customFormat="1" x14ac:dyDescent="0.25">
      <c r="A114" s="34"/>
      <c r="B114" s="304"/>
      <c r="C114" s="305"/>
      <c r="D114" s="306"/>
      <c r="F114" s="4"/>
      <c r="G114" s="36"/>
    </row>
    <row r="115" spans="1:7" s="2" customFormat="1" x14ac:dyDescent="0.25">
      <c r="A115" s="34"/>
      <c r="B115" s="307"/>
      <c r="C115" s="308"/>
      <c r="D115" s="309"/>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0" t="s">
        <v>306</v>
      </c>
      <c r="C131" s="310"/>
      <c r="D131" s="310"/>
      <c r="F131" s="4"/>
      <c r="G131" s="36"/>
    </row>
    <row r="132" spans="1:7" s="2" customFormat="1" ht="13.5" thickBot="1" x14ac:dyDescent="0.3">
      <c r="A132" s="34"/>
      <c r="B132" s="310"/>
      <c r="C132" s="310"/>
      <c r="D132" s="310"/>
      <c r="E132" s="14" t="s">
        <v>2</v>
      </c>
      <c r="F132" s="15"/>
      <c r="G132" s="36"/>
    </row>
    <row r="133" spans="1:7" s="2" customFormat="1" ht="6.75" customHeight="1" x14ac:dyDescent="0.25">
      <c r="A133" s="34"/>
      <c r="D133" s="3"/>
      <c r="F133" s="4"/>
      <c r="G133" s="36"/>
    </row>
    <row r="134" spans="1:7" s="2" customFormat="1" x14ac:dyDescent="0.25">
      <c r="A134" s="34"/>
      <c r="B134" s="301"/>
      <c r="C134" s="302"/>
      <c r="D134" s="303"/>
      <c r="F134" s="4"/>
      <c r="G134" s="36"/>
    </row>
    <row r="135" spans="1:7" s="2" customFormat="1" x14ac:dyDescent="0.25">
      <c r="A135" s="34"/>
      <c r="B135" s="304"/>
      <c r="C135" s="305"/>
      <c r="D135" s="306"/>
      <c r="F135" s="4"/>
      <c r="G135" s="36"/>
    </row>
    <row r="136" spans="1:7" s="2" customFormat="1" x14ac:dyDescent="0.25">
      <c r="A136" s="34"/>
      <c r="B136" s="304"/>
      <c r="C136" s="305"/>
      <c r="D136" s="306"/>
      <c r="F136" s="4"/>
      <c r="G136" s="36"/>
    </row>
    <row r="137" spans="1:7" s="2" customFormat="1" x14ac:dyDescent="0.25">
      <c r="A137" s="34"/>
      <c r="B137" s="304"/>
      <c r="C137" s="305"/>
      <c r="D137" s="306"/>
      <c r="F137" s="4"/>
      <c r="G137" s="36"/>
    </row>
    <row r="138" spans="1:7" s="2" customFormat="1" x14ac:dyDescent="0.25">
      <c r="A138" s="34"/>
      <c r="B138" s="304"/>
      <c r="C138" s="305"/>
      <c r="D138" s="306"/>
      <c r="F138" s="4"/>
      <c r="G138" s="36"/>
    </row>
    <row r="139" spans="1:7" s="2" customFormat="1" x14ac:dyDescent="0.25">
      <c r="A139" s="34"/>
      <c r="B139" s="304"/>
      <c r="C139" s="305"/>
      <c r="D139" s="306"/>
      <c r="F139" s="4"/>
      <c r="G139" s="36"/>
    </row>
    <row r="140" spans="1:7" s="2" customFormat="1" x14ac:dyDescent="0.25">
      <c r="A140" s="34"/>
      <c r="B140" s="307"/>
      <c r="C140" s="308"/>
      <c r="D140" s="309"/>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0" t="s">
        <v>306</v>
      </c>
      <c r="C156" s="310"/>
      <c r="D156" s="310"/>
      <c r="F156" s="4"/>
      <c r="G156" s="36"/>
    </row>
    <row r="157" spans="1:7" s="2" customFormat="1" ht="13.5" thickBot="1" x14ac:dyDescent="0.3">
      <c r="A157" s="34"/>
      <c r="B157" s="310"/>
      <c r="C157" s="310"/>
      <c r="D157" s="310"/>
      <c r="E157" s="14" t="s">
        <v>2</v>
      </c>
      <c r="F157" s="15"/>
      <c r="G157" s="36"/>
    </row>
    <row r="158" spans="1:7" s="2" customFormat="1" ht="6.75" customHeight="1" x14ac:dyDescent="0.25">
      <c r="A158" s="34"/>
      <c r="D158" s="3"/>
      <c r="F158" s="4"/>
      <c r="G158" s="36"/>
    </row>
    <row r="159" spans="1:7" s="2" customFormat="1" x14ac:dyDescent="0.25">
      <c r="A159" s="34"/>
      <c r="B159" s="301"/>
      <c r="C159" s="302"/>
      <c r="D159" s="303"/>
      <c r="F159" s="4"/>
      <c r="G159" s="36"/>
    </row>
    <row r="160" spans="1:7" s="2" customFormat="1" x14ac:dyDescent="0.25">
      <c r="A160" s="34"/>
      <c r="B160" s="304"/>
      <c r="C160" s="305"/>
      <c r="D160" s="306"/>
      <c r="F160" s="4"/>
      <c r="G160" s="36"/>
    </row>
    <row r="161" spans="1:7" s="2" customFormat="1" x14ac:dyDescent="0.25">
      <c r="A161" s="34"/>
      <c r="B161" s="304"/>
      <c r="C161" s="305"/>
      <c r="D161" s="306"/>
      <c r="F161" s="4"/>
      <c r="G161" s="36"/>
    </row>
    <row r="162" spans="1:7" s="2" customFormat="1" x14ac:dyDescent="0.25">
      <c r="A162" s="34"/>
      <c r="B162" s="304"/>
      <c r="C162" s="305"/>
      <c r="D162" s="306"/>
      <c r="F162" s="4"/>
      <c r="G162" s="36"/>
    </row>
    <row r="163" spans="1:7" s="2" customFormat="1" x14ac:dyDescent="0.25">
      <c r="A163" s="34"/>
      <c r="B163" s="304"/>
      <c r="C163" s="305"/>
      <c r="D163" s="306"/>
      <c r="F163" s="4"/>
      <c r="G163" s="36"/>
    </row>
    <row r="164" spans="1:7" s="2" customFormat="1" x14ac:dyDescent="0.25">
      <c r="A164" s="34"/>
      <c r="B164" s="304"/>
      <c r="C164" s="305"/>
      <c r="D164" s="306"/>
      <c r="F164" s="4"/>
      <c r="G164" s="36"/>
    </row>
    <row r="165" spans="1:7" s="2" customFormat="1" x14ac:dyDescent="0.25">
      <c r="A165" s="34"/>
      <c r="B165" s="307"/>
      <c r="C165" s="308"/>
      <c r="D165" s="309"/>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0" t="s">
        <v>306</v>
      </c>
      <c r="C181" s="310"/>
      <c r="D181" s="310"/>
      <c r="F181" s="4"/>
      <c r="G181" s="36"/>
    </row>
    <row r="182" spans="1:7" s="2" customFormat="1" ht="13.5" thickBot="1" x14ac:dyDescent="0.3">
      <c r="A182" s="34"/>
      <c r="B182" s="310"/>
      <c r="C182" s="310"/>
      <c r="D182" s="310"/>
      <c r="E182" s="14" t="s">
        <v>2</v>
      </c>
      <c r="F182" s="15"/>
      <c r="G182" s="36"/>
    </row>
    <row r="183" spans="1:7" s="2" customFormat="1" ht="6.75" customHeight="1" x14ac:dyDescent="0.25">
      <c r="A183" s="34"/>
      <c r="D183" s="3"/>
      <c r="F183" s="4"/>
      <c r="G183" s="36"/>
    </row>
    <row r="184" spans="1:7" s="2" customFormat="1" x14ac:dyDescent="0.25">
      <c r="A184" s="34"/>
      <c r="B184" s="301"/>
      <c r="C184" s="302"/>
      <c r="D184" s="303"/>
      <c r="F184" s="4"/>
      <c r="G184" s="36"/>
    </row>
    <row r="185" spans="1:7" s="2" customFormat="1" x14ac:dyDescent="0.25">
      <c r="A185" s="34"/>
      <c r="B185" s="304"/>
      <c r="C185" s="305"/>
      <c r="D185" s="306"/>
      <c r="F185" s="4"/>
      <c r="G185" s="36"/>
    </row>
    <row r="186" spans="1:7" s="2" customFormat="1" x14ac:dyDescent="0.25">
      <c r="A186" s="34"/>
      <c r="B186" s="304"/>
      <c r="C186" s="305"/>
      <c r="D186" s="306"/>
      <c r="F186" s="4"/>
      <c r="G186" s="36"/>
    </row>
    <row r="187" spans="1:7" s="2" customFormat="1" x14ac:dyDescent="0.25">
      <c r="A187" s="34"/>
      <c r="B187" s="304"/>
      <c r="C187" s="305"/>
      <c r="D187" s="306"/>
      <c r="F187" s="4"/>
      <c r="G187" s="36"/>
    </row>
    <row r="188" spans="1:7" s="2" customFormat="1" x14ac:dyDescent="0.25">
      <c r="A188" s="34"/>
      <c r="B188" s="304"/>
      <c r="C188" s="305"/>
      <c r="D188" s="306"/>
      <c r="F188" s="4"/>
      <c r="G188" s="36"/>
    </row>
    <row r="189" spans="1:7" s="2" customFormat="1" x14ac:dyDescent="0.25">
      <c r="A189" s="34"/>
      <c r="B189" s="304"/>
      <c r="C189" s="305"/>
      <c r="D189" s="306"/>
      <c r="F189" s="4"/>
      <c r="G189" s="36"/>
    </row>
    <row r="190" spans="1:7" s="2" customFormat="1" x14ac:dyDescent="0.25">
      <c r="A190" s="34"/>
      <c r="B190" s="307"/>
      <c r="C190" s="308"/>
      <c r="D190" s="309"/>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5B19DB-643F-4A2B-B85C-DDF8D1E90A17}"/>
</file>

<file path=customXml/itemProps2.xml><?xml version="1.0" encoding="utf-8"?>
<ds:datastoreItem xmlns:ds="http://schemas.openxmlformats.org/officeDocument/2006/customXml" ds:itemID="{8ACBE814-E8C7-4B70-AEAB-080A115EA9A1}">
  <ds:schemaRefs>
    <ds:schemaRef ds:uri="http://schemas.microsoft.com/office/2006/metadata/longProperties"/>
  </ds:schemaRefs>
</ds:datastoreItem>
</file>

<file path=customXml/itemProps3.xml><?xml version="1.0" encoding="utf-8"?>
<ds:datastoreItem xmlns:ds="http://schemas.openxmlformats.org/officeDocument/2006/customXml" ds:itemID="{0B3D1A43-F2CA-463B-A014-279CB990E716}">
  <ds:schemaRefs>
    <ds:schemaRef ds:uri="http://schemas.microsoft.com/sharepoint/v3/contenttype/forms"/>
  </ds:schemaRefs>
</ds:datastoreItem>
</file>

<file path=customXml/itemProps4.xml><?xml version="1.0" encoding="utf-8"?>
<ds:datastoreItem xmlns:ds="http://schemas.openxmlformats.org/officeDocument/2006/customXml" ds:itemID="{46DA96E6-6AC0-4FE0-8A7B-16EAE255C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54B3330-1B30-48EF-B16D-9A6B05D0A7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cp:keywords>
  <cp:lastModifiedBy>westj</cp:lastModifiedBy>
  <cp:lastPrinted>2013-03-26T22:09:44Z</cp:lastPrinted>
  <dcterms:created xsi:type="dcterms:W3CDTF">2011-04-27T21:00:50Z</dcterms:created>
  <dcterms:modified xsi:type="dcterms:W3CDTF">2020-11-11T00:19:59Z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528400.000000000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DHCSDOC-2129867196-530</vt:lpwstr>
  </property>
  <property fmtid="{D5CDD505-2E9C-101B-9397-08002B2CF9AE}" pid="14" name="_dlc_DocIdItemGuid">
    <vt:lpwstr>dc497e5d-b65f-40dd-9ce4-f752fb0ad2a1</vt:lpwstr>
  </property>
  <property fmtid="{D5CDD505-2E9C-101B-9397-08002B2CF9AE}" pid="15" name="_dlc_DocIdUrl">
    <vt:lpwstr>http://dhcs2016prod:88/provgovpart/_layouts/15/DocIdRedir.aspx?ID=DHCSDOC-2129867196-530, DHCSDOC-2129867196-530</vt:lpwstr>
  </property>
  <property fmtid="{D5CDD505-2E9C-101B-9397-08002B2CF9AE}" pid="16" name="ContentTypeId">
    <vt:lpwstr>0x0101000DD778A44A894D44A57135C48A267F0A</vt:lpwstr>
  </property>
</Properties>
</file>