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Default Extension="vml" ContentType="application/vnd.openxmlformats-officedocument.vmlDrawing"/>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328"/>
  <workbookPr codeName="ThisWorkbook" defaultThemeVersion="124226"/>
  <bookViews>
    <workbookView xWindow="65416" yWindow="65416" windowWidth="20730" windowHeight="11160" tabRatio="839" firstSheet="15" activeTab="20"/>
  </bookViews>
  <sheets>
    <sheet name="data" sheetId="50" state="hidden" r:id="rId1"/>
    <sheet name="Instructions" sheetId="6" r:id="rId2"/>
    <sheet name="Total Payment Amount" sheetId="7" r:id="rId3"/>
    <sheet name="Annual Report Narrative" sheetId="8" r:id="rId4"/>
    <sheet name="Category 1 Summary" sheetId="9" r:id="rId5"/>
    <sheet name="Category 2 Summary" sheetId="10" r:id="rId6"/>
    <sheet name="Category 3 Summary" sheetId="5" r:id="rId7"/>
    <sheet name="Category 4 Summary" sheetId="11" r:id="rId8"/>
    <sheet name="Expand Primary Care Capacity" sheetId="12" r:id="rId9"/>
    <sheet name="Training Primary Care Workforce" sheetId="13" r:id="rId10"/>
    <sheet name="Registry Functionality" sheetId="49" r:id="rId11"/>
    <sheet name="Interpretation Services" sheetId="15" r:id="rId12"/>
    <sheet name="REAL Data" sheetId="16" r:id="rId13"/>
    <sheet name="Urgent Medical Advice" sheetId="17" r:id="rId14"/>
    <sheet name="Introduce Telemedicine" sheetId="18" r:id="rId15"/>
    <sheet name="Coding &amp; Documentation" sheetId="19" r:id="rId16"/>
    <sheet name="Risk Stratification" sheetId="20" r:id="rId17"/>
    <sheet name="Expand Specialty Care Capacity" sheetId="22" r:id="rId18"/>
    <sheet name="Perf Improvement &amp; Reporting" sheetId="23" r:id="rId19"/>
    <sheet name="Expand Medical Homes" sheetId="24" r:id="rId20"/>
    <sheet name="Chronic Care Management" sheetId="25" r:id="rId21"/>
    <sheet name="Redesign Primary Care" sheetId="26" r:id="rId22"/>
    <sheet name="Patient Experience" sheetId="27" r:id="rId23"/>
    <sheet name="Redesign for Cost Containment" sheetId="28" r:id="rId24"/>
    <sheet name="Integrate Physical Behavioral" sheetId="29" r:id="rId25"/>
    <sheet name="Specialty Care Access" sheetId="30" r:id="rId26"/>
    <sheet name="Patient Care Navigation" sheetId="31" r:id="rId27"/>
    <sheet name="Process Improvement Methodology" sheetId="32" r:id="rId28"/>
    <sheet name="ED Patient Flow" sheetId="33" r:id="rId29"/>
    <sheet name="Use Palliative Care Programs" sheetId="34" r:id="rId30"/>
    <sheet name="Conduct Medication Management" sheetId="35" r:id="rId31"/>
    <sheet name="Care Transitions" sheetId="36" r:id="rId32"/>
    <sheet name="Real-Time HAIs System" sheetId="37" r:id="rId33"/>
    <sheet name="PatientCaregiver Experience" sheetId="1" r:id="rId34"/>
    <sheet name="Care Coordination" sheetId="2" r:id="rId35"/>
    <sheet name="Preventive Health" sheetId="3" r:id="rId36"/>
    <sheet name="At-Risk Populations" sheetId="4" r:id="rId37"/>
    <sheet name="Sepsis" sheetId="38" r:id="rId38"/>
    <sheet name="CLABSI" sheetId="39" r:id="rId39"/>
    <sheet name="SSI" sheetId="40" r:id="rId40"/>
    <sheet name="HAPU" sheetId="41" r:id="rId41"/>
    <sheet name="Stroke" sheetId="42" r:id="rId42"/>
    <sheet name="VTE" sheetId="43" r:id="rId43"/>
    <sheet name="Falls with Injury" sheetId="44" r:id="rId44"/>
    <sheet name="Sheet1" sheetId="45" state="hidden" r:id="rId45"/>
    <sheet name="Sheet4" sheetId="46" state="hidden" r:id="rId46"/>
    <sheet name="Sheet5" sheetId="47" state="hidden" r:id="rId47"/>
    <sheet name="Sheet48" sheetId="48" state="hidden" r:id="rId48"/>
  </sheets>
  <externalReferences>
    <externalReference r:id="rId51"/>
  </externalReferences>
  <definedNames>
    <definedName name="DPH">'Sheet4'!$A$1:$A$17</definedName>
    <definedName name="DY">'Sheet5'!$A$1:$A$5</definedName>
    <definedName name="_xlnm.Print_Area" localSheetId="3">'Annual Report Narrative'!$A$1:$G$54</definedName>
    <definedName name="_xlnm.Print_Area" localSheetId="31">'Care Transitions'!$A$1:$G$270</definedName>
    <definedName name="_xlnm.Print_Area" localSheetId="4">'Category 1 Summary'!$A$1:$G$618</definedName>
    <definedName name="_xlnm.Print_Area" localSheetId="5">'Category 2 Summary'!$A$1:$G$783</definedName>
    <definedName name="_xlnm.Print_Area" localSheetId="6">'Category 3 Summary'!$A$1:$G$176</definedName>
    <definedName name="_xlnm.Print_Area" localSheetId="7">'Category 4 Summary'!$A$1:$G$367</definedName>
    <definedName name="_xlnm.Print_Area" localSheetId="20">'Chronic Care Management'!$A$1:$G$270</definedName>
    <definedName name="_xlnm.Print_Area" localSheetId="38">'CLABSI'!$A$1:$G$270</definedName>
    <definedName name="_xlnm.Print_Area" localSheetId="15">'Coding &amp; Documentation'!$A$1:$G$270</definedName>
    <definedName name="_xlnm.Print_Area" localSheetId="30">'Conduct Medication Management'!$A$1:$G$270</definedName>
    <definedName name="_xlnm.Print_Area" localSheetId="28">'ED Patient Flow'!$A$1:$G$270</definedName>
    <definedName name="_xlnm.Print_Area" localSheetId="19">'Expand Medical Homes'!$A$1:$G$270</definedName>
    <definedName name="_xlnm.Print_Area" localSheetId="8">'Expand Primary Care Capacity'!$A$1:$G$270</definedName>
    <definedName name="_xlnm.Print_Area" localSheetId="17">'Expand Specialty Care Capacity'!$A$1:$G$270</definedName>
    <definedName name="_xlnm.Print_Area" localSheetId="43">'Falls with Injury'!$A$1:$G$195</definedName>
    <definedName name="_xlnm.Print_Area" localSheetId="40">'HAPU'!$A$1:$G$370</definedName>
    <definedName name="_xlnm.Print_Area" localSheetId="1">'Instructions'!$A$1:$G$45</definedName>
    <definedName name="_xlnm.Print_Area" localSheetId="24">'Integrate Physical Behavioral'!$A$1:$G$270</definedName>
    <definedName name="_xlnm.Print_Area" localSheetId="11">'Interpretation Services'!$A$1:$G$270</definedName>
    <definedName name="_xlnm.Print_Area" localSheetId="14">'Introduce Telemedicine'!$A$1:$G$270</definedName>
    <definedName name="_xlnm.Print_Area" localSheetId="26">'Patient Care Navigation'!$A$1:$G$270</definedName>
    <definedName name="_xlnm.Print_Area" localSheetId="22">'Patient Experience'!$A$1:$G$270</definedName>
    <definedName name="_xlnm.Print_Area" localSheetId="33">'PatientCaregiver Experience'!$A$1:$G$148</definedName>
    <definedName name="_xlnm.Print_Area" localSheetId="18">'Perf Improvement &amp; Reporting'!$A$1:$G$270</definedName>
    <definedName name="_xlnm.Print_Area" localSheetId="27">'Process Improvement Methodology'!$A$1:$G$270</definedName>
    <definedName name="_xlnm.Print_Area" localSheetId="12">'REAL Data'!$A$1:$G$270</definedName>
    <definedName name="_xlnm.Print_Area" localSheetId="32">'Real-Time HAIs System'!$A$1:$G$270</definedName>
    <definedName name="_xlnm.Print_Area" localSheetId="23">'Redesign for Cost Containment'!$A$1:$G$270</definedName>
    <definedName name="_xlnm.Print_Area" localSheetId="21">'Redesign Primary Care'!$A$1:$G$270</definedName>
    <definedName name="_xlnm.Print_Area" localSheetId="10">'Registry Functionality'!$A$1:$G$270</definedName>
    <definedName name="_xlnm.Print_Area" localSheetId="16">'Risk Stratification'!$A$1:$G$270</definedName>
    <definedName name="_xlnm.Print_Area" localSheetId="37">'Sepsis'!$A$1:$G$295</definedName>
    <definedName name="_xlnm.Print_Area" localSheetId="25">'Specialty Care Access'!$A$1:$G$270</definedName>
    <definedName name="_xlnm.Print_Area" localSheetId="39">'SSI'!$A$1:$G$195</definedName>
    <definedName name="_xlnm.Print_Area" localSheetId="41">'Stroke'!$A$1:$G$170</definedName>
    <definedName name="_xlnm.Print_Area" localSheetId="2">'Total Payment Amount'!$A$1:$G$100</definedName>
    <definedName name="_xlnm.Print_Area" localSheetId="9">'Training Primary Care Workforce'!$A$1:$G$270</definedName>
    <definedName name="_xlnm.Print_Area" localSheetId="13">'Urgent Medical Advice'!$A$1:$G$270</definedName>
    <definedName name="_xlnm.Print_Area" localSheetId="29">'Use Palliative Care Programs'!$A$1:$G$270</definedName>
    <definedName name="_xlnm.Print_Area" localSheetId="42">'VTE'!$A$1:$G$195</definedName>
    <definedName name="Source">'Sheet48'!$A$1:$A$5</definedName>
    <definedName name="YesNo">'Sheet1'!$A$1:$A$2</definedName>
    <definedName name="Z_4D8B2282_A196_4BD5_9555_949E439C37BC_.wvu.PrintArea" localSheetId="3" hidden="1">'Annual Report Narrative'!$A$1:$G$38</definedName>
    <definedName name="Z_4D8B2282_A196_4BD5_9555_949E439C37BC_.wvu.PrintArea" localSheetId="36" hidden="1">'At-Risk Populations'!$A$1:$G$75</definedName>
    <definedName name="Z_4D8B2282_A196_4BD5_9555_949E439C37BC_.wvu.PrintArea" localSheetId="34" hidden="1">'Care Coordination'!$A$1:$G$72</definedName>
    <definedName name="Z_4D8B2282_A196_4BD5_9555_949E439C37BC_.wvu.PrintArea" localSheetId="31" hidden="1">'Care Transitions'!$A$1:$G$270</definedName>
    <definedName name="Z_4D8B2282_A196_4BD5_9555_949E439C37BC_.wvu.PrintArea" localSheetId="4" hidden="1">'Category 1 Summary'!$A$1:$G$618</definedName>
    <definedName name="Z_4D8B2282_A196_4BD5_9555_949E439C37BC_.wvu.PrintArea" localSheetId="5" hidden="1">'Category 2 Summary'!$A$1:$G$783</definedName>
    <definedName name="Z_4D8B2282_A196_4BD5_9555_949E439C37BC_.wvu.PrintArea" localSheetId="6" hidden="1">'Category 3 Summary'!$A$1:$G$176</definedName>
    <definedName name="Z_4D8B2282_A196_4BD5_9555_949E439C37BC_.wvu.PrintArea" localSheetId="7" hidden="1">'Category 4 Summary'!$A$1:$G$367</definedName>
    <definedName name="Z_4D8B2282_A196_4BD5_9555_949E439C37BC_.wvu.PrintArea" localSheetId="20" hidden="1">'Chronic Care Management'!$A$1:$G$270</definedName>
    <definedName name="Z_4D8B2282_A196_4BD5_9555_949E439C37BC_.wvu.PrintArea" localSheetId="38" hidden="1">'CLABSI'!$A$1:$G$195</definedName>
    <definedName name="Z_4D8B2282_A196_4BD5_9555_949E439C37BC_.wvu.PrintArea" localSheetId="15" hidden="1">'Coding &amp; Documentation'!$A$1:$G$270</definedName>
    <definedName name="Z_4D8B2282_A196_4BD5_9555_949E439C37BC_.wvu.PrintArea" localSheetId="30" hidden="1">'Conduct Medication Management'!$A$1:$G$270</definedName>
    <definedName name="Z_4D8B2282_A196_4BD5_9555_949E439C37BC_.wvu.PrintArea" localSheetId="28" hidden="1">'ED Patient Flow'!$A$1:$G$270</definedName>
    <definedName name="Z_4D8B2282_A196_4BD5_9555_949E439C37BC_.wvu.PrintArea" localSheetId="19" hidden="1">'Expand Medical Homes'!$A$1:$G$270</definedName>
    <definedName name="Z_4D8B2282_A196_4BD5_9555_949E439C37BC_.wvu.PrintArea" localSheetId="8" hidden="1">'Expand Primary Care Capacity'!$A$1:$G$270</definedName>
    <definedName name="Z_4D8B2282_A196_4BD5_9555_949E439C37BC_.wvu.PrintArea" localSheetId="17" hidden="1">'Expand Specialty Care Capacity'!$A$1:$G$270</definedName>
    <definedName name="Z_4D8B2282_A196_4BD5_9555_949E439C37BC_.wvu.PrintArea" localSheetId="43" hidden="1">'Falls with Injury'!$A$1:$G$195</definedName>
    <definedName name="Z_4D8B2282_A196_4BD5_9555_949E439C37BC_.wvu.PrintArea" localSheetId="40" hidden="1">'HAPU'!$A$1:$G$195</definedName>
    <definedName name="Z_4D8B2282_A196_4BD5_9555_949E439C37BC_.wvu.PrintArea" localSheetId="1" hidden="1">'Instructions'!$A$1:$G$47</definedName>
    <definedName name="Z_4D8B2282_A196_4BD5_9555_949E439C37BC_.wvu.PrintArea" localSheetId="24" hidden="1">'Integrate Physical Behavioral'!$A$1:$G$270</definedName>
    <definedName name="Z_4D8B2282_A196_4BD5_9555_949E439C37BC_.wvu.PrintArea" localSheetId="11" hidden="1">'Interpretation Services'!$A$1:$G$270</definedName>
    <definedName name="Z_4D8B2282_A196_4BD5_9555_949E439C37BC_.wvu.PrintArea" localSheetId="14" hidden="1">'Introduce Telemedicine'!$A$1:$G$270</definedName>
    <definedName name="Z_4D8B2282_A196_4BD5_9555_949E439C37BC_.wvu.PrintArea" localSheetId="26" hidden="1">'Patient Care Navigation'!$A$1:$G$270</definedName>
    <definedName name="Z_4D8B2282_A196_4BD5_9555_949E439C37BC_.wvu.PrintArea" localSheetId="22" hidden="1">'Patient Experience'!$A$1:$G$270</definedName>
    <definedName name="Z_4D8B2282_A196_4BD5_9555_949E439C37BC_.wvu.PrintArea" localSheetId="33" hidden="1">'PatientCaregiver Experience'!$A$1:$G$148</definedName>
    <definedName name="Z_4D8B2282_A196_4BD5_9555_949E439C37BC_.wvu.PrintArea" localSheetId="18" hidden="1">'Perf Improvement &amp; Reporting'!$A$1:$G$270</definedName>
    <definedName name="Z_4D8B2282_A196_4BD5_9555_949E439C37BC_.wvu.PrintArea" localSheetId="35" hidden="1">'Preventive Health'!$A$1:$G$72</definedName>
    <definedName name="Z_4D8B2282_A196_4BD5_9555_949E439C37BC_.wvu.PrintArea" localSheetId="27" hidden="1">'Process Improvement Methodology'!$A$1:$G$270</definedName>
    <definedName name="Z_4D8B2282_A196_4BD5_9555_949E439C37BC_.wvu.PrintArea" localSheetId="12" hidden="1">'REAL Data'!$A$1:$G$270</definedName>
    <definedName name="Z_4D8B2282_A196_4BD5_9555_949E439C37BC_.wvu.PrintArea" localSheetId="32" hidden="1">'Real-Time HAIs System'!$A$1:$G$270</definedName>
    <definedName name="Z_4D8B2282_A196_4BD5_9555_949E439C37BC_.wvu.PrintArea" localSheetId="23" hidden="1">'Redesign for Cost Containment'!$A$1:$G$270</definedName>
    <definedName name="Z_4D8B2282_A196_4BD5_9555_949E439C37BC_.wvu.PrintArea" localSheetId="21" hidden="1">'Redesign Primary Care'!$A$1:$G$270</definedName>
    <definedName name="Z_4D8B2282_A196_4BD5_9555_949E439C37BC_.wvu.PrintArea" localSheetId="10" hidden="1">'Registry Functionality'!$A$1:$G$270</definedName>
    <definedName name="Z_4D8B2282_A196_4BD5_9555_949E439C37BC_.wvu.PrintArea" localSheetId="16" hidden="1">'Risk Stratification'!$A$1:$G$270</definedName>
    <definedName name="Z_4D8B2282_A196_4BD5_9555_949E439C37BC_.wvu.PrintArea" localSheetId="37" hidden="1">'Sepsis'!$A$1:$G$295</definedName>
    <definedName name="Z_4D8B2282_A196_4BD5_9555_949E439C37BC_.wvu.PrintArea" localSheetId="25" hidden="1">'Specialty Care Access'!$A$1:$G$270</definedName>
    <definedName name="Z_4D8B2282_A196_4BD5_9555_949E439C37BC_.wvu.PrintArea" localSheetId="39" hidden="1">'SSI'!$A$1:$G$195</definedName>
    <definedName name="Z_4D8B2282_A196_4BD5_9555_949E439C37BC_.wvu.PrintArea" localSheetId="41" hidden="1">'Stroke'!$A$1:$G$170</definedName>
    <definedName name="Z_4D8B2282_A196_4BD5_9555_949E439C37BC_.wvu.PrintArea" localSheetId="2" hidden="1">'Total Payment Amount'!$A$1:$G$100</definedName>
    <definedName name="Z_4D8B2282_A196_4BD5_9555_949E439C37BC_.wvu.PrintArea" localSheetId="9" hidden="1">'Training Primary Care Workforce'!$A$1:$G$270</definedName>
    <definedName name="Z_4D8B2282_A196_4BD5_9555_949E439C37BC_.wvu.PrintArea" localSheetId="13" hidden="1">'Urgent Medical Advice'!$A$1:$G$270</definedName>
    <definedName name="Z_4D8B2282_A196_4BD5_9555_949E439C37BC_.wvu.PrintArea" localSheetId="29" hidden="1">'Use Palliative Care Programs'!$A$1:$G$270</definedName>
    <definedName name="Z_4D8B2282_A196_4BD5_9555_949E439C37BC_.wvu.PrintArea" localSheetId="42" hidden="1">'VTE'!$A$1:$G$170</definedName>
    <definedName name="Z_4D8B2282_A196_4BD5_9555_949E439C37BC_.wvu.PrintTitles" localSheetId="36" hidden="1">'At-Risk Populations'!$5:$5</definedName>
    <definedName name="Z_4D8B2282_A196_4BD5_9555_949E439C37BC_.wvu.PrintTitles" localSheetId="34" hidden="1">'Care Coordination'!$5:$5</definedName>
    <definedName name="Z_4D8B2282_A196_4BD5_9555_949E439C37BC_.wvu.PrintTitles" localSheetId="31" hidden="1">'Care Transitions'!$6:$6</definedName>
    <definedName name="Z_4D8B2282_A196_4BD5_9555_949E439C37BC_.wvu.PrintTitles" localSheetId="4" hidden="1">'Category 1 Summary'!$5:$5</definedName>
    <definedName name="Z_4D8B2282_A196_4BD5_9555_949E439C37BC_.wvu.PrintTitles" localSheetId="5" hidden="1">'Category 2 Summary'!$5:$5</definedName>
    <definedName name="Z_4D8B2282_A196_4BD5_9555_949E439C37BC_.wvu.PrintTitles" localSheetId="6" hidden="1">'Category 3 Summary'!$5:$5</definedName>
    <definedName name="Z_4D8B2282_A196_4BD5_9555_949E439C37BC_.wvu.PrintTitles" localSheetId="7" hidden="1">'Category 4 Summary'!$5:$5</definedName>
    <definedName name="Z_4D8B2282_A196_4BD5_9555_949E439C37BC_.wvu.PrintTitles" localSheetId="20" hidden="1">'Chronic Care Management'!$6:$6</definedName>
    <definedName name="Z_4D8B2282_A196_4BD5_9555_949E439C37BC_.wvu.PrintTitles" localSheetId="38" hidden="1">'CLABSI'!$5:$5</definedName>
    <definedName name="Z_4D8B2282_A196_4BD5_9555_949E439C37BC_.wvu.PrintTitles" localSheetId="15" hidden="1">'Coding &amp; Documentation'!$6:$6</definedName>
    <definedName name="Z_4D8B2282_A196_4BD5_9555_949E439C37BC_.wvu.PrintTitles" localSheetId="30" hidden="1">'Conduct Medication Management'!$6:$6</definedName>
    <definedName name="Z_4D8B2282_A196_4BD5_9555_949E439C37BC_.wvu.PrintTitles" localSheetId="28" hidden="1">'ED Patient Flow'!$6:$6</definedName>
    <definedName name="Z_4D8B2282_A196_4BD5_9555_949E439C37BC_.wvu.PrintTitles" localSheetId="19" hidden="1">'Expand Medical Homes'!$6:$6</definedName>
    <definedName name="Z_4D8B2282_A196_4BD5_9555_949E439C37BC_.wvu.PrintTitles" localSheetId="8" hidden="1">'Expand Primary Care Capacity'!$6:$6</definedName>
    <definedName name="Z_4D8B2282_A196_4BD5_9555_949E439C37BC_.wvu.PrintTitles" localSheetId="17" hidden="1">'Expand Specialty Care Capacity'!$6:$6</definedName>
    <definedName name="Z_4D8B2282_A196_4BD5_9555_949E439C37BC_.wvu.PrintTitles" localSheetId="43" hidden="1">'Falls with Injury'!$5:$5</definedName>
    <definedName name="Z_4D8B2282_A196_4BD5_9555_949E439C37BC_.wvu.PrintTitles" localSheetId="40" hidden="1">'HAPU'!$5:$5</definedName>
    <definedName name="Z_4D8B2282_A196_4BD5_9555_949E439C37BC_.wvu.PrintTitles" localSheetId="24" hidden="1">'Integrate Physical Behavioral'!$6:$6</definedName>
    <definedName name="Z_4D8B2282_A196_4BD5_9555_949E439C37BC_.wvu.PrintTitles" localSheetId="11" hidden="1">'Interpretation Services'!$6:$6</definedName>
    <definedName name="Z_4D8B2282_A196_4BD5_9555_949E439C37BC_.wvu.PrintTitles" localSheetId="14" hidden="1">'Introduce Telemedicine'!$6:$6</definedName>
    <definedName name="Z_4D8B2282_A196_4BD5_9555_949E439C37BC_.wvu.PrintTitles" localSheetId="26" hidden="1">'Patient Care Navigation'!$6:$6</definedName>
    <definedName name="Z_4D8B2282_A196_4BD5_9555_949E439C37BC_.wvu.PrintTitles" localSheetId="22" hidden="1">'Patient Experience'!$6:$6</definedName>
    <definedName name="Z_4D8B2282_A196_4BD5_9555_949E439C37BC_.wvu.PrintTitles" localSheetId="33" hidden="1">'PatientCaregiver Experience'!$5:$5</definedName>
    <definedName name="Z_4D8B2282_A196_4BD5_9555_949E439C37BC_.wvu.PrintTitles" localSheetId="18" hidden="1">'Perf Improvement &amp; Reporting'!$6:$6</definedName>
    <definedName name="Z_4D8B2282_A196_4BD5_9555_949E439C37BC_.wvu.PrintTitles" localSheetId="35" hidden="1">'Preventive Health'!$5:$5</definedName>
    <definedName name="Z_4D8B2282_A196_4BD5_9555_949E439C37BC_.wvu.PrintTitles" localSheetId="27" hidden="1">'Process Improvement Methodology'!$6:$6</definedName>
    <definedName name="Z_4D8B2282_A196_4BD5_9555_949E439C37BC_.wvu.PrintTitles" localSheetId="12" hidden="1">'REAL Data'!$6:$6</definedName>
    <definedName name="Z_4D8B2282_A196_4BD5_9555_949E439C37BC_.wvu.PrintTitles" localSheetId="32" hidden="1">'Real-Time HAIs System'!$6:$6</definedName>
    <definedName name="Z_4D8B2282_A196_4BD5_9555_949E439C37BC_.wvu.PrintTitles" localSheetId="23" hidden="1">'Redesign for Cost Containment'!$6:$6</definedName>
    <definedName name="Z_4D8B2282_A196_4BD5_9555_949E439C37BC_.wvu.PrintTitles" localSheetId="21" hidden="1">'Redesign Primary Care'!$6:$6</definedName>
    <definedName name="Z_4D8B2282_A196_4BD5_9555_949E439C37BC_.wvu.PrintTitles" localSheetId="10" hidden="1">'Registry Functionality'!$6:$6</definedName>
    <definedName name="Z_4D8B2282_A196_4BD5_9555_949E439C37BC_.wvu.PrintTitles" localSheetId="16" hidden="1">'Risk Stratification'!$6:$6</definedName>
    <definedName name="Z_4D8B2282_A196_4BD5_9555_949E439C37BC_.wvu.PrintTitles" localSheetId="37" hidden="1">'Sepsis'!$5:$5</definedName>
    <definedName name="Z_4D8B2282_A196_4BD5_9555_949E439C37BC_.wvu.PrintTitles" localSheetId="25" hidden="1">'Specialty Care Access'!$6:$6</definedName>
    <definedName name="Z_4D8B2282_A196_4BD5_9555_949E439C37BC_.wvu.PrintTitles" localSheetId="39" hidden="1">'SSI'!$5:$5</definedName>
    <definedName name="Z_4D8B2282_A196_4BD5_9555_949E439C37BC_.wvu.PrintTitles" localSheetId="41" hidden="1">'Stroke'!$5:$5</definedName>
    <definedName name="Z_4D8B2282_A196_4BD5_9555_949E439C37BC_.wvu.PrintTitles" localSheetId="9" hidden="1">'Training Primary Care Workforce'!$6:$6</definedName>
    <definedName name="Z_4D8B2282_A196_4BD5_9555_949E439C37BC_.wvu.PrintTitles" localSheetId="13" hidden="1">'Urgent Medical Advice'!$6:$6</definedName>
    <definedName name="Z_4D8B2282_A196_4BD5_9555_949E439C37BC_.wvu.PrintTitles" localSheetId="29" hidden="1">'Use Palliative Care Programs'!$6:$6</definedName>
    <definedName name="Z_4D8B2282_A196_4BD5_9555_949E439C37BC_.wvu.PrintTitles" localSheetId="42" hidden="1">'VTE'!$5:$5</definedName>
    <definedName name="Z_4D8B2282_A196_4BD5_9555_949E439C37BC_.wvu.Rows" localSheetId="6" hidden="1">'Category 3 Summary'!$22:$22</definedName>
    <definedName name="Z_4D8B2282_A196_4BD5_9555_949E439C37BC_.wvu.Rows" localSheetId="7" hidden="1">#REF!</definedName>
    <definedName name="Z_CCC43BC8_3286_49C5_9E4F_C8952BCE1E3A_.wvu.PrintArea" localSheetId="3" hidden="1">'Annual Report Narrative'!$A$1:$G$38</definedName>
    <definedName name="Z_CCC43BC8_3286_49C5_9E4F_C8952BCE1E3A_.wvu.PrintArea" localSheetId="36" hidden="1">'At-Risk Populations'!$A$1:$G$75</definedName>
    <definedName name="Z_CCC43BC8_3286_49C5_9E4F_C8952BCE1E3A_.wvu.PrintArea" localSheetId="34" hidden="1">'Care Coordination'!$A$1:$G$72</definedName>
    <definedName name="Z_CCC43BC8_3286_49C5_9E4F_C8952BCE1E3A_.wvu.PrintArea" localSheetId="31" hidden="1">'Care Transitions'!$A$1:$G$270</definedName>
    <definedName name="Z_CCC43BC8_3286_49C5_9E4F_C8952BCE1E3A_.wvu.PrintArea" localSheetId="4" hidden="1">'Category 1 Summary'!$A$1:$G$618</definedName>
    <definedName name="Z_CCC43BC8_3286_49C5_9E4F_C8952BCE1E3A_.wvu.PrintArea" localSheetId="5" hidden="1">'Category 2 Summary'!$A$1:$G$783</definedName>
    <definedName name="Z_CCC43BC8_3286_49C5_9E4F_C8952BCE1E3A_.wvu.PrintArea" localSheetId="6" hidden="1">'Category 3 Summary'!$A$1:$G$176</definedName>
    <definedName name="Z_CCC43BC8_3286_49C5_9E4F_C8952BCE1E3A_.wvu.PrintArea" localSheetId="7" hidden="1">'Category 4 Summary'!$A$1:$G$367</definedName>
    <definedName name="Z_CCC43BC8_3286_49C5_9E4F_C8952BCE1E3A_.wvu.PrintArea" localSheetId="20" hidden="1">'Chronic Care Management'!$A$1:$G$270</definedName>
    <definedName name="Z_CCC43BC8_3286_49C5_9E4F_C8952BCE1E3A_.wvu.PrintArea" localSheetId="38" hidden="1">'CLABSI'!$A$1:$G$195</definedName>
    <definedName name="Z_CCC43BC8_3286_49C5_9E4F_C8952BCE1E3A_.wvu.PrintArea" localSheetId="15" hidden="1">'Coding &amp; Documentation'!$A$1:$G$270</definedName>
    <definedName name="Z_CCC43BC8_3286_49C5_9E4F_C8952BCE1E3A_.wvu.PrintArea" localSheetId="30" hidden="1">'Conduct Medication Management'!$A$1:$G$270</definedName>
    <definedName name="Z_CCC43BC8_3286_49C5_9E4F_C8952BCE1E3A_.wvu.PrintArea" localSheetId="28" hidden="1">'ED Patient Flow'!$A$1:$G$270</definedName>
    <definedName name="Z_CCC43BC8_3286_49C5_9E4F_C8952BCE1E3A_.wvu.PrintArea" localSheetId="19" hidden="1">'Expand Medical Homes'!$A$1:$G$270</definedName>
    <definedName name="Z_CCC43BC8_3286_49C5_9E4F_C8952BCE1E3A_.wvu.PrintArea" localSheetId="8" hidden="1">'Expand Primary Care Capacity'!$A$1:$G$270</definedName>
    <definedName name="Z_CCC43BC8_3286_49C5_9E4F_C8952BCE1E3A_.wvu.PrintArea" localSheetId="17" hidden="1">'Expand Specialty Care Capacity'!$A$1:$G$270</definedName>
    <definedName name="Z_CCC43BC8_3286_49C5_9E4F_C8952BCE1E3A_.wvu.PrintArea" localSheetId="43" hidden="1">'Falls with Injury'!$A$1:$G$195</definedName>
    <definedName name="Z_CCC43BC8_3286_49C5_9E4F_C8952BCE1E3A_.wvu.PrintArea" localSheetId="40" hidden="1">'HAPU'!$A$1:$G$195</definedName>
    <definedName name="Z_CCC43BC8_3286_49C5_9E4F_C8952BCE1E3A_.wvu.PrintArea" localSheetId="1" hidden="1">'Instructions'!$A$1:$G$47</definedName>
    <definedName name="Z_CCC43BC8_3286_49C5_9E4F_C8952BCE1E3A_.wvu.PrintArea" localSheetId="24" hidden="1">'Integrate Physical Behavioral'!$A$1:$G$270</definedName>
    <definedName name="Z_CCC43BC8_3286_49C5_9E4F_C8952BCE1E3A_.wvu.PrintArea" localSheetId="11" hidden="1">'Interpretation Services'!$A$1:$G$270</definedName>
    <definedName name="Z_CCC43BC8_3286_49C5_9E4F_C8952BCE1E3A_.wvu.PrintArea" localSheetId="14" hidden="1">'Introduce Telemedicine'!$A$1:$G$270</definedName>
    <definedName name="Z_CCC43BC8_3286_49C5_9E4F_C8952BCE1E3A_.wvu.PrintArea" localSheetId="26" hidden="1">'Patient Care Navigation'!$A$1:$G$270</definedName>
    <definedName name="Z_CCC43BC8_3286_49C5_9E4F_C8952BCE1E3A_.wvu.PrintArea" localSheetId="22" hidden="1">'Patient Experience'!$A$1:$G$270</definedName>
    <definedName name="Z_CCC43BC8_3286_49C5_9E4F_C8952BCE1E3A_.wvu.PrintArea" localSheetId="33" hidden="1">'PatientCaregiver Experience'!$A$1:$G$148</definedName>
    <definedName name="Z_CCC43BC8_3286_49C5_9E4F_C8952BCE1E3A_.wvu.PrintArea" localSheetId="18" hidden="1">'Perf Improvement &amp; Reporting'!$A$1:$G$270</definedName>
    <definedName name="Z_CCC43BC8_3286_49C5_9E4F_C8952BCE1E3A_.wvu.PrintArea" localSheetId="35" hidden="1">'Preventive Health'!$A$1:$G$72</definedName>
    <definedName name="Z_CCC43BC8_3286_49C5_9E4F_C8952BCE1E3A_.wvu.PrintArea" localSheetId="27" hidden="1">'Process Improvement Methodology'!$A$1:$G$270</definedName>
    <definedName name="Z_CCC43BC8_3286_49C5_9E4F_C8952BCE1E3A_.wvu.PrintArea" localSheetId="12" hidden="1">'REAL Data'!$A$1:$G$270</definedName>
    <definedName name="Z_CCC43BC8_3286_49C5_9E4F_C8952BCE1E3A_.wvu.PrintArea" localSheetId="32" hidden="1">'Real-Time HAIs System'!$A$1:$G$270</definedName>
    <definedName name="Z_CCC43BC8_3286_49C5_9E4F_C8952BCE1E3A_.wvu.PrintArea" localSheetId="23" hidden="1">'Redesign for Cost Containment'!$A$1:$G$270</definedName>
    <definedName name="Z_CCC43BC8_3286_49C5_9E4F_C8952BCE1E3A_.wvu.PrintArea" localSheetId="21" hidden="1">'Redesign Primary Care'!$A$1:$G$270</definedName>
    <definedName name="Z_CCC43BC8_3286_49C5_9E4F_C8952BCE1E3A_.wvu.PrintArea" localSheetId="10" hidden="1">'Registry Functionality'!$A$1:$G$270</definedName>
    <definedName name="Z_CCC43BC8_3286_49C5_9E4F_C8952BCE1E3A_.wvu.PrintArea" localSheetId="16" hidden="1">'Risk Stratification'!$A$1:$G$270</definedName>
    <definedName name="Z_CCC43BC8_3286_49C5_9E4F_C8952BCE1E3A_.wvu.PrintArea" localSheetId="37" hidden="1">'Sepsis'!$A$1:$G$295</definedName>
    <definedName name="Z_CCC43BC8_3286_49C5_9E4F_C8952BCE1E3A_.wvu.PrintArea" localSheetId="25" hidden="1">'Specialty Care Access'!$A$1:$G$270</definedName>
    <definedName name="Z_CCC43BC8_3286_49C5_9E4F_C8952BCE1E3A_.wvu.PrintArea" localSheetId="39" hidden="1">'SSI'!$A$1:$G$195</definedName>
    <definedName name="Z_CCC43BC8_3286_49C5_9E4F_C8952BCE1E3A_.wvu.PrintArea" localSheetId="41" hidden="1">'Stroke'!$A$1:$G$170</definedName>
    <definedName name="Z_CCC43BC8_3286_49C5_9E4F_C8952BCE1E3A_.wvu.PrintArea" localSheetId="2" hidden="1">'Total Payment Amount'!$A$1:$G$100</definedName>
    <definedName name="Z_CCC43BC8_3286_49C5_9E4F_C8952BCE1E3A_.wvu.PrintArea" localSheetId="9" hidden="1">'Training Primary Care Workforce'!$A$1:$G$270</definedName>
    <definedName name="Z_CCC43BC8_3286_49C5_9E4F_C8952BCE1E3A_.wvu.PrintArea" localSheetId="13" hidden="1">'Urgent Medical Advice'!$A$1:$G$270</definedName>
    <definedName name="Z_CCC43BC8_3286_49C5_9E4F_C8952BCE1E3A_.wvu.PrintArea" localSheetId="29" hidden="1">'Use Palliative Care Programs'!$A$1:$G$270</definedName>
    <definedName name="Z_CCC43BC8_3286_49C5_9E4F_C8952BCE1E3A_.wvu.PrintArea" localSheetId="42" hidden="1">'VTE'!$A$1:$G$170</definedName>
    <definedName name="Z_CCC43BC8_3286_49C5_9E4F_C8952BCE1E3A_.wvu.PrintTitles" localSheetId="36" hidden="1">'At-Risk Populations'!$5:$5</definedName>
    <definedName name="Z_CCC43BC8_3286_49C5_9E4F_C8952BCE1E3A_.wvu.PrintTitles" localSheetId="34" hidden="1">'Care Coordination'!$5:$5</definedName>
    <definedName name="Z_CCC43BC8_3286_49C5_9E4F_C8952BCE1E3A_.wvu.PrintTitles" localSheetId="31" hidden="1">'Care Transitions'!$6:$6</definedName>
    <definedName name="Z_CCC43BC8_3286_49C5_9E4F_C8952BCE1E3A_.wvu.PrintTitles" localSheetId="4" hidden="1">'Category 1 Summary'!$5:$5</definedName>
    <definedName name="Z_CCC43BC8_3286_49C5_9E4F_C8952BCE1E3A_.wvu.PrintTitles" localSheetId="5" hidden="1">'Category 2 Summary'!$5:$5</definedName>
    <definedName name="Z_CCC43BC8_3286_49C5_9E4F_C8952BCE1E3A_.wvu.PrintTitles" localSheetId="6" hidden="1">'Category 3 Summary'!$5:$5</definedName>
    <definedName name="Z_CCC43BC8_3286_49C5_9E4F_C8952BCE1E3A_.wvu.PrintTitles" localSheetId="7" hidden="1">'Category 4 Summary'!$5:$5</definedName>
    <definedName name="Z_CCC43BC8_3286_49C5_9E4F_C8952BCE1E3A_.wvu.PrintTitles" localSheetId="20" hidden="1">'Chronic Care Management'!$6:$6</definedName>
    <definedName name="Z_CCC43BC8_3286_49C5_9E4F_C8952BCE1E3A_.wvu.PrintTitles" localSheetId="38" hidden="1">'CLABSI'!$5:$5</definedName>
    <definedName name="Z_CCC43BC8_3286_49C5_9E4F_C8952BCE1E3A_.wvu.PrintTitles" localSheetId="15" hidden="1">'Coding &amp; Documentation'!$6:$6</definedName>
    <definedName name="Z_CCC43BC8_3286_49C5_9E4F_C8952BCE1E3A_.wvu.PrintTitles" localSheetId="30" hidden="1">'Conduct Medication Management'!$6:$6</definedName>
    <definedName name="Z_CCC43BC8_3286_49C5_9E4F_C8952BCE1E3A_.wvu.PrintTitles" localSheetId="28" hidden="1">'ED Patient Flow'!$6:$6</definedName>
    <definedName name="Z_CCC43BC8_3286_49C5_9E4F_C8952BCE1E3A_.wvu.PrintTitles" localSheetId="19" hidden="1">'Expand Medical Homes'!$6:$6</definedName>
    <definedName name="Z_CCC43BC8_3286_49C5_9E4F_C8952BCE1E3A_.wvu.PrintTitles" localSheetId="8" hidden="1">'Expand Primary Care Capacity'!$6:$6</definedName>
    <definedName name="Z_CCC43BC8_3286_49C5_9E4F_C8952BCE1E3A_.wvu.PrintTitles" localSheetId="17" hidden="1">'Expand Specialty Care Capacity'!$6:$6</definedName>
    <definedName name="Z_CCC43BC8_3286_49C5_9E4F_C8952BCE1E3A_.wvu.PrintTitles" localSheetId="43" hidden="1">'Falls with Injury'!$5:$5</definedName>
    <definedName name="Z_CCC43BC8_3286_49C5_9E4F_C8952BCE1E3A_.wvu.PrintTitles" localSheetId="40" hidden="1">'HAPU'!$5:$5</definedName>
    <definedName name="Z_CCC43BC8_3286_49C5_9E4F_C8952BCE1E3A_.wvu.PrintTitles" localSheetId="24" hidden="1">'Integrate Physical Behavioral'!$6:$6</definedName>
    <definedName name="Z_CCC43BC8_3286_49C5_9E4F_C8952BCE1E3A_.wvu.PrintTitles" localSheetId="11" hidden="1">'Interpretation Services'!$6:$6</definedName>
    <definedName name="Z_CCC43BC8_3286_49C5_9E4F_C8952BCE1E3A_.wvu.PrintTitles" localSheetId="14" hidden="1">'Introduce Telemedicine'!$6:$6</definedName>
    <definedName name="Z_CCC43BC8_3286_49C5_9E4F_C8952BCE1E3A_.wvu.PrintTitles" localSheetId="26" hidden="1">'Patient Care Navigation'!$6:$6</definedName>
    <definedName name="Z_CCC43BC8_3286_49C5_9E4F_C8952BCE1E3A_.wvu.PrintTitles" localSheetId="22" hidden="1">'Patient Experience'!$6:$6</definedName>
    <definedName name="Z_CCC43BC8_3286_49C5_9E4F_C8952BCE1E3A_.wvu.PrintTitles" localSheetId="33" hidden="1">'PatientCaregiver Experience'!$5:$5</definedName>
    <definedName name="Z_CCC43BC8_3286_49C5_9E4F_C8952BCE1E3A_.wvu.PrintTitles" localSheetId="18" hidden="1">'Perf Improvement &amp; Reporting'!$6:$6</definedName>
    <definedName name="Z_CCC43BC8_3286_49C5_9E4F_C8952BCE1E3A_.wvu.PrintTitles" localSheetId="35" hidden="1">'Preventive Health'!$5:$5</definedName>
    <definedName name="Z_CCC43BC8_3286_49C5_9E4F_C8952BCE1E3A_.wvu.PrintTitles" localSheetId="27" hidden="1">'Process Improvement Methodology'!$6:$6</definedName>
    <definedName name="Z_CCC43BC8_3286_49C5_9E4F_C8952BCE1E3A_.wvu.PrintTitles" localSheetId="12" hidden="1">'REAL Data'!$6:$6</definedName>
    <definedName name="Z_CCC43BC8_3286_49C5_9E4F_C8952BCE1E3A_.wvu.PrintTitles" localSheetId="32" hidden="1">'Real-Time HAIs System'!$6:$6</definedName>
    <definedName name="Z_CCC43BC8_3286_49C5_9E4F_C8952BCE1E3A_.wvu.PrintTitles" localSheetId="23" hidden="1">'Redesign for Cost Containment'!$6:$6</definedName>
    <definedName name="Z_CCC43BC8_3286_49C5_9E4F_C8952BCE1E3A_.wvu.PrintTitles" localSheetId="21" hidden="1">'Redesign Primary Care'!$6:$6</definedName>
    <definedName name="Z_CCC43BC8_3286_49C5_9E4F_C8952BCE1E3A_.wvu.PrintTitles" localSheetId="10" hidden="1">'Registry Functionality'!$6:$6</definedName>
    <definedName name="Z_CCC43BC8_3286_49C5_9E4F_C8952BCE1E3A_.wvu.PrintTitles" localSheetId="16" hidden="1">'Risk Stratification'!$6:$6</definedName>
    <definedName name="Z_CCC43BC8_3286_49C5_9E4F_C8952BCE1E3A_.wvu.PrintTitles" localSheetId="37" hidden="1">'Sepsis'!$5:$5</definedName>
    <definedName name="Z_CCC43BC8_3286_49C5_9E4F_C8952BCE1E3A_.wvu.PrintTitles" localSheetId="25" hidden="1">'Specialty Care Access'!$6:$6</definedName>
    <definedName name="Z_CCC43BC8_3286_49C5_9E4F_C8952BCE1E3A_.wvu.PrintTitles" localSheetId="39" hidden="1">'SSI'!$5:$5</definedName>
    <definedName name="Z_CCC43BC8_3286_49C5_9E4F_C8952BCE1E3A_.wvu.PrintTitles" localSheetId="41" hidden="1">'Stroke'!$5:$5</definedName>
    <definedName name="Z_CCC43BC8_3286_49C5_9E4F_C8952BCE1E3A_.wvu.PrintTitles" localSheetId="9" hidden="1">'Training Primary Care Workforce'!$6:$6</definedName>
    <definedName name="Z_CCC43BC8_3286_49C5_9E4F_C8952BCE1E3A_.wvu.PrintTitles" localSheetId="13" hidden="1">'Urgent Medical Advice'!$6:$6</definedName>
    <definedName name="Z_CCC43BC8_3286_49C5_9E4F_C8952BCE1E3A_.wvu.PrintTitles" localSheetId="29" hidden="1">'Use Palliative Care Programs'!$6:$6</definedName>
    <definedName name="Z_CCC43BC8_3286_49C5_9E4F_C8952BCE1E3A_.wvu.PrintTitles" localSheetId="42" hidden="1">'VTE'!$5:$5</definedName>
    <definedName name="Z_CCC43BC8_3286_49C5_9E4F_C8952BCE1E3A_.wvu.Rows" localSheetId="6" hidden="1">'Category 3 Summary'!$22:$22</definedName>
    <definedName name="Z_CCC43BC8_3286_49C5_9E4F_C8952BCE1E3A_.wvu.Rows" localSheetId="7" hidden="1">#REF!</definedName>
    <definedName name="_xlnm.Print_Titles" localSheetId="4">'Category 1 Summary'!$5:$5</definedName>
    <definedName name="_xlnm.Print_Titles" localSheetId="5">'Category 2 Summary'!$5:$5</definedName>
    <definedName name="_xlnm.Print_Titles" localSheetId="6">'Category 3 Summary'!$5:$5</definedName>
    <definedName name="_xlnm.Print_Titles" localSheetId="7">'Category 4 Summary'!$5:$5</definedName>
    <definedName name="_xlnm.Print_Titles" localSheetId="8">'Expand Primary Care Capacity'!$6:$6</definedName>
    <definedName name="_xlnm.Print_Titles" localSheetId="9">'Training Primary Care Workforce'!$6:$6</definedName>
    <definedName name="_xlnm.Print_Titles" localSheetId="10">'Registry Functionality'!$6:$6</definedName>
    <definedName name="_xlnm.Print_Titles" localSheetId="11">'Interpretation Services'!$6:$6</definedName>
    <definedName name="_xlnm.Print_Titles" localSheetId="12">'REAL Data'!$6:$6</definedName>
    <definedName name="_xlnm.Print_Titles" localSheetId="13">'Urgent Medical Advice'!$6:$6</definedName>
    <definedName name="_xlnm.Print_Titles" localSheetId="14">'Introduce Telemedicine'!$6:$6</definedName>
    <definedName name="_xlnm.Print_Titles" localSheetId="15">'Coding &amp; Documentation'!$6:$6</definedName>
    <definedName name="_xlnm.Print_Titles" localSheetId="16">'Risk Stratification'!$6:$6</definedName>
    <definedName name="_xlnm.Print_Titles" localSheetId="17">'Expand Specialty Care Capacity'!$6:$6</definedName>
    <definedName name="_xlnm.Print_Titles" localSheetId="18">'Perf Improvement &amp; Reporting'!$6:$6</definedName>
    <definedName name="_xlnm.Print_Titles" localSheetId="19">'Expand Medical Homes'!$6:$6</definedName>
    <definedName name="_xlnm.Print_Titles" localSheetId="20">'Chronic Care Management'!$6:$6</definedName>
    <definedName name="_xlnm.Print_Titles" localSheetId="21">'Redesign Primary Care'!$6:$6</definedName>
    <definedName name="_xlnm.Print_Titles" localSheetId="22">'Patient Experience'!$6:$6</definedName>
    <definedName name="_xlnm.Print_Titles" localSheetId="23">'Redesign for Cost Containment'!$6:$6</definedName>
    <definedName name="_xlnm.Print_Titles" localSheetId="24">'Integrate Physical Behavioral'!$6:$6</definedName>
    <definedName name="_xlnm.Print_Titles" localSheetId="25">'Specialty Care Access'!$6:$6</definedName>
    <definedName name="_xlnm.Print_Titles" localSheetId="26">'Patient Care Navigation'!$6:$6</definedName>
    <definedName name="_xlnm.Print_Titles" localSheetId="27">'Process Improvement Methodology'!$6:$6</definedName>
    <definedName name="_xlnm.Print_Titles" localSheetId="28">'ED Patient Flow'!$6:$6</definedName>
    <definedName name="_xlnm.Print_Titles" localSheetId="29">'Use Palliative Care Programs'!$6:$6</definedName>
    <definedName name="_xlnm.Print_Titles" localSheetId="30">'Conduct Medication Management'!$6:$6</definedName>
    <definedName name="_xlnm.Print_Titles" localSheetId="31">'Care Transitions'!$6:$6</definedName>
    <definedName name="_xlnm.Print_Titles" localSheetId="32">'Real-Time HAIs System'!$6:$6</definedName>
    <definedName name="_xlnm.Print_Titles" localSheetId="33">'PatientCaregiver Experience'!$5:$5</definedName>
    <definedName name="_xlnm.Print_Titles" localSheetId="34">'Care Coordination'!$5:$5</definedName>
    <definedName name="_xlnm.Print_Titles" localSheetId="35">'Preventive Health'!$5:$5</definedName>
    <definedName name="_xlnm.Print_Titles" localSheetId="36">'At-Risk Populations'!$5:$5</definedName>
    <definedName name="_xlnm.Print_Titles" localSheetId="37">'Sepsis'!$5:$5</definedName>
    <definedName name="_xlnm.Print_Titles" localSheetId="38">'CLABSI'!$5:$5</definedName>
    <definedName name="_xlnm.Print_Titles" localSheetId="39">'SSI'!$5:$5</definedName>
    <definedName name="_xlnm.Print_Titles" localSheetId="40">'HAPU'!$5:$5</definedName>
    <definedName name="_xlnm.Print_Titles" localSheetId="41">'Stroke'!$5:$5</definedName>
    <definedName name="_xlnm.Print_Titles" localSheetId="42">'VTE'!$5:$5</definedName>
    <definedName name="_xlnm.Print_Titles" localSheetId="43">'Falls with Injury'!$5:$5</definedName>
  </definedNames>
  <calcPr fullCalcOnLoad="1"/>
</workbook>
</file>

<file path=xl/comments38.xml><?xml version="1.0" encoding="utf-8"?>
<comments xmlns="http://schemas.openxmlformats.org/spreadsheetml/2006/main">
  <authors>
    <author>John Semerdjian</author>
  </authors>
  <commentList>
    <comment ref="B32" authorId="0">
      <text>
        <r>
          <rPr>
            <b/>
            <sz val="9"/>
            <rFont val="Tahoma"/>
            <family val="2"/>
          </rPr>
          <t>Insert " Report the Sepsis Resuscitation Bundle results to the State" milestone data here. Data should be from current demonstration year.</t>
        </r>
      </text>
    </comment>
  </commentList>
</comments>
</file>

<file path=xl/comments39.xml><?xml version="1.0" encoding="utf-8"?>
<comments xmlns="http://schemas.openxmlformats.org/spreadsheetml/2006/main">
  <authors>
    <author>John Semerdjian</author>
  </authors>
  <commentList>
    <comment ref="B32" authorId="0">
      <text>
        <r>
          <rPr>
            <b/>
            <sz val="9"/>
            <rFont val="Tahoma"/>
            <family val="2"/>
          </rPr>
          <t>Insert "Report CLIP results to the State" milestone data here. Data should be from current demonstration year.</t>
        </r>
      </text>
    </comment>
  </commentList>
</comments>
</file>

<file path=xl/comments40.xml><?xml version="1.0" encoding="utf-8"?>
<comments xmlns="http://schemas.openxmlformats.org/spreadsheetml/2006/main">
  <authors>
    <author>John Semerdjian</author>
  </authors>
  <commentList>
    <comment ref="B32" authorId="0">
      <text>
        <r>
          <rPr>
            <b/>
            <sz val="9"/>
            <rFont val="Tahoma"/>
            <family val="2"/>
          </rPr>
          <t>Insert "Report results to the State" milestone data here. Data should be from current demonstration year.</t>
        </r>
      </text>
    </comment>
  </commentList>
</comments>
</file>

<file path=xl/comments41.xml><?xml version="1.0" encoding="utf-8"?>
<comments xmlns="http://schemas.openxmlformats.org/spreadsheetml/2006/main">
  <authors>
    <author>John Semerdjian</author>
  </authors>
  <commentList>
    <comment ref="B32" authorId="0">
      <text>
        <r>
          <rPr>
            <b/>
            <sz val="9"/>
            <rFont val="Tahoma"/>
            <family val="2"/>
          </rPr>
          <t>Insert "Report hospital-acquired pressure ulcer prevalence results to the State" milestone data here. Data should be from current demonstration year.</t>
        </r>
      </text>
    </comment>
  </commentList>
</comments>
</file>

<file path=xl/comments44.xml><?xml version="1.0" encoding="utf-8"?>
<comments xmlns="http://schemas.openxmlformats.org/spreadsheetml/2006/main">
  <authors>
    <author>John Semerdjian</author>
  </authors>
  <commentList>
    <comment ref="B32" authorId="0">
      <text>
        <r>
          <rPr>
            <b/>
            <sz val="9"/>
            <rFont val="Tahoma"/>
            <family val="2"/>
          </rPr>
          <t>Insert "Report falls with injury to the State" milestone data here. Data should be from current demonstration year.</t>
        </r>
      </text>
    </comment>
  </commentList>
</comments>
</file>

<file path=xl/sharedStrings.xml><?xml version="1.0" encoding="utf-8"?>
<sst xmlns="http://schemas.openxmlformats.org/spreadsheetml/2006/main" count="5911" uniqueCount="419">
  <si>
    <r>
      <t xml:space="preserve">Category 3: Patient/Care Giver Experience </t>
    </r>
    <r>
      <rPr>
        <b/>
        <i/>
        <sz val="11"/>
        <color indexed="12"/>
        <rFont val="Arial"/>
        <family val="2"/>
      </rPr>
      <t>(required)</t>
    </r>
  </si>
  <si>
    <t>Below is the data reported for the DPH system.</t>
  </si>
  <si>
    <t>*</t>
  </si>
  <si>
    <t xml:space="preserve">Instructions for DPH systems: Please type in all of your DY milestones for the project below and report data </t>
  </si>
  <si>
    <t>in the indicated boxes (*).</t>
  </si>
  <si>
    <t>The yellow boxes indicate where the DPH system should input data</t>
  </si>
  <si>
    <t>The black boxes indicate Milestones and will automatically populate and flow to summary sheets</t>
  </si>
  <si>
    <t xml:space="preserve">The blue boxes show progress made toward the Milestone ("Achievement Value") and will automatically </t>
  </si>
  <si>
    <t>populate and flow to summary sheets</t>
  </si>
  <si>
    <t>Patient/Care Giver Experience (required)</t>
  </si>
  <si>
    <t>DY Total Computable Incentive Amount:</t>
  </si>
  <si>
    <t>Incentive Funding Already Received in DY:</t>
  </si>
  <si>
    <t>Undertake the necessary planning, redesign, translation, training and contract</t>
  </si>
  <si>
    <r>
      <t xml:space="preserve">negotiations in order to implement CG-CAHPS in DY8  </t>
    </r>
    <r>
      <rPr>
        <b/>
        <i/>
        <sz val="11"/>
        <rFont val="Arial"/>
        <family val="2"/>
      </rPr>
      <t>(DY7 only)</t>
    </r>
  </si>
  <si>
    <t>Achievement</t>
  </si>
  <si>
    <t>Achievement Value</t>
  </si>
  <si>
    <t xml:space="preserve">Report results of CG CAHPS questions for “Getting Timely Appointments, Care, </t>
  </si>
  <si>
    <r>
      <t xml:space="preserve">and Information” theme to the State </t>
    </r>
    <r>
      <rPr>
        <b/>
        <i/>
        <sz val="11"/>
        <rFont val="Arial"/>
        <family val="2"/>
      </rPr>
      <t>(DY8-10)</t>
    </r>
  </si>
  <si>
    <t>Numerator (if N/A, use "yes/no" form below; if absolute number, enter here)</t>
  </si>
  <si>
    <t>Denominator (if absolute number, enter "1")</t>
  </si>
  <si>
    <t>DY Target (from the DPH system plan) or enter "yes" if "yes/no" type of milestone</t>
  </si>
  <si>
    <t xml:space="preserve">Report results of CG CAHPS questions for “How Well Doctors Communicate With </t>
  </si>
  <si>
    <r>
      <t xml:space="preserve">Patients” theme to the State  </t>
    </r>
    <r>
      <rPr>
        <b/>
        <i/>
        <sz val="11"/>
        <rFont val="Arial"/>
        <family val="2"/>
      </rPr>
      <t>(DY8-10)</t>
    </r>
  </si>
  <si>
    <t xml:space="preserve">Report results of CG CAHPS questions for “Helpful, Courteous, and Respectful Office </t>
  </si>
  <si>
    <t xml:space="preserve">Report results of CG CAHPS questions for “Patients’ Rating of the Doctor” </t>
  </si>
  <si>
    <t>Report results of CG CAHPS questions for “Shared Decisionmaking”</t>
  </si>
  <si>
    <r>
      <t xml:space="preserve">theme to the State </t>
    </r>
    <r>
      <rPr>
        <b/>
        <i/>
        <sz val="11"/>
        <rFont val="Arial"/>
        <family val="2"/>
      </rPr>
      <t>(DY8-10)</t>
    </r>
  </si>
  <si>
    <r>
      <t xml:space="preserve">Category 3: Care Coordination </t>
    </r>
    <r>
      <rPr>
        <b/>
        <i/>
        <sz val="11"/>
        <color indexed="12"/>
        <rFont val="Arial"/>
        <family val="2"/>
      </rPr>
      <t>(required)</t>
    </r>
  </si>
  <si>
    <t>Care Coordination (required)</t>
  </si>
  <si>
    <t>Report results of the Diabetes, short-term complications measure to the State</t>
  </si>
  <si>
    <t>Numerator</t>
  </si>
  <si>
    <t>Denominator</t>
  </si>
  <si>
    <r>
      <t xml:space="preserve">Report results of the Congestive Heart Failure measure to the State </t>
    </r>
    <r>
      <rPr>
        <b/>
        <i/>
        <sz val="11"/>
        <rFont val="Arial"/>
        <family val="2"/>
      </rPr>
      <t>(DY8-10)</t>
    </r>
  </si>
  <si>
    <t>Report results of the Chronic Obstructive Pulmonary Disease measure</t>
  </si>
  <si>
    <r>
      <t xml:space="preserve">to the State </t>
    </r>
    <r>
      <rPr>
        <b/>
        <i/>
        <sz val="11"/>
        <rFont val="Arial"/>
        <family val="2"/>
      </rPr>
      <t>(DY8-10)</t>
    </r>
  </si>
  <si>
    <r>
      <t xml:space="preserve">Category 3: Preventive Health </t>
    </r>
    <r>
      <rPr>
        <b/>
        <i/>
        <sz val="11"/>
        <color indexed="12"/>
        <rFont val="Arial"/>
        <family val="2"/>
      </rPr>
      <t>(required)</t>
    </r>
  </si>
  <si>
    <t>Preventive Health (required)</t>
  </si>
  <si>
    <t xml:space="preserve">Report results of the Mammography Screening for Breast Cancer </t>
  </si>
  <si>
    <r>
      <t xml:space="preserve">Report results of the Child Weight Screening measure to the State </t>
    </r>
    <r>
      <rPr>
        <b/>
        <i/>
        <sz val="11"/>
        <rFont val="Arial"/>
        <family val="2"/>
      </rPr>
      <t>(DY8-10)</t>
    </r>
  </si>
  <si>
    <t>Report results of the Pediatrics Body Mass Index (BMI) measure to the State</t>
  </si>
  <si>
    <t>(DY8-10)</t>
  </si>
  <si>
    <r>
      <t xml:space="preserve">Report results of the Tobacco Cessation measure to the State </t>
    </r>
    <r>
      <rPr>
        <b/>
        <i/>
        <sz val="11"/>
        <rFont val="Arial"/>
        <family val="2"/>
      </rPr>
      <t>(DY8-10)</t>
    </r>
  </si>
  <si>
    <r>
      <t xml:space="preserve">Category 3: At-Risk Populations </t>
    </r>
    <r>
      <rPr>
        <b/>
        <i/>
        <sz val="11"/>
        <color indexed="12"/>
        <rFont val="Arial"/>
        <family val="2"/>
      </rPr>
      <t>(required)</t>
    </r>
  </si>
  <si>
    <t>At-Risk Populations (required)</t>
  </si>
  <si>
    <t xml:space="preserve">Report results of the Diabetes Mellitus: Low Density Lipoprotein </t>
  </si>
  <si>
    <r>
      <rPr>
        <b/>
        <sz val="11"/>
        <rFont val="Arial"/>
        <family val="2"/>
      </rPr>
      <t xml:space="preserve">(LDL-C) Control (&lt;100 mg/dl) measure to the State </t>
    </r>
    <r>
      <rPr>
        <b/>
        <i/>
        <sz val="11"/>
        <rFont val="Arial"/>
        <family val="2"/>
      </rPr>
      <t>(DY7-10)</t>
    </r>
  </si>
  <si>
    <r>
      <t xml:space="preserve">measure to the State </t>
    </r>
    <r>
      <rPr>
        <b/>
        <i/>
        <sz val="11"/>
        <rFont val="Arial"/>
        <family val="2"/>
      </rPr>
      <t>(DY7-10)</t>
    </r>
  </si>
  <si>
    <t xml:space="preserve">Report results of the 30-Day Congestive Heart Failure Readmission Rate </t>
  </si>
  <si>
    <r>
      <t xml:space="preserve">measure to the State </t>
    </r>
    <r>
      <rPr>
        <b/>
        <i/>
        <sz val="11"/>
        <rFont val="Arial"/>
        <family val="2"/>
      </rPr>
      <t>(DY8-10)</t>
    </r>
  </si>
  <si>
    <t>Report results of the Hypertension (HTN): Blood Pressure Control</t>
  </si>
  <si>
    <r>
      <rPr>
        <b/>
        <sz val="11"/>
        <rFont val="Arial"/>
        <family val="2"/>
      </rPr>
      <t>(&lt;140/90 mmHg) measure to the State</t>
    </r>
    <r>
      <rPr>
        <b/>
        <i/>
        <sz val="11"/>
        <rFont val="Arial"/>
        <family val="2"/>
      </rPr>
      <t xml:space="preserve"> (DY8-10)</t>
    </r>
  </si>
  <si>
    <r>
      <t xml:space="preserve">Report results of the Pediatrics Asthma Care measure to the State </t>
    </r>
    <r>
      <rPr>
        <b/>
        <i/>
        <sz val="11"/>
        <rFont val="Arial"/>
        <family val="2"/>
      </rPr>
      <t>(DY8-10)</t>
    </r>
  </si>
  <si>
    <r>
      <t xml:space="preserve">Report results of the Optimal Diabetes Care Composite to the State </t>
    </r>
    <r>
      <rPr>
        <b/>
        <i/>
        <sz val="11"/>
        <rFont val="Arial"/>
        <family val="2"/>
      </rPr>
      <t>(DY8-10)</t>
    </r>
  </si>
  <si>
    <r>
      <t xml:space="preserve">Report results of the Diabetes Composite to the State </t>
    </r>
    <r>
      <rPr>
        <b/>
        <i/>
        <sz val="11"/>
        <rFont val="Arial"/>
        <family val="2"/>
      </rPr>
      <t>(DY8-10)</t>
    </r>
  </si>
  <si>
    <t>Category 3 Summary Page</t>
  </si>
  <si>
    <t xml:space="preserve">This table is the summary of data reported for the DPH system.  Please see the following pages for the specifics. </t>
  </si>
  <si>
    <t>Instructions for DPH systems: Do not complete, this tab will automatically populate.</t>
  </si>
  <si>
    <t>The black boxes indicate Milestone achievements, either "yes/no", or the actual achievement # or %.</t>
  </si>
  <si>
    <t>The blue boxes show progress made toward the Milestone ("Achievement Value") of 1.0, 0.75. 0.5, 0.25 or 0.</t>
  </si>
  <si>
    <t>The red boxes indicate Total Sums.</t>
  </si>
  <si>
    <t>Category 3 Domains</t>
  </si>
  <si>
    <r>
      <rPr>
        <b/>
        <sz val="11"/>
        <rFont val="Arial"/>
        <family val="2"/>
      </rPr>
      <t>Numerator:</t>
    </r>
    <r>
      <rPr>
        <sz val="11"/>
        <rFont val="Arial"/>
        <family val="2"/>
      </rPr>
      <t xml:space="preserve"> Number of patients in population expiring during current month hospitalization with sepsis, severe sepsis or septic shock and/or an infection and organ dysfunction.
</t>
    </r>
    <r>
      <rPr>
        <b/>
        <sz val="11"/>
        <rFont val="Arial"/>
        <family val="2"/>
      </rPr>
      <t>Denominator:</t>
    </r>
    <r>
      <rPr>
        <sz val="11"/>
        <rFont val="Arial"/>
        <family val="2"/>
      </rPr>
      <t xml:space="preserve"> Number of patients identified in the population that month with sepsis, severe sepsis or septic shock and/or an infection and organ dysfunction.</t>
    </r>
  </si>
  <si>
    <t>Total Sum of Achievement Values:</t>
  </si>
  <si>
    <t>Total Number of Milestones:</t>
  </si>
  <si>
    <t>Achievement Value Percentage:</t>
  </si>
  <si>
    <t>Eligible Incentive Funding Amount:</t>
  </si>
  <si>
    <t>Incentive Payment Amount:</t>
  </si>
  <si>
    <t>CA 1115 Waiver - Delivery System Reform Incentive Payments (DSRIP)</t>
  </si>
  <si>
    <t>Reporting Form Instructions</t>
  </si>
  <si>
    <t>Dates Reports are Due</t>
  </si>
  <si>
    <t>DY 6 (6-month)</t>
  </si>
  <si>
    <t>DY 6 (year-end)</t>
  </si>
  <si>
    <t>DY 7 (6-month)</t>
  </si>
  <si>
    <t>DY 7 (year-end)</t>
  </si>
  <si>
    <t>DY 8 (6-month)</t>
  </si>
  <si>
    <t>DY 8 (year-end)</t>
  </si>
  <si>
    <t>DY 9 (6-month)</t>
  </si>
  <si>
    <t>DY 9 (year-end)</t>
  </si>
  <si>
    <t>DY 10 (6-month)</t>
  </si>
  <si>
    <t>DY 10 (year-end)</t>
  </si>
  <si>
    <t>Use of This Reporting Form</t>
  </si>
  <si>
    <t xml:space="preserve">DPH SYSTEM: </t>
  </si>
  <si>
    <t>REPORTING YEAR:</t>
  </si>
  <si>
    <t xml:space="preserve">DATE OF SUBMISSION: </t>
  </si>
  <si>
    <t>Total Payment Amount</t>
  </si>
  <si>
    <t xml:space="preserve">This table sums the eligible incentive funding amounts.  Please see the following pages for the specifics. </t>
  </si>
  <si>
    <t xml:space="preserve">Instructions for DPH systems: Please input the DPH System Name, Reporting DY &amp; Date.  Everything else on this </t>
  </si>
  <si>
    <t>tab will automatically populate.</t>
  </si>
  <si>
    <t>Category 1 Projects - Incentive Funding Amounts</t>
  </si>
  <si>
    <t>Expand Primary Care Capacity</t>
  </si>
  <si>
    <t>Increase Training of Primary Care Workforce</t>
  </si>
  <si>
    <t>Implement and Utilize Disease Management Registry Functionality</t>
  </si>
  <si>
    <t>Enhance Interpretation Services and Culturally Competent Care</t>
  </si>
  <si>
    <t>Collect Accurate Race, Ethnicity, and Language (REAL) Data to Reduce Disparities</t>
  </si>
  <si>
    <t>Enhance Urgent Medical Advice</t>
  </si>
  <si>
    <t>Introduce Telemedicine</t>
  </si>
  <si>
    <t>Enhance Coding and Documentation for Quality Data</t>
  </si>
  <si>
    <t>Develop Risk Stratification Capabilities/Functionalities</t>
  </si>
  <si>
    <t>Expand Specialty Care Capacity</t>
  </si>
  <si>
    <t>Enhance Performance Improvement and Reporting Capacity</t>
  </si>
  <si>
    <t>TOTAL CATEGORY 1 INCENTIVE PAYMENT:</t>
  </si>
  <si>
    <t>Category 2 Projects</t>
  </si>
  <si>
    <t>Expand Medical Homes</t>
  </si>
  <si>
    <t>Expand Chronic Care Management Models</t>
  </si>
  <si>
    <t>Redesign Primary Care</t>
  </si>
  <si>
    <t>Redesign to Improve Patient Experience</t>
  </si>
  <si>
    <t>Redesign for Cost Containment</t>
  </si>
  <si>
    <t>Integrate Physical and Behavioral Health Care</t>
  </si>
  <si>
    <t>Increase Specialty Care Access/Redesign Referral Process</t>
  </si>
  <si>
    <t>Establish/Expand a Patient Care Navigation Program</t>
  </si>
  <si>
    <t>Apply Process Improvement Methodology to Improve Quality/Efficiency</t>
  </si>
  <si>
    <t>Improve Patient Flow in the Emergency Department/Rapid Medical Evaluation</t>
  </si>
  <si>
    <t>Use Palliative Care Programs</t>
  </si>
  <si>
    <t>Conduct Medication Management</t>
  </si>
  <si>
    <t>Implement/Expand Care Transitions Programs</t>
  </si>
  <si>
    <t>Implement Real-Time Hospital-Acquired Infections (HAIs) System</t>
  </si>
  <si>
    <t>TOTAL CATEGORY 2 INCENTIVE PAYMENT:</t>
  </si>
  <si>
    <r>
      <t xml:space="preserve">Patient/Care Giver Experience </t>
    </r>
    <r>
      <rPr>
        <b/>
        <i/>
        <sz val="11"/>
        <color indexed="12"/>
        <rFont val="Arial"/>
        <family val="2"/>
      </rPr>
      <t>(required)</t>
    </r>
  </si>
  <si>
    <r>
      <t xml:space="preserve">Care Coordination </t>
    </r>
    <r>
      <rPr>
        <b/>
        <i/>
        <sz val="11"/>
        <color indexed="12"/>
        <rFont val="Arial"/>
        <family val="2"/>
      </rPr>
      <t>(required)</t>
    </r>
  </si>
  <si>
    <r>
      <t xml:space="preserve">Preventive Health </t>
    </r>
    <r>
      <rPr>
        <b/>
        <i/>
        <sz val="11"/>
        <color indexed="12"/>
        <rFont val="Arial"/>
        <family val="2"/>
      </rPr>
      <t>(required)</t>
    </r>
  </si>
  <si>
    <r>
      <t xml:space="preserve">At-Risk Populations </t>
    </r>
    <r>
      <rPr>
        <b/>
        <i/>
        <sz val="11"/>
        <color indexed="12"/>
        <rFont val="Arial"/>
        <family val="2"/>
      </rPr>
      <t>(required)</t>
    </r>
  </si>
  <si>
    <t>TOTAL CATEGORY 3 INCENTIVE PAYMENT:</t>
  </si>
  <si>
    <t>Category 4 Interventions</t>
  </si>
  <si>
    <r>
      <t xml:space="preserve">Severe Sepsis Detection and Management </t>
    </r>
    <r>
      <rPr>
        <b/>
        <i/>
        <sz val="11"/>
        <color indexed="12"/>
        <rFont val="Arial"/>
        <family val="2"/>
      </rPr>
      <t>(required)</t>
    </r>
  </si>
  <si>
    <r>
      <t xml:space="preserve">Central Line Associated Blood Stream Infection Prevention </t>
    </r>
    <r>
      <rPr>
        <b/>
        <i/>
        <sz val="11"/>
        <color indexed="12"/>
        <rFont val="Arial"/>
        <family val="2"/>
      </rPr>
      <t>(required)</t>
    </r>
  </si>
  <si>
    <t>Surgical Site Infection Prevention</t>
  </si>
  <si>
    <t>Hospital-Acquired Pressure Ulcer Prevention</t>
  </si>
  <si>
    <t>Stroke Management</t>
  </si>
  <si>
    <t>Venous Thromboembolism (VTE) Prevention and Treatment</t>
  </si>
  <si>
    <t>Falls with Injury Prevention</t>
  </si>
  <si>
    <t>TOTAL CATEGORY 4 INCENTIVE PAYMENT:</t>
  </si>
  <si>
    <t>TOTAL INCENTIVE PAYMENT</t>
  </si>
  <si>
    <t>This narrative summarizes the DSRIP activities performed in the reporting demonstration year.</t>
  </si>
  <si>
    <t>Summary of DPH System's Participation in Shared Learning</t>
  </si>
  <si>
    <t>Category 1 Summary Page</t>
  </si>
  <si>
    <t>Category 1 Projects</t>
  </si>
  <si>
    <t>Category 2 Summary Page</t>
  </si>
  <si>
    <t>Category 4 Summary Page</t>
  </si>
  <si>
    <t xml:space="preserve">REPORTING ON THIS PROJECT: </t>
  </si>
  <si>
    <t>Category 1: Expand Primary Care Capacity</t>
  </si>
  <si>
    <t xml:space="preserve">Instructions for DPH systems: Please select above whether you are reporting on this project.  If 'yes', </t>
  </si>
  <si>
    <t>please type in all of your DY milestones for the project below and report data in the indicated boxes (*).</t>
  </si>
  <si>
    <t>(insert milestone)</t>
  </si>
  <si>
    <t>Category 1: Increase Training of Primary Care Workforce</t>
  </si>
  <si>
    <t>Category 1: Implement and Utilize Disease Management Registry Functionality</t>
  </si>
  <si>
    <t>Category 1: Enhance Interpretation Services and Culturally Competent Care</t>
  </si>
  <si>
    <t>Category 1: Collect Accurate Race, Ethnicity, and Language (REAL) Data to Reduce Disparities</t>
  </si>
  <si>
    <t>Category 1: Enhance Urgent Medical Advice</t>
  </si>
  <si>
    <t>Category 1: Introduce Telemedicine</t>
  </si>
  <si>
    <t>Category 1: Enhance Coding and Documentation for Quality Data</t>
  </si>
  <si>
    <t>Category 1: Develop Risk Stratification Capabilities/Functionalities</t>
  </si>
  <si>
    <t>Category 1: Expand Specialty Care Capacity</t>
  </si>
  <si>
    <t>Category 1: Enhance Performance Improvement and Reporting Capacity</t>
  </si>
  <si>
    <t>Category 2: Expand Medical Homes</t>
  </si>
  <si>
    <t>Category 2: Expand Chronic Care Management Models</t>
  </si>
  <si>
    <t>Category 2: Redesign Primary Care</t>
  </si>
  <si>
    <t>Category 2: Redesign to Improve Patient Experience</t>
  </si>
  <si>
    <t>Category 2: Redesign for Cost Containment</t>
  </si>
  <si>
    <t>Category 2: Integrate Physical and Behavioral Health Care</t>
  </si>
  <si>
    <t>Category 2: Increase Specialty Care Access/Redesign Referral Process</t>
  </si>
  <si>
    <t>Category 2: Establish/Expand a Patient Care Navigation Program</t>
  </si>
  <si>
    <t>Category 2: Apply Process Improvement Methodology to Improve Quality/Efficiency</t>
  </si>
  <si>
    <t>Category 2: Improve Patient Flow in the Emergency Department/Rapid Medical Evaluation</t>
  </si>
  <si>
    <t>Category 2: Use Palliative Care Programs</t>
  </si>
  <si>
    <t>Category 2: Conduct Medication Management</t>
  </si>
  <si>
    <t>Category 2: Implement/Expand Care Transitions Programs</t>
  </si>
  <si>
    <t>Category 2: Implement Real-Time Hospital-Acquired Infections (HAIs) System</t>
  </si>
  <si>
    <r>
      <t xml:space="preserve">Category 4: Severe Sepsis Detection and Management </t>
    </r>
    <r>
      <rPr>
        <b/>
        <i/>
        <sz val="11"/>
        <color indexed="12"/>
        <rFont val="Arial"/>
        <family val="2"/>
      </rPr>
      <t>(required)</t>
    </r>
  </si>
  <si>
    <t>Severe Sepsis Detection and Management</t>
  </si>
  <si>
    <t>Compliance with Sepsis Resuscitation bundle (%)</t>
  </si>
  <si>
    <t>% Compliance</t>
  </si>
  <si>
    <t>DY Target (from the DPH system plan)</t>
  </si>
  <si>
    <r>
      <t xml:space="preserve">Category 4: Central Line Associated Blood Stream Infection (CLABSI) </t>
    </r>
    <r>
      <rPr>
        <b/>
        <i/>
        <sz val="11"/>
        <color indexed="12"/>
        <rFont val="Arial"/>
        <family val="2"/>
      </rPr>
      <t>(required)</t>
    </r>
  </si>
  <si>
    <t>Central Line Associated Blood Stream Infection</t>
  </si>
  <si>
    <t>Compliance with Central Line Insertion Practices (CLIP) (%)</t>
  </si>
  <si>
    <t>Category 4: Surgical Site Infection Prevention</t>
  </si>
  <si>
    <t>Rate of surgical site infection for Class 1 and 2 wounds (%)</t>
  </si>
  <si>
    <t>% Infection Rate</t>
  </si>
  <si>
    <t>Category 4: Hospital-Acquired Pressure Ulcer Prevention</t>
  </si>
  <si>
    <t>Prevalence of Stage II, III, IV or unstagable pressure ulcers (%)</t>
  </si>
  <si>
    <t>Prevalence (%)</t>
  </si>
  <si>
    <t>Category 4: Stroke Management</t>
  </si>
  <si>
    <t>Category 4: Venous Thromboembolism (VTE) Prevention and Treatment</t>
  </si>
  <si>
    <t>Category 4: Falls with Injury Prevention</t>
  </si>
  <si>
    <t>Prevalence of patient falls with injuries (Rate per 1,000 patient days)</t>
  </si>
  <si>
    <t>Prevalence Rate</t>
  </si>
  <si>
    <t>Yes</t>
  </si>
  <si>
    <t>No</t>
  </si>
  <si>
    <t>Alameda County Medical Center</t>
  </si>
  <si>
    <t>Arrowhead Regional Medical Center</t>
  </si>
  <si>
    <t>Contra Costa Regional Medical Center and Health Centers</t>
  </si>
  <si>
    <t>Kern Medical Center</t>
  </si>
  <si>
    <t>Los Angeles County Department of Health Services</t>
  </si>
  <si>
    <t>Natividad Medical Center</t>
  </si>
  <si>
    <t>Riverside County Regional Medical Center</t>
  </si>
  <si>
    <t>Santa Clara Valley Medical Center</t>
  </si>
  <si>
    <t>San Francisco General Hospital &amp; Trauma Center</t>
  </si>
  <si>
    <t>San Joaquin General Hospital</t>
  </si>
  <si>
    <t>San Mateo Medical Center</t>
  </si>
  <si>
    <t>The University of California, Davis Medical Center</t>
  </si>
  <si>
    <t>The University of California, Irvine Medical Center</t>
  </si>
  <si>
    <t>UCLA Health System</t>
  </si>
  <si>
    <t>The University of California, San Diego Health System</t>
  </si>
  <si>
    <t>The University of California, San Francisco Medical Center</t>
  </si>
  <si>
    <t>Ventura County Medical Center</t>
  </si>
  <si>
    <t>DY 6</t>
  </si>
  <si>
    <t>DY 7</t>
  </si>
  <si>
    <t>DY 8</t>
  </si>
  <si>
    <t>DY 9</t>
  </si>
  <si>
    <t>DY 10</t>
  </si>
  <si>
    <t>Data Collection Source</t>
  </si>
  <si>
    <t>Manually (sample)</t>
  </si>
  <si>
    <t>Registry</t>
  </si>
  <si>
    <t>Data warehouse</t>
  </si>
  <si>
    <t>Practice management system</t>
  </si>
  <si>
    <t xml:space="preserve">Electronic medical record (EMR) </t>
  </si>
  <si>
    <t>Rate</t>
  </si>
  <si>
    <t xml:space="preserve">in the indicated boxes (*).  For the last two measures, which are both diabetes composite measures, please </t>
  </si>
  <si>
    <t xml:space="preserve">follow the instructions on specifically how to calculate the composite measures (available based on NQF </t>
  </si>
  <si>
    <t>endorsement).</t>
  </si>
  <si>
    <t>Enter the percentage of responses that fell in the most positive response category</t>
  </si>
  <si>
    <t>Enter the percentage of responses that fell in the response categories 9 and 10</t>
  </si>
  <si>
    <t>Top-box score composite of all questions within this theme from all returned surveys:</t>
  </si>
  <si>
    <t>in the indicated boxes (*).  Note: for DY8, data from the last 2 quarters shall suffice.</t>
  </si>
  <si>
    <r>
      <t xml:space="preserve">Staff” theme to the State </t>
    </r>
    <r>
      <rPr>
        <b/>
        <i/>
        <sz val="11"/>
        <rFont val="Arial"/>
        <family val="2"/>
      </rPr>
      <t>(DY8-10)</t>
    </r>
  </si>
  <si>
    <t>DY Target (from the DPH system plan, if appropriate)</t>
  </si>
  <si>
    <t>% Achievement of Target</t>
  </si>
  <si>
    <t>Improvement Milestone:</t>
  </si>
  <si>
    <t>Process Milestone:</t>
  </si>
  <si>
    <t>Optional Milestone:</t>
  </si>
  <si>
    <t>DPH systems should follow the instructions at the top of each tab for completing the form. DPH systems must complete information for items marked "*" for every project and every milestone included in the DPH's plan for that DY. Regardless of whether there is any progress made on a particular milestone, DPH systems must include ALL of the milestones included in their plans for that DY in the Reporting Form and report progress or no progress so that the form appropriately calculates the total denominator of the achievement values for purposes of accurate payment. DPH systems should not include any milestones from any other DYs other than the DY for which the report is due.</t>
  </si>
  <si>
    <t>For milestones that can receive partial payment (e.g, the milestone is "achieve 90% compliance with the bundle"), please complete the numerator and denominator information for that milestone, and include the targeted achievement under "DY Target" for calculation of a 0, 0.25, 0.5, 0.75, or 1 achievement value.  For an "all-or-nothing" milestones (e.g., the milestone is "join a sepsis collaborative"), please use the "yes/no" drop-down menu and under "DY Target" enter "yes".  For some milestones that are "yes/no," but are also the reporting of data (e.g., the milestone is "report baseline data"), it may make sense to use the "yes/no" drop-down menu, under "DY Target" enter "yes", and include the actual data in the numerator and denominator for reporting purposes only (the payment will be based on selecting "yes" or "no").</t>
  </si>
  <si>
    <t>Payment amounts are in Total Computable (i.e., federal incentive and non-federal share provided by DPHs). Indicate all payment amounts as a whole number (i.e., do not round, do not show in millions with decimals). For the 6-month report (first semi-annual report of the DY), DPHs would not have received any prior funding for the DY and therefore should enter "0" for all of the DPH's projects under: "Incentive Funding Already Received in DY."</t>
  </si>
  <si>
    <t>Report results of the Diabetes Mellitus: Hemoglobin A1c Control (&lt;8%)</t>
  </si>
  <si>
    <r>
      <t xml:space="preserve">This reporting form is counting all of those milestones that are </t>
    </r>
    <r>
      <rPr>
        <b/>
        <i/>
        <u val="single"/>
        <sz val="12"/>
        <rFont val="Arial"/>
        <family val="2"/>
      </rPr>
      <t>required</t>
    </r>
    <r>
      <rPr>
        <sz val="12"/>
        <rFont val="Arial"/>
        <family val="2"/>
      </rPr>
      <t xml:space="preserve"> for all DPHs in Categories 3-4 in DY7 currently.  The reporting form will need to be revised accordingly for future DYs to also automatically count required milestones for those DYs.</t>
    </r>
  </si>
  <si>
    <t>numerator</t>
  </si>
  <si>
    <t>denominator</t>
  </si>
  <si>
    <t>yes/no</t>
  </si>
  <si>
    <t>summary</t>
  </si>
  <si>
    <t>av</t>
  </si>
  <si>
    <t>category and project</t>
  </si>
  <si>
    <t>DPH</t>
  </si>
  <si>
    <t>DY</t>
  </si>
  <si>
    <t>achievement rate</t>
  </si>
  <si>
    <t>milestone name</t>
  </si>
  <si>
    <t>milestone type</t>
  </si>
  <si>
    <t>already received</t>
  </si>
  <si>
    <t>total computible</t>
  </si>
  <si>
    <t>dy target</t>
  </si>
  <si>
    <t>Submission Date</t>
  </si>
  <si>
    <t>Registry Functionality</t>
  </si>
  <si>
    <t>Interpretation Services</t>
  </si>
  <si>
    <t>REAL Data</t>
  </si>
  <si>
    <t>Urgent Medical Advice</t>
  </si>
  <si>
    <t>Coding &amp; Documentation</t>
  </si>
  <si>
    <t>Risk Stratification</t>
  </si>
  <si>
    <t>Perf Improvement &amp; Reporting</t>
  </si>
  <si>
    <t>Chronic Care Management</t>
  </si>
  <si>
    <t>Patient Experience</t>
  </si>
  <si>
    <t>Integrate Physical Behavioral</t>
  </si>
  <si>
    <t>Specialty Care Access</t>
  </si>
  <si>
    <t>Patient Care Navigation</t>
  </si>
  <si>
    <t>Process Improvement Methodology</t>
  </si>
  <si>
    <t>ED Patient Flow</t>
  </si>
  <si>
    <t>Care Transitions</t>
  </si>
  <si>
    <t>Real-Time HAIs System</t>
  </si>
  <si>
    <t>PatientCaregiver Experience</t>
  </si>
  <si>
    <t>Care Coordination</t>
  </si>
  <si>
    <t>Preventive Health</t>
  </si>
  <si>
    <t>At-Risk Populations</t>
  </si>
  <si>
    <t>Sepsis</t>
  </si>
  <si>
    <t>CLABSI</t>
  </si>
  <si>
    <t>SSI</t>
  </si>
  <si>
    <t>HAPU</t>
  </si>
  <si>
    <t>Stroke</t>
  </si>
  <si>
    <t>VTE</t>
  </si>
  <si>
    <t>Falls with Injury</t>
  </si>
  <si>
    <t>Training Primary Care Workforce</t>
  </si>
  <si>
    <t>worksheet name</t>
  </si>
  <si>
    <t>metric/source</t>
  </si>
  <si>
    <t>project order</t>
  </si>
  <si>
    <t>DY 7 (12-month)</t>
  </si>
  <si>
    <t>DY 8 (12-month)</t>
  </si>
  <si>
    <t>DY 9 (12-month)</t>
  </si>
  <si>
    <t>DY 10 (12-month)</t>
  </si>
  <si>
    <t xml:space="preserve">In the narrative summary box for each milestone, DPHs must include an assessment of overall project implementation, including brief but detailed narrative descriptions of: </t>
  </si>
  <si>
    <t>a.   the results of any milestones achieved or milestone progress, as applicable</t>
  </si>
  <si>
    <t>b.   barriers to meeting any milestones and how those barriers have been addressed</t>
  </si>
  <si>
    <t>c.   the approaches taken to test, refine and improve upon specific interventions, including examples of "Plan Do Study Act" learning cycles</t>
  </si>
  <si>
    <t>d.   how staff have used data to test implementation methods</t>
  </si>
  <si>
    <t>e.   lessons learned and key changes implemented, as applicable</t>
  </si>
  <si>
    <t>g.   training programs, including outlines of curricula, the frequency of trainings, and a summary of the results of training evaluations as applicable</t>
  </si>
  <si>
    <t>h.   the process to involve stakeholders in the project, as applicable</t>
  </si>
  <si>
    <t>i.   system-level changes that have been made, if any, as a result of the project</t>
  </si>
  <si>
    <t>j.   engagement by physicians, front line clinicians and patients in the projects and the degree to which this engagement is contributing to the success of the project</t>
  </si>
  <si>
    <t>k.   plans for sustainability of the project, given staff turnover, and plans for ongoing staff training</t>
  </si>
  <si>
    <t xml:space="preserve"> In addition to providing an in-depth description of how the milestone was achieved, please also provide an in-depth description of why a milestone was not achieved or only partially achieved, for the purposes of understanding systemic issues/patterns. If DPH systems are reporting at the 6-month mark and a milestone is partially met or not achieved because it will be more fully achieved by the year-end of the DY, the DPH system may note that it is on track to meet the milestone within the DY. As stated above, the State is looking for DPHs to provide detailed descriptions of milestone progress in their narrative responses throughout the Reporting Form.</t>
  </si>
  <si>
    <t>Instructions for DPH systems: Please complete the narrative for annual reports.  The narrative must include</t>
  </si>
  <si>
    <t>a description of the degree to which each project contributed to the advancement of the broad delivery system reform relevant</t>
  </si>
  <si>
    <t>Annual Report Narrative</t>
  </si>
  <si>
    <t>Provide an in-depth description of milestone progress as stated in the instructions. (If no data is entered, then a 0 Achievement Value is assumed for applicable DY. If so, please explain why data is not available):</t>
  </si>
  <si>
    <t>If "yes/no" as to whether the milestone has been achieved, select "yes" or "no" from the dropdown menu, and provide an in-depth description of progress towards milestone achievement as stated in the instructions:</t>
  </si>
  <si>
    <t>f.   how projects have informed the modification and scaling up of other projects, as applicable</t>
  </si>
  <si>
    <t xml:space="preserve">to the patient population that was included in the DPHs DSRIP Plan. The narrative must also include a detailed description of </t>
  </si>
  <si>
    <t>participation in shared learning.</t>
  </si>
  <si>
    <r>
      <t xml:space="preserve">For the </t>
    </r>
    <r>
      <rPr>
        <b/>
        <u val="single"/>
        <sz val="12"/>
        <rFont val="Arial"/>
        <family val="2"/>
      </rPr>
      <t>Annual Report</t>
    </r>
    <r>
      <rPr>
        <sz val="12"/>
        <rFont val="Arial"/>
        <family val="2"/>
      </rPr>
      <t>, DPHs must report any updates, corrections or changes to the data for a given milestone, and must highlight the change in yellow. Additionally, DPHs must provide an explanation for the correction or change in the narrative summary box for that milestone. The narrative explanation should be additive, meaning that it should be added to the original narrative provided for that milestone.</t>
    </r>
  </si>
  <si>
    <t>DPH systems submit this report to the State three times a year:</t>
  </si>
  <si>
    <t>All DPH systems must use this Reporting Form template for reports starting May 15, 2011. For the annual report, DPH systems will include the annual report narrative, the annual report, and reattach the previously submitted 6-month report. The State reserves its right to modify the Reporting Form as experience is gained with its use. The State is looking for DPHs to include as much detail as possible in their narrative responses throughout the Reporting Form. Given the timeframe the State has to review and make payment, the State will exercise its right to further review the submitted Reporting Forms even after payment is made and, if necessary, recoup payment if it is determined on further review that a milestone was not met.</t>
  </si>
  <si>
    <t>Expand registry functionality to at least one Primary Care clinic in at least 8 DHS facilities.</t>
  </si>
  <si>
    <t>At least 55% of patients with diabetes, heart failure or asthma seen in the clinics with registry access are entered into the registry.</t>
  </si>
  <si>
    <t>Implement HIPAA 5010 transaction sets to be able to communicate with institutions that are able to receive and send such transactions.</t>
  </si>
  <si>
    <t>Train staff on changes in work flow.</t>
  </si>
  <si>
    <t>Participate in CHART or other statewide, public hospital or national clinical database for standardized data sharing.</t>
  </si>
  <si>
    <t>Quality dashboard or scorecard to be shared with organizational leadership on a regular basis that includes patient satisfaction measures.</t>
  </si>
  <si>
    <t>Implement the medical home model in primary care clinics, with at least 20 providers using the medical home model.</t>
  </si>
  <si>
    <t>Assign at least 10,000 patients to provider-led medical home teams.</t>
  </si>
  <si>
    <t>Determine baseline percentage of patients with diabetes, heart failure, or asthma with at least one recorded self-management goal.</t>
  </si>
  <si>
    <t>Implement a comprehensive risk-reduction program for patients with diabetes mellitus that includes gylcemic, blood pressure and lipid control in primary care.</t>
  </si>
  <si>
    <t>Expand and document interaction types between patient and health care team beyond one-to-one visits to include group visits, telephone visits, and other interaction types.</t>
  </si>
  <si>
    <t>Implement Stroke Medical Home (blood pressure control)</t>
  </si>
  <si>
    <t>Co-locate mental health services with primary care in two additional LAC DHS directly operated or contract facilities for a total of four co-location sites.</t>
  </si>
  <si>
    <t>Track the number of referrals from primary care providers to on-site mental health professionals at the co-location sites.</t>
  </si>
  <si>
    <t>Use joint consultations and treatment planning at co-locations sites, and coordinate resources to improve patient education, support, and compliance with the medication regimen.</t>
  </si>
  <si>
    <t>Integrate depression screening to 15% of enrolled patients with diabetes assigned to co-location sites.</t>
  </si>
  <si>
    <t>At least 70% of initial behavioral health visit appointment waiting times among patients enrolled in DHS medical homes who meet medical necessity criteria will be less than 30 business days.</t>
  </si>
  <si>
    <t>Increase by 10% over baseline the number of NAL patient contacts who reported intent to go to the ED for non-emergent conditions but were redirected to non-ED resources.</t>
  </si>
  <si>
    <t>Expand access to Nurse Advice Line (NAL) by 10% over baseline.</t>
  </si>
  <si>
    <t>VTE team wll set general goals and a timeline for construction of and implementation of VTE protocol as evendenced by DHS Performance Measure Committee minutes</t>
  </si>
  <si>
    <t xml:space="preserve">Allocate resources to provide expert support as evidenced by DHS Performance Measure Committee minutes. </t>
  </si>
  <si>
    <t xml:space="preserve">Allocate resources to develop VTE data collection methodology as evidenced by DHS Performance Measure Commmittee minutes. </t>
  </si>
  <si>
    <t xml:space="preserve">Allocate resources to collect data on VTE measures as evidenced by DHS Performance Measure Committee Minutes. </t>
  </si>
  <si>
    <t xml:space="preserve">Report at least 6 months of data collection of VTE management process measures to SNI for the purposes of establishing the baseline and setting benchmarks. </t>
  </si>
  <si>
    <t xml:space="preserve">Continue implementation of Sepsis Resuscitation Bundle </t>
  </si>
  <si>
    <t xml:space="preserve">Report at least 6 months of data collection on Sepsis Resuscitation Bundle Compliance to SNI for purposes of establishing the baseline and setting benchmarks.  </t>
  </si>
  <si>
    <t xml:space="preserve">Continue implementation of the Central Line Insertion Practices (CLIP) </t>
  </si>
  <si>
    <t xml:space="preserve">Report as least 6 months of data collection on CLIP to SNI for purposes of establishing the baseline and setting benchmarks. </t>
  </si>
  <si>
    <t xml:space="preserve">Report at least 6 months of data collection on CLABSI to SNI for purposes of establishing the baseline and setting benchmarks. </t>
  </si>
  <si>
    <t xml:space="preserve">Assess understanding of and compliance with 6 SCIP Core measures for identified procedures using UHC Core Measure Data set as evidenced by DHS Performance Measure Committee minutes. </t>
  </si>
  <si>
    <t xml:space="preserve">Address provider knowledge deficits using a variety of strategies e.g. team training as manifested by DHS Performance Measure Committee minutes. </t>
  </si>
  <si>
    <t xml:space="preserve">Develop dashboard to compare compliance with SCIP Core Measures using UHC Core Measure Data targeted procedures as evidenced by DHS Performance Measure Committee minutes. </t>
  </si>
  <si>
    <t xml:space="preserve">Report at least 6 months of data collection on SSI to SNI for purposes of establishing the baseline and setting benchmarks. </t>
  </si>
  <si>
    <t xml:space="preserve">DHS has trained targeted staff on the changes that will occur with the transition to HIPAA 5010 and ICD-10 and associated work flow.  
DHS Revenue Management Division performed HIPAA 5010 training to the following DHS staff:  the revenue management group that is involved with claims (outgoing and reimbursement); a provider financial services group that is involved with eligibility inquires/responses; and the Health Information Technology Committee, whose participants include DHS facility Chief Information Officers, Chief Medical Information Officers and Information Technology managers.  
In addition, DHS created an "ICD-10 Program of Projects" steering committee and charter for ICD-10 migration.  The IT Project Director for ICD-10 Migration (Billa Dahaby) has attended webinar trainings (Get Ready 5010) for Large Practices, Medicare Fee for Service, and Clearinghouses.  
</t>
  </si>
  <si>
    <t xml:space="preserve">LAC-DHS designed and built a web-based Disease Management Registry which had previously been in use for several years. This registry includes patients with specific clinical conditions who were seen in select clinics. The conditions include Heart Failure, Diabetes, Asthma and Stroke. Registry functionality includes association of patient with clinical program and provider, clinical decision support (Boolean logic based on any variable in the Registry) and clinical messaging.  The DHS facilities that had clinics using this homegrown Registry included LAC+USC Medical Center, High Desert Multi-specialty Ambulatory Care Center (MACC), Rancho Los Amigos National Rehabilitation Center, El Monte Comprehensive Health Center (CHC), Long Beach CHC, Hudson CHC, San Fernando HC, Roybal CHC &amp; Martin Luther King, Jr. MACC.  Since the mid-cycle report, LAC-DHS has made the strategic decision to shift from using its homegrown, disease-specific Registry to adopt a  commercial Patient Centered Medical Home (PCMH) Registry (i2i - Tracks).  We will be entering every empaneled patient seen in a PCMH, not just focusing on those with select chronic conditions.  In addition to the sites above, the i2i Registry has been implemented at La Puente and Glendale Health Centers, for a total of eleven DHS facilities that currently have clinics that are actively using the Registry. Since each empanelled patient is automatically loaded into the i2i Registry, we have far exceeded the threshold of 55% of patients with diabetes, heart failure or asthma seen in the clinics with registry access being entered into the registry.  See additional information on this issue in the narrative for this particular milestone below.  Switching approaches has not been without challenges.  Data mapping from the six disparate health information systems currently in use in LAC-DHS including mapping of patient identity, laboratory values, and medications has been difficult.  As such, the initial implementation sites have had to manually enter a significant amount of data into i2i.  However, we have dedicated significant resources to data flow, including several clinicians and database and interface experts who meet as a group weekly and have dedicated project management time.  There has been significant progress, and each month more and more data is flowing correctly from these six systems into i2i. Currently demographics, primary care lab, and select medication information is automatically communicated. The electronic data communication is increasing usability and ease of use.  Each data element transmitted from one system to another undergoes a formal validation process.The plan is to expand the decision support capabilities to reach the functionality of the former disease-specific Registry in a broadly applicable PCMH Registry.  Formal training sessions have been held for both “train-the-trainer” and “analytics” staff on the use of i2i.  Each of the trainers will be active users as well as a continued local resource for staff in each PCMH.  This is paired with a training guide available to all users.  It is anticipated that the i2i Registry will be at the center of workflow in the PCMH, including schedule scrubbing, day-of-care checklists and alerts for preventive health measures.  Given how central the Registry is to the full functionality of our PCMHs, we fully expect that each of DHS’ PCMH sites, across all facilities, will begin using i2i over the next Demonstration Year (DY8).  
</t>
  </si>
  <si>
    <t xml:space="preserve">As of December 31, 2011, all LAC-DHS facilities were capable of sending and receiving 5010 transaction sets and were live with such transactions to the extent feasible by payer.  This was after we worked with our vendors [Quadramed and Apollo Health Street (our billing clearinghouse)] to ensure they upgraded their sytems to be 5150 compliant.  There were no major difficulties encountered in achieving this milestone from the LAC-DHS perspective.  However, the State Medi-Cal Fiscal Intermediary was not ready for testing until mid June, 2012.  Other payers however, were ready and are actively exchanging 5010 transactions with DHS as of December 31, 2011.   </t>
  </si>
  <si>
    <t>LAC-DHS submitted data to SNI on Sepsis Resuscitation Bundle compliance in December 2011.  The baseline data period was the six months between July 2009 to December 2009.  Findings demonstrated that 157 of 438 patients received all elements of the Sepsis Resuscitation Bundle within permitted timeframes of "Sepsis declaration".  Baseline compliance rate is 36%.</t>
  </si>
  <si>
    <t>Form LAC-DHS VTE prevention collaborative as evidenced by LAC-DHS Performance Measure Committee minutes</t>
  </si>
  <si>
    <t xml:space="preserve">In an effort to improve collaboration between primary care and the mental health providers, DMH and DHS developed the process to track Joint Consultations.  A Joint Consultation is defined as the interactive discussion between DHS Primary Care Team members and a DMH team member regarding a mutual patient and their care. Joint Consultations will take place in those cases in which collaboration between the teams will increase the likelihood of an enhanced clinic outcome.  
DHS experienced challenges implementing the Joint Consultation tracking procedure because of the need to develop a uniform system that is minimally disruptive to the primary care provider team.  DMH and DHS representatives met to jointly assess and problem-solve.  A tracking system was developed and piloted at Roybal CHC on April 1, 2012.  After adjustments were made with feedback from staff, the system was implemented at the El Monte CHC in May 2012, and then at the Mid-Valley CHC in June 2012.  
Thirty one Joint Consultations have been tracked at Roybal during April, May, and June 2012; six Joint Consultations have been tracked at El Monte during May and June 2012; and two Joint Consultations were tracked at Mid-Valley during this period.
In reviewing the tracking system and the data that we have received, we have concluded that we are under-reporting the actual number of Joint Consultations that take place in our facilities.  The most likely reason for this is that a medical provider who is involved in Joint Consultation with DMH staff is frequently unable to immediately chart the discussion.  Frequently, these Joint Consultations take place in the hallways, the clinic areas between seeing patients, or at some other inopportune time.  Plans are currently being finalized to revise the Joint Consultation process to take place at a planned time in which staff can focus and information can be recorded appropriately, rather than occurring in an unplanned, incidental manner which is disruptive to the team members. 
</t>
  </si>
  <si>
    <t>LAC-DHS accomplished this milestone in DY 7 by involving clinic leadership in deciding the sampling methodology and additional survey questions to be added to the CG-CAHPS.  We then identified funds with which to contract an external survey vendor and chose Press Ganey (PG) as the chosen vendor for this project.  After obtaining required Board approval, we contracted with PG and asked for the survey to be translated into Spanish.  During the Spring of the demonstration year, we worked with PG IT staff to receive and analyze test files.  They set up our access and trained us on how to use the PG data web portal so survey mailings and responses could be tracked and survey contents analyzed both individually and in the aggregate.  Monthly survey mailings were initiated with sampling of the April, 2012, outpatient primary care visits.  Monthly visit files for May and June were then uploaded to the PG FTP site.   Challenges included:  1) developing three custom questions to the statewide standardized CA-CG-CAHPS to assess nurse communication, clinic cleanliness and likelihood of patient return to clinic should he/she become insured; 2) working with PG to create a separate non-DSRIP sample of pediatric patient visits as well as a modified survey for the parents of the pediatric patients; and 3) learning how to analyze the survey responses on the PG web portal, given minimal instructions and partial web portal functionality.</t>
  </si>
  <si>
    <t>Analysis was performed on data submitted to LAC-DHS Office of Planning &amp; Data Analytics by the DHS facilities.  The denominator is the number of diabetics (ages 18-75) with 2+ primary care visits in FY 2010/2011:  34,279.  The numerator is number of diabetics  with a Hemoglobin A1c result of less than 8% during July, 2011 to June, 2012:  15,476.  The numerator could not be comapared to the previous semi-annual report because the HbA1c cut off in that report was 9%.  Going forward, we will use the less than 8% as our measure and seek to improve the rate of HbA1c control among our diabetics so that it exceeds the current baseline of 45.1%.  Sharing facility-specific results with the Quality Improvement Teams from each faciltiy will assist us in this goal.</t>
  </si>
  <si>
    <r>
      <rPr>
        <u val="single"/>
        <sz val="10"/>
        <rFont val="Arial"/>
        <family val="2"/>
      </rPr>
      <t>CLIP Months/period                                                 Numerator          Denominator      Compliance (%)</t>
    </r>
    <r>
      <rPr>
        <sz val="10"/>
        <rFont val="Arial"/>
        <family val="2"/>
      </rPr>
      <t xml:space="preserve">
Baseline  January 2011 – June 2011                         1,155                  1,235                94%
Semiannual  January 2011- December 2011              2,337                  2,487                94%
Annual  July 2011 – June 2012                                 2,346                  2,460                95%</t>
    </r>
  </si>
  <si>
    <r>
      <rPr>
        <u val="single"/>
        <sz val="10"/>
        <rFont val="Arial"/>
        <family val="2"/>
      </rPr>
      <t>CLABSI Months/period        Numerator(# of Infection)    Denominator (Central Line days)  Infection Rate  SIR</t>
    </r>
    <r>
      <rPr>
        <sz val="10"/>
        <rFont val="Arial"/>
        <family val="2"/>
      </rPr>
      <t xml:space="preserve">
01/2011 – 06/2011                  45                                 31,592                                      1.42                0.76
01/2011 – 12/2011                  76                                 63,564                                      1.20                0.64
07/11 – 06/12                         62                                 62,253                                      1.00                0.5
</t>
    </r>
  </si>
  <si>
    <r>
      <rPr>
        <u val="single"/>
        <sz val="10"/>
        <rFont val="Arial"/>
        <family val="2"/>
      </rPr>
      <t>SSI Months/period        Numerator(# of Infection)    Denominator (# procedures)  Infection Rate             SIR</t>
    </r>
    <r>
      <rPr>
        <sz val="10"/>
        <rFont val="Arial"/>
        <family val="2"/>
      </rPr>
      <t xml:space="preserve">
07/11 – 06/12                 17                                            1,329                                     1.28                    0.69      </t>
    </r>
  </si>
  <si>
    <t xml:space="preserve">The LAC-DHS collaborative delayed setting goals and timelines until the findings of baseline data collection were available.  The six months baseline data (July 2009 to December 2009) was complete and available for review by collaborative representatives in November 2011.  In December 2011, the collaborative met and used the baseline data to establish an action plan through 2013.  The baseline data reflected higher compliance with best practices for ICU patients, but low prophylaxis compliance for non-ICU admitted patients.  Additionally the data reflected that indicators VTE 1 (prophylaxis for non-ICU admits) and VTE 2 (prophylaxis for ICU admits) provided the greatest opportunity for improvement as these indicators effect large cohorts; VTE indicators 3,4, and 5 represent treatment practices for small cohorts. 
The LAC-DHS collaborative action plan targeted four areas: Assessment of existing protocols or order sets used throughout the system, assessment of the effectiveness of the protocols or order sets in addressing recognized VTE prevention and treatment practices encapsulated in The Joint Commission Indications VTE 1 through VTE 5, creation or revision of existing protocols or order sets as needed, and embedment of order sets in existing and future systems.  </t>
  </si>
  <si>
    <t xml:space="preserve">The LAC-DHS collaborative members determined that several collaborative participants constituted expertise on VTE prevention and treatment.  The expert representatives include a pharmacist who manages his facility's anti-coagulation program, a physician who is the chief of his facility's Department of Internal Medicine, and a board-certified Hematologist that also directs her facility's anti-coagulation program.  Both physician experts have been and are currently involved in ongoing research around anti-coagulation.  The studies in which they have participated include "Utilization of VTE prophylaxis in the hospitalized medical patient" (2005), and " ENDORSE an epidemiological evaluation of venous thrombosis in the hospital setting" (2006-2007); the goal of these studies were to evaluate compliance with nationally accepted guidelines for prophylaxis of VTE in the inpatient setting.  These experts provide ongoing support and input for colloaborative and system-wide VTE prophylaxis activities. </t>
  </si>
  <si>
    <t xml:space="preserve">LAC-DHS QIPS staff created data collection tools for each of the 5 VTE indicators using The Joint Commission (TJC) Specifications Manual for Discharges 4-1-11 to 12-31-11.  The draft collection tools were vetted with facility representatives of VTE teams.  The tools were tested by QIPS staff users. Once the tools were finalized, a computerized database was created and loaded on lap tops to be used by LAC-DHS QIPS staff for data collection.  The methodology requires monthly downloads of medical records that meet TJC specifications.  Using TJC sampling guidelines, a sample of closed medical records was reviewed for inclusion and if included compliance was assessed.  Once in the database, staff analyzed findings.  The findings were sent to facility representatives for review.  One of the challenges to meeting this milestone was creating new tools without benefit of our third party administrator's analysis and input.  Historically, when collecting data for other indicators such as core measures, the third party vendors create the abstraction tool and makes it available via the web.  Additionally, we participate in web meetings where any questions can be vetted.  As the VTE measures were intended for the "Meaningful Use" platform, this modality was not available to us.  An example of the challenges created is that after over a year of data collection we assessed the VTE prophylaxis measure compliance for the period of "the day after admission", whereas the VTE measures under the SCIP Core Measure set assesses compliance by looking at the period of "24 hours" after admission.   </t>
  </si>
  <si>
    <t xml:space="preserve">The LAC-DHS Performance Measure Committee members, in conjunction with LAC-DHS Quality Improvement and Patient Safety (QIPS) staff, elected to collect VTE data for our four participating hospitals using LAC-DHS QIPS staff. The basis for this decision was to maximize resources through consolidation and to maximize consistency in collection methodology.  LAC/QIPS use their data warehouse to identify medical records that meet the VTE indicator criteria.  LAC/QIPS staff either request paper medical records, or review patient files electronically depending on the facility.  Resources were a challenge for this milestone.  The VTE indicators required review of a minimum of 400 records a month.  LAC-DHS hired additional staff to meet this demand. </t>
  </si>
  <si>
    <t xml:space="preserve">LAC-DHS submitted data to SNI on 5 VTE process measures in December 2011.  The baseline data period was the six months between July 2009 and December 2009.  The findings for LAC-DHS are as follows: VTE1- Prophylaxis for all admits: sample compliance 746/1339 for a 55.7% compliance rate; VTE2- Prophylaxis for ICU population: sample demonstrated compliance 227/280 for a 81.1% compliance rate; VTE3 - Bridge Therapy for Warfarin: demonstrated compliance was 50/60  for a 83.3% compliance rate; VTE4- Monitoring for patients on Unfractionated Heparin: demonstrated compliance was 24/25 for a compliance rate of 96%; VTE5-Discharge instructions for patients on Warfarin: demonstrated compliance was 41/55 for a compliance rate of 74.5%. </t>
  </si>
  <si>
    <t xml:space="preserve">Each LAC-DHS facility submits its SCIP data as part of its core measure set to University Healthsystem Consortium (UHC), which is the system's third party vendor.  For each identified procedure, where applicable, performance on the 6 SCIP measures was downloaded using the UHC database and was tabulated.  LAC/QIPS presented the data to facility SSI Teams to identify opportunities for process improvement.  Opportunities for improvement included temperature control and documentation of appropriate hair removal.    </t>
  </si>
  <si>
    <t xml:space="preserve">LAC/QIPS staff created a dashboard using the UHC SCIP measure data.  The dashboard was presented to the facility SSI teams at meetings and to the DHS Waiver group, which includes quality representatives from each facility.  The dashboard provides graphic representation of each facility's compliance with the SCIP measures for the targeted procedures and also provides benchmarks. The dashboard can be updated on a quarterly basis to reflect progress on SCIP process measures. 
</t>
  </si>
  <si>
    <t xml:space="preserve">DHS/QIPS staff met with individual facility representatives to assess understanding of SSI process and outcome measures.  At the facility meetings facility staff developed an "Issues" list.  DHS QIPS found that our facilities did not have an accountability structure across the disciplines to address SSI issues.  Multiple disciplines were involved in looking at SSI:  MDs, Operating Room Nurse Managers, Clinic Nurse Managers,  Infection Control, Quality Improvement, Data Analysts, etc.   DHS/QIPS staff identified a variety of deficits that needed to be addressed, they included: (1)  The lack of a mechanism to collect SSI of discharged postsurgical patients,   (2) the inconsistent definition of SSI by different staff in the clinic areas,  (3) incomplete data entry of postsurgical information in operating room information systems leading to delayed submission of data; (4) incomplete representation on SSI Teams; (5) Lack of documentation of interventions; (6) Miscoding of procedures which lead to delayed data gathering; (7) Inappropriate timing of the administration and discontinuation of surgical prophylaxis; (8) Inconsistent surgical data between surgical departments and Infection Control, etc. To address these deficits, DHS/QIPS coordinated team training for the facility SSI Teams.  Speakers from Pascal Metrics provided the basics of team functioning and spoke on (a) performing "small test of change" for effective SSI interventions, (b) development of goals to achieve desired SSI outcomes, (c) mobilization of teams to improve SSI process and outcomes, etc.  The SSI Team Training class was offered in January 24, 2012.  Monthly follow-ups with Pascal Metrics were held starting March 2012 with the intent of discussing the projects of each SSI Team (i.e., identifying barriers, reporting small test of change, etc.) The major projects that were undertaken by the facility SSI teams included: (1) Inclusion of documentation triggers like text box (for SSI identification) in the Outpatient clinics (e.g., Wound Clinics, Surgical clinics), (2) Use of an algorithm to identify SSI in an outpatient clinic; (3) Education of SSI using photographs in a cardiothoracic surgical clinic; (4) Establishment of a “post-surgical one-screen in an operating room system” where, after each surgery, all surgical team (surgeons, nurses, anesthesiologist) member convene in front of the screen to be guided in their “post-surgical debriefing” with emphasis of ensuring that all SSI preventive measures were implemented during surgery; and (5) establishment of a “Learning Board” in a Cardiothoracic Unit and the Operating Room for the team’s pre-surgical and post-surgical debriefing.
</t>
  </si>
  <si>
    <t xml:space="preserve">SSI Months/period        Numerator(# of Infection)    Denominator (# procedures)  Infection Rate    SIR
04/11 – 09/11                       5                                              674                                              0.74                 0.43
04/11 – 03/12                     15                                          1,302                                              1.15                  0.63
07/11 – 06/12                     17                                          1,329                                             1.28                  0.69                                                                                                                                                                                                                               LAC-DHS submitted data to SNI for the aggregate of the targeted procedures for all facilities.  Each individual LAC-DHS facility selected two high risk procedures; LAC+USC is targeting Coronary Artery By-Pass Graft Surgery and Cardiac Surgery, Harbor/UCLA Medical Center is targeting Coronary Artery By-Pass Graft surgery and Hip Prosthesis Surgery, Olive View/UCLA Medical Center is targeting Gallbladder Surgery and Colon Surgery, Rancho Los Amigos National Rehabilitation Center is targeting Hip Prosthesis Surgery and Knee Prosthesis Surgery.  The baseline data period was the six months between April 2011 to September 2011.  The aggregate rate was 5 infections for 674 procedures for a rate of 0.74. One of the challenges of collecting SSI data is that the data is dynamic in NHSN (meaning the data keeps changing).  Some of the reasons include, but are not limited to: (1) The inconsistent methods that facilities are using to collect denominator data: some are collecting it electronically and some are basing it on discharged information (after the medical records are coded); (2) Although there is an Operating Room System (ORSOS) that can be used to collect SSI denominator data, each facility had configured ORSOS differently so that information can be easily extrapolated in some facilities while it can be incomplete in other facilities; (3) There is a one-year open window to enter implant infection data (applicable to coronary artery bypass graft, hip prosthesis surgery and knee prosthesis surgery)- so the numbers of infection event (numerator) will continue to change (possibly also on denominator data if not caught initially); (4) Lack of methods to accurately collect post-discharge SSI; and (5) Changing State and/or NHSN reporting requirements.  With each change in the number of procedures or criteria to report for the State or NHSN, there is an increase in required manpower to collect and enter data.  
Efforts are being made to automate the process using existing ORSOS.  To date, marrying the old with the new has produced limited success.
Furthermore, as facilities are trying to improve or establish processes to accurately collect post-discharge SSI, more SSIs are being realized.  As previously stated, collection of all SSI for surveillance is problematic and facilities are continually finding methodologies to collect accurate SSI data.  As a result, there may be a trend of increasing SSI.  
</t>
  </si>
  <si>
    <t xml:space="preserve">2a) Develop mandatory curriculum for physicians in the insertion of central lines; The LAC-DHS Healthcare Infection Prevention Best Practices group developed a central line curriculum to be used system-wide.   To determine compliance, each facility submitted the list of staff to be included in the denominator to DHS QIPS, which, with its CME program, tracks module completion.  In July 2012, the results were tabulated by the CME program. The goal of 100% was met and actually exceeded as staff not included in the original denominator completed the module.  EVALUATION OF MODULE:  The module was approved for CME and was designed to address both the knowledge gap and competency gap.  The module has separate self-assessment post-tests. To address the competency gap, the module contains six skills expectations and staff self-report whether they can perform these skills after reading the module.  Staff indicated in the evaluation form that they can perform the expected skills set (99%-100%/skill) after reading the module.   The CME Office received approximately 2500 evaluation forms for final evaluation. CHALLENGES: (1) Some facilities administered the module early while others delayed, resulting in a slow review process. (2)The number of staff to be included in the denominator varied monthly with resident assignments.  Facility CLABSI champions are to be credited as compliance was met. (3)  The QIPS CME program created a database to track completion, yet some facilities created their own databases which resulted in conflicting compliance data.  The conflict was resolved using QIPS/CME database as the source of compliance.  4) Due to process issues, multiple/duplicate forms were submitted; and (6) As previously stated, the evaluation forms must to be manually tabulated. (2b) Provide ongoing education to ICU staff on care of central lines; QIPS staff developed a monthly calendar for "ongoing classes".  The class calendar was distributed to facilities for completion.  Results are reported during the LAC-DHS Performance Measure Waiver Committee meetings.  (2c) Allocate resources to provide expert support; QIPS staff coordinated a team training course and offered it to the members of facility CLABSI teams.  BARRIERS AND CHALLENGES:  (1) Performing small test of change, to some staff, is a new concept, or, it goes against the usual mechanisms of project implementation within the system.  Further reiteration or process integration is still required; (2) Most of LAC facilities are currently in “paper to electronic documentation transition.”  These have contributed to the delays or barriers on some of the projects being tested by the facilities.  For example, some units have electronic documentation of “daily evaluation of line necessity (DELN)”- one of the central line bundles, while some are on paper.  Staff go back and forth between paper and electronic documentation and also have created a burden in data gathering for auditors; (3) Relatedly, some staff are so uncomfortable typing in computers that there is resistance in the implementation of electronic documentation projects; (4) As some of the CLABSIs are associated to the maintenance of the catheter, some facilities wanted to implement products that can assist in decreasing catheter infections.  Unfortunately, due to system wide budget issues, CLABSI champions expressed the need to keep following up with products approval committees or abandon the project. (2d) Allocate resources to develop data collection methodology.  One of the challenges of gathering data is in the lack of direction from DSRIP.  Requirements have changed throughout DY7.  Each change required repulling and recalculating of data from NHSN.  The original instructions were to include all units, including special care units (SCAs); this data was reported as baseline and semi-annual data (submitted in February 2012) for CLABSI.  However, the new requirement is for all ICUs, NICUs, and ward areas – excluding SCAs.  For the baseline, semi-annual, and annual report, the data is required to be aggregated.  In the future, these data will be de-aggregated.  Pulling these data from NHSN takes significant resources. 
</t>
  </si>
  <si>
    <r>
      <rPr>
        <u val="single"/>
        <sz val="10"/>
        <rFont val="Arial"/>
        <family val="2"/>
      </rPr>
      <t xml:space="preserve">Time Period                                        Numerator                       Denominator            Percent </t>
    </r>
    <r>
      <rPr>
        <sz val="10"/>
        <rFont val="Arial"/>
        <family val="2"/>
      </rPr>
      <t xml:space="preserve">                                           July 2011 to September 2011               169                                     302                     56.0
October 2011 to December 2011          178                                     326                     54.6 
January 2012 to March 2012                197                                     349                     56.4
April 2012 to June 2012                       204                                     337                     60.5                                   
                                                                                                                                                                                                                                                                                                                   Due to the fact that Los Angeles County Department of Health Services (LAC-DHS) operates four hospitals, including three medical centers and a rehabilitation hospital, we faced geographical challenges with establishing a methodology to measure sepsis bundle compliance. The data collection for sepsis bundle compliance is an ongoing process.  Due to data lags, reviewers are not able to obtain lists of applicable medical records for review until at least 45 days post discharge.  Once the list of records is obtained for each of the four facilities, they are requested from the archive and reviewed on site at three facilities and centrally for the fourth.  Each record is reviewed using a sepsis worksheet, which generally requires a minimum of 30 minutes. Data is placed onto a 59-point Excel spread sheet; each Sepsis worksheet is “reconciled” with the Excel spread sheet and “adjudicated” by clinicians, resulting in establishment of a numerator and a denominator. 
LAC-DHS reported an aggregate Sepsis Bundle Compliance rate of 36% to SNI in December 2011.  The baseline data period was the six-month period of July 2009 through December 2009. A comparison compliance rate was obtained for the time period of July 2011 through December 2011, showing an improvement in aggregate compliance of 55%.  Our current compliance reflects an aggregate compliance of 57%.  This reflects a data period of July 2011 to June 2012. 
Challenges/Barriers:
• Delays:  Obtaining list of appropriate records, travelling to geographical sites to review records, labor intensive manual review of records and completion of Sepsis worksheet, manual reconciliation of Sepsis worksheets to Excel spreadsheets, and timely returns of adjudications.  Reconciliation and adjudications then resulted in changes to the database. 
• Changes resulting in re-working data:  Lactate 4 hours before and 6 hours after declare time and use of blood products (300 to 500 cc) counted as met fluid administration, which led to recalculations of data worksheets and changes to the database. 
• Clinicians:  Lack of appreciation of how meeting the sepsis bundle is tied to decrease in mortality, unwillingness to change practice, failure to get all stakeholders involved early (phlebotomy, pharmacy, nursing attendants/assistants, etc.), and the initial belief that compliance could be acheived without embracing process changes.  
• Ambiguity:  Since time of declaration is a moving target, it is sometimes difficult to determine when T0 began.
</t>
    </r>
  </si>
  <si>
    <t xml:space="preserve">As we move forward with the establishment of medical home panels, DHS has made a policy decision to enroll all empaneled patients into its disease management registry to facilitate panel management. Therefore, in DY 7, a total of 5,389 of 5,510 (97.8%) empaneled patients with diabetes, heart failure or asthma seen in clinics with registry access were entered in the registry.  Although we are transitioning Registry infrastructure to the commercial PCMH Registry (i2i), the policy of entering all empaneled patients continues.  As such, the vast majority of patients (&gt;90%) with the target conditions continue to be entered into the registry automatically, often even prior to the patient visit as a by-product of the empanelment and data flow process.  We made this decision from the understanding that the major barrier to achieving the benefits of Registry functionality was duplicate data entry.  As such, by eliminating the barrier of selecting and entering individual patients, all empaneled patients seen in a PCMH with Registry access would benefit.  This approach facilitates scaling the use of the Registry across all of LAC-DHS PCMH sites.  Given that we have definitely exceeded the DY 7 (and subsequent year) goal for this particular milestone, LAC-DHS will be submitting a plan modification, substituting in another Registry-related milestone that will help to re-focus resources and attention on new projects to help support continuous improvement system-wide.  
</t>
  </si>
  <si>
    <t xml:space="preserve">LAC-DHS participated in CHART through December 2011 when CHART announced that the CHART board determined they would no longer collect, analyze or report on measures as they had since their inception.  CHART announced that the last refresh of the public website would be February 2012.  During DY 6 and DY 7 LAC-DHS also participated in the University Healthsystem Collaborative (UHC).  UHC is an alliance of the nation's leading non- profit academic medical centers that focus on delivering world-class patient care.  UHC fosters collaboration with and amoung more than 110 academic medical centers and 250 affiliated hospitals including 37 public hospitals.  UHC collects and compares data to help participating members achieve excellance in quality, safety and cost effectiveness.  UHC not only provides quarterly reports on quality and safety performance that permit LAC-DHS facilities to compare their performance to other members of the collaborative, but UHC also sponsors collaboratives on particular issues such as VTE prevention or Falls prevention.  LAC-DHS hospitals continue to participate in these collaboratives which permits further sharing of best practices. </t>
  </si>
  <si>
    <t xml:space="preserve">During DY 7, 94% HWLA patients seeking an initial behavioral health visit received one in less than 30 business days (of 1025 total referrals, 961 received a referral in less than 30 days).  Patients were excluded from this analysis if they declined mental health services, did not meet program criteria for referral after review by a mental health specialist, were unable to be contacted after multiple attempts by the Department of Mental Health (DMH), or other rare reasons (e.g., specific language barriers requiring referral to a provider other than DMH, etc.).  These visits may have occurred at a co-located site or another DMH venue, the latter being facilitated by a DMH navigator.
Staff worked diligently during DY 6 to establish a smooth referral process and the means by which to track this information.  Physician/staff input has been a key element of this process.  A physician from one of our DHS facilities (Olive View-UCLA Medical Center) suggested revisions of the DHS-DMH referral form in January 2012.  These modifications facilitated specific, necessary patient medical history being transmitted to DMH at the time of referral, thereby improving the referral process even more.  A DHS policy and procedure has been written to outline and guide DHS providers in submitting referrals for mental health services.  The Department of Mental Health continuously meets with primary care providers to ensure there are no issues related to providers referring to DMH.
Now that staff are familiar and well-versed with the referral process itself, focus has turned to the referral response (or feedback) element, to monitor the effectiveness of services from the provider and patient perspective. In addition to Joint Consultation efforts (described elsewhere), basic information, including the patient declining services or not being eligible, is being shared electronically with referring providers, affording them with the opportunity to decide next steps in their patient’s care plan.  Patient satisfaction data is also being systematically gathered on a clinic-by-clinic basis with the recent launch of CG-CAHPS standardized outpatient satisfaction surveys.
Prior to this project being implemented, DHS providers did not have a formal mechanism for referring patients for mental health services.  Patients were often sent out, with a DMH facility sheet, to find their own mental health provider.  The implementation of this new (joint) referral process has virtually guaranteed that a patient needing mental health services would be guided from DHS to DMH, with visit outcome being shared between the two service providers.  As a result, the improvements in the referral process represent a major step forward in providing integrated mental and physical health services for our patients.
While the achievements to date are well-above the goal set for DHS for DY 7, LAC-DHS is currently not anticipating submitting a plan modification for this milestone due to the fact that DHS anticipates that maintaining an access standard rate of &gt;90% may prove to be difficult over the coming year.  As more and more patients join HWLA (enrollment currently exceeds 200,000) and they present to their primary care provider for care, DHS and DMH must work diligently to both correctly triage referrals and, if needed, expand capacity of mental health services in order to maintain the target rate of &gt;90%.  If DHCS or CMS would prefer that LAC-DHS submits a plan modification for this particular milestone, we would be happy to do so.
</t>
  </si>
  <si>
    <t>(DY 7-10)</t>
  </si>
  <si>
    <t>Report results of the Uncontrolled Diabetes measure to the State (DY 7-10)</t>
  </si>
  <si>
    <t>measure to the State (DY 7-10)</t>
  </si>
  <si>
    <t>Reports results of the Influenza Immunization measure to the State (DY 7-10)</t>
  </si>
  <si>
    <t>LAC-DHS contracts with a vendor (McKesson) for its NAL services.  The baseline number of NAL patient contacts who reported intent to go to the ED for non-emergent conditions but were redirected to non-ED resources was 363 (in CY 2010).   During DY 7, the NAL call center reports indicate that a total of 1,030 patient contacts who reported intent to go to the ED for non-emergent conditions were redirected to non-ED resources.  This is a 184% increase over the baseline year, most likely due to the increase in NAL utilization noted in the previous milestone.  Reducing unnecessary ED visits will help DHS achieve its goal to provide care at the most appropriate place and time.  Given that we have more than exceeded our DY9 goal of a 30% increase, we will be submitting a plan modification to substitute in a different project and milestone in place of further efforts on expanding NAL usage.</t>
  </si>
  <si>
    <t xml:space="preserve">LAC-DHS publishes a quality dashboard or scorecard to be shared with leadership.  The metrics on the dashboard include clinical process and outcome measures such as Core Measures, Patient Satisfaction measures, and outpatient clinic measures.  The dashboard is designed to give a comprehensive overview of the system.  The dashboard is shared in two ways.  The comprehensive document is shared with facility leaders via paper and email and provides a comparison of our facilities.  Facility leaders are able to share effective practices for achieving performance with sister facilities.  A limited number of the metrics are available to the public via the internet.  The public data is presented as an aggregate of LAC-DHS performance and web links to the individual hospital data are also provided.  The public data dashboard was the product of LAC-DHS quality leaders and community representatives that provided input on what is of value to our patients. The public dashboard is accessed via our DHS homepage.  To date LAC-DHS has not received immediate feedback from public end users.  To date the number of "hits" on the dashboard has not been tracked.  However, beginning with July 2012 quarterly access counts will be tracked and reported to the Performance Measure Committee.   As of the beginning of DY8, DHS is also in the process of evaluating the effectiveness of the existing dashboard in guiding management priorities and tracking performance.  We anticipate a major overhaul of the dashboard during DY8; further detail to be reported on this at the mid-year DY8 report.
</t>
  </si>
  <si>
    <t>To date, more than 240,000 patients have been assigned to specific provider-led teams.  In order to accomplish our goal of empaneling as many patients as possible within available resources, panels will be sized appropriately based on the amount of time the provider is devoted to continuity care and the disease burden of their patients.  Empanelment priority is based on coverage, established continuity relationship with a PCP, use of scheduled resources, use of unscheduled resources in DHS (Walk in clinics/Urgent care/Emergency Department) and the presence of ambulatory sensitive conditions and other conditions where continuity outpatient care is critical.  Primary care in DHS is fundamentally transforming from a visit-based focus to one that values population management.  The provider workday will no longer be determined solely by who on the schedule arrived for care.  Rather, the quality of care of all those on the provider panel, including care delivered without face-to-face encounters, will be the primary driver.  The process of empaneling nearly a quarter of a million patients have not been easy.  Combining data from health plan assignment with visit data to determine the right provider, ensuring those with special needs (e.g. HIV/AIDS) are matched with specially qualified providers, geocoding each patient address and linguistic preference to match with the most appropriate provider are all new activities to LAC-DHS.  The empanelment process is well defined for non-teaching clinics.  There remains significant work in defining and implementing how to best empanel patients for teaching clinics.
Given that DHS has exceeded our DY10 milestone of empaneling 100,000 patients, we will be submitting a plan modification to substitute in another milestone related to medical home expansion.</t>
  </si>
  <si>
    <t xml:space="preserve">Since the mid-cycle report, LAC-DHS has made the strategic decision to expand from a disease-specific Registry to a commercial Patient Centered Medical Home (PCMH) Registry (i2i - Tracks).  This registry will account for every empaneled patient seen in a PCMH, not just those with select chronic conditions. Consequently, the denominator and data source for reporting are changed from previous reporting. For this year-end report, the baseline denominator is 57,210 (Empaneled patients with Diabetes, Asthma, or CHF).  The numerator is only 503 (Empaneled patients – with Diabetes, Asthma, or CHF - with registry-documented Self Management Goals addressed).  This gives a baseline of 0.9% (which is lower than the baseline reported on the mid-year report due to the transition to a new registry.) Training of nursing care managers was initiated in October 2011 and on-going training continues concurrently with hiring and appointment of new staff.   PCMH staff is trained on the didactics and practicality of working with patients to set Self Management goals.  Additionally, documentation on the medical records and into the electronic patient registry is vital for the purposes of reporting and tracking.  The low reporting numbers for this report likely reflects suboptimal usage and adoption of the new electronic registry at this early point in its implementation.  As more data elements are interfaced from our electronic medical records sources to the registry, there will be improvement to the reporting numbers.  Additionally, as staff training on the registry increases, as well as conceptual training on setting self management goals with patients, we plan on working with frontline staff on integrating documentation into clinical workflow.  
</t>
  </si>
  <si>
    <t xml:space="preserve">As DHS continued its implementation of patient centered medical homes throughout each of our primary care clinic sites, one of the preventive measures included in the care management component is depression screening.  Some depression screenings had been done in the past, but over the last several months, we have set clear standards in depression screenings for all our empaneled patients.  We first focused on diabetic patients in our six co-location sites, as 1) these sites now had in-house behavioral health staff ready to serve patients that need timely intervention for positive screenings, and 2) diabetic patients, as all patients with chronic conditions have a higher risk for developing depression.  Several notifications were provided to the clinic leadership, as well as face-to-face discussions at the monthly medical directors meetings in order to stress the goal of depression screening in these patients.  Each site began to initiate or further refine interventions to achieve this goal.  The six sites developed varying methodologies for collecting the information; most now have incorporated a trigger/reminder into their electronic charting templates, or in their paper-based preprinted visit records.  The sites that showed a stronger achievement in this reporting period were those with automatic triggers embedded in their flow of care.  As a result of this effort, clinics dramatically improved their overall depression screening rates, from ~16% at the mid-year point to 61% by the end of the DY 7 reporting period.  Clinic-level performance did vary, from 42% in the lowest performing clinic to 86% in the highest performing clinic.  DHS will use this information as it continues to refine its depression screening reminder mechanisms and triggers.  Our next steps will be to configure our population management registry application to contain depression screening for all empaneled patients.  Using the task lists created by the registry, our patient centered medical home care coordinators and care managers will be able to easily identify patients that need to be screened, and if positive, ensure that they receive appropriate care accordingly.  While current performance is just at the level of the DY10 target, we recognize that strong efforts will have to be made to ensure screening rates remain this high over the next year.  This will require education of providers as to the need to re-screen patients at appropriate intervals.  If performance is maintained, we will submit a plan modification for this milestone in DY8.
</t>
  </si>
  <si>
    <t xml:space="preserve">There are currently six co-location programs operating at LAC-DHS facilities.  Three co-location operations were implemented in DY 6.  They were at El Monte Comprehensive Health Center (CHC) in December 2010; Roybal CHC in February 2011; and Long Beach CHC in September 2011.  Three additional co-location projects were implemented during DY 7 at Humphrey (CHC) in South Los Angeles in July 2011; High Desert Multi-Service Ambulatory Care Center (MACC) in the Antelope Valley in July 2011; and Mid-Valley CHC in the San Fernando Valley in January 2012.  Plans are also being developed for an additional two sites to be implemented during the next fiscal year.   The co-location sites have proved to be an effective means to improve services for patients as staff members from DMH and DHS now have more opportunities for communication and collaboration.  The Department of Mental Health (DMH) Staff have joined the DHS staff in team meetings and case consultations; mental health experts have provided in-service lectures to primary care providers at the various co-location sites; DMH experts are available for consultation with the primary care staff; and the on-site DMH staff has an opportunity to interact with the primary care medical home team via ‘Joint Consultations.’ 
</t>
  </si>
  <si>
    <t xml:space="preserve">As a result of the co-location planning and implementation communications, DHS and DMH have continued working together to enhance the referral process.  As a result of this collaboration, DHS has changed the way referrals are made to DMH by establishing a standardized referral process for all DHS locations.  This has helped DMH respond to referrals more effectively and provided DHS a means to track the referrals that are made to DMH.  The tracking system uses the Referral Processing System (RPS).  RPS allows the primary care team to track referrals to DMH.  The co-location arrangement provides a further opportunity for physical and mental health teams to collaborate on patient care to enhance clinical outcomes.  In DY 7, a total of 1,895 referrals were submitted to DMH from the primary care services at the co-location sites.  The DMH staff at these co-location sites provided 3,576 visits to 1,754 unique clients.   Tracking sheets are available for review by DHCS and CMS if desired; unfortunately documents are not able to be attached to the reporting template excel spreadsheet.
</t>
  </si>
  <si>
    <t>Analysis was performed on data in the LAC-DHS Enterprise Data Repository, which contains data from each hospital's information system and is updated on a daily basis.  The number of diabetics (ages 18-75) with 2+ primary care visits in FY 2010/2011 was  34,279 (denominator). The number of DHS inpatient discharges with primary ICD-9 codes indicating uncontrolled diabetes among denominator population during July, 2011 to June, 2012 was  14.  As estimated, the numerator doubled since the first semi-annual report, when it was 7 patients.  Although this inpatient prevalence of uncontrolled diabetes is somwhat low (0.04%), it remains a challenge for LAC-DHS to better manage the health of our diabetics overall, and especially in primary care.  It should be noted that this does not include diabetics who were hospitalized in private hospitals.  As noted above, ongoing efforts to improve coding quality may affect the rate reported in the future.</t>
  </si>
  <si>
    <t>Report the 5 VTE process measures data to the State.</t>
  </si>
  <si>
    <r>
      <rPr>
        <b/>
        <sz val="10"/>
        <rFont val="Arial"/>
        <family val="2"/>
      </rPr>
      <t>Continue implementation of Sepsis Resuscitation Bundle as evidenced by:</t>
    </r>
    <r>
      <rPr>
        <sz val="10"/>
        <rFont val="Arial"/>
        <family val="2"/>
      </rPr>
      <t xml:space="preserve"> Form DHS wide Sepsis Collaborative as evidenced by DHS Performance Measure and DHS Sepsis Meeting Minutes : LAC-DHS created a centralized Sepsis Collaborative Team, which meets monthly.  Collaborative members include representatives from all of the four LAC-DHS hospitals.  Members include physicians and nurses from the Intensive Care Units, the ED, and LAC-DHS Quality Improvement and Patient Safety (QIPS) staff.  All agendas include bundle elements and yearly milestones which serve as a reminder and road map.  At each collaborative meeting homework is assigned, collected and reflected in the minutes.  Members are expected to communicate and get the homework done in collaboration with their local sepsis teams, which consist of MDs, nurses, pharmacy, ED registration, and lab personnel.  Resulted System Changes: 1. Development of Triggers to support Early Identification of Sepsis and timely triage to appropriate area of care; 2. Development of Sepsis Resuscitation Order Set;  3. Provided Phlebotomy Services in the ED and designated responding Phlebotomy Services in-patient; 4. Antibiotics placed in Pyxis for timely access. 5. Designated “Name Stickiness” to alert clinicians, exp. Fever Work-Up (FWU) or Possible Early Sepsis Evaluation (PESE); 6. Clinician feedback; 7. Establishing automatic electronic triggers. </t>
    </r>
    <r>
      <rPr>
        <b/>
        <sz val="10"/>
        <rFont val="Arial"/>
        <family val="2"/>
      </rPr>
      <t>Continue implementation of Sepsis Resuscitation Bundle as evidenced by:</t>
    </r>
    <r>
      <rPr>
        <sz val="10"/>
        <rFont val="Arial"/>
        <family val="2"/>
      </rPr>
      <t xml:space="preserve"> Revise CME approved curriculum used to train ED nurses and physicians in the detection and treatment of severe sepsis and septic shock patients as evidenced by curriculum sample: The LAC-DHS Sepsis Collaborative formulated the mandatory content for the Sepsis CME curriculum.  Individual LAC facilities were able to tailor their Sepsis educational program based on the regional process differences as long as the formulated mandatory content was a part of the educational program.  The mandatory content was distributed in the form of slides.  Area-specific attention was given to barriers that had been identified by staff.  </t>
    </r>
    <r>
      <rPr>
        <b/>
        <sz val="10"/>
        <rFont val="Arial"/>
        <family val="2"/>
      </rPr>
      <t>Continue implementation of Sepsis Resuscitation Bundle as evidenced by:</t>
    </r>
    <r>
      <rPr>
        <sz val="10"/>
        <rFont val="Arial"/>
        <family val="2"/>
      </rPr>
      <t xml:space="preserve"> Train 30% ED nurses and physicians on severe sepsis and septic shock detection and treatment as evidenced by course log and CME records; educational duties are a shared responsibility between LAC-DHS Quality Improvement, Patient Safety (QIPS) staff, and local nursing and physician leadership.  LAC-DHS QIPS staff collected ED staff rosters in September 2011 in order to formulate denominator values to meet this milestone.  Only ED staff was included in the numerator, although additional staff attended the training. Training venues included physician faculty meetings, small groups of ED nurses, lectures and grand rounds.  LAC-DHS exceeded the 30% goal and training remains ongoing.  Sepsis training has been incorporated into all new clinical staff orientation and yearly review. We educated 67% (532 of 785) of the ED staff (MDs and RNs) by December 2011. ALL working LAC-DHS nursing staff received training during the 2012 Yearly Clinical Competency.  </t>
    </r>
    <r>
      <rPr>
        <b/>
        <sz val="10"/>
        <rFont val="Arial"/>
        <family val="2"/>
      </rPr>
      <t>Continue implementation of Sepsis Resuscitation Bundle as evidenced by:</t>
    </r>
    <r>
      <rPr>
        <sz val="10"/>
        <rFont val="Arial"/>
        <family val="2"/>
      </rPr>
      <t xml:space="preserve"> Create Sepsis Resuscitation Order Set that includes the resuscitation bundle elements as evidenced by order set sample. Each LAC-DHS facility created Sepsis Resuscitation Order Sets or revised existing order sets where they existed.  The Sepsis Resuscitation Order Sets embeded all elements of the Sepsis Resuscitation Bundle.  An expanded feature of the order sets was the creation of a laboratory option titled "Sepsis Panel".  The Sepsis Collaborative aided in reaching consensus across system laboratories.  The "Sepsis Panel" tests include, at a minimum, blood cultures, lactate, electrolyte panel, and coagulation tests.  The identification of this label allows the clinician to order tests essential to detecting and treating sepsis with one keystroke. </t>
    </r>
    <r>
      <rPr>
        <b/>
        <sz val="10"/>
        <rFont val="Arial"/>
        <family val="2"/>
      </rPr>
      <t>Continue implementation of Sepsis Resuscitation Bundle as evidenced by:</t>
    </r>
    <r>
      <rPr>
        <sz val="10"/>
        <rFont val="Arial"/>
        <family val="2"/>
      </rPr>
      <t xml:space="preserve"> Allocation of resources for data collection methodology development as evidenced by DHS Performance Measure Committee minutes. The Sepsis Worksheets identify patients that meet severe Sepsis criteria, the denominator criteria, and measure if included patients were treated with all elements of the Sepsis Bundle within the time frames required. Data collection tools were vetted by Sepsis teams.  The methodology requires monthly downloads of medical records for each facility.  Medical records are reviewed using the worksheet, which is then used to reconcile and adjudicate the data.
         </t>
    </r>
  </si>
  <si>
    <t>Analysis was performed on data submitted to LAC-DHS Office of Planning &amp; Data Analytics by the LAC-DHS facilities.  The denominator is the number of diabetics (ages 18-75) with 2+ primary care visits in FY 2010/2011:  34,279.  The numerator is the number of diabetics  with an LDL-C result of less than 100 mg/dl during July, 2011 to June, 2012:  13,771.  As expected, the numerator doubled since the previous semi-annual report.  The largest challenge with obtaining this measure was that lab data, although recently added to the Enterprise Data Repository (EDR), has not yet been successfully validated.  In the coming demontration year, we will focus on validating the lab data that is entered into the EDR through the facilities' cluster-based Affinity systems.  We will use the current rate of 40.2% as our baseline measure of LDL control and seek to improve this outcome in the coming demonstration years by sharing facility-specific results with each facility's Quality Improvement Team.</t>
  </si>
  <si>
    <t>Analysis was performed on data in the LAC-DHS Enterprise Data Repository (EDR), which contains data from each hospital's information system and is updated on a daily basis.  The number of diabetics (ages 18-75) with 2+ primary care visits in FY 2010/2011 was 34,279 (denominator).  The number of DHS inpatient discharges with primary ICD-9 codes indicating diabetes with short-term complications among denominator population during July, 2011 to June, 2012 was  67.  The numerator did not double since the first semi-annual report, when it was 41 patients.  This may be due to improved diabetes inpatient care in the last half of the demonstration year.  As the i2i registry is rolled out, this number may drop even lower.  However it is also possible that, due to ongoing efforts to improve our coding accuracy and quality within LAC-DHS, that additional cases will be identified that may push the rate to a higher, more accurate value.  We will comment on this issue as needed in future reports.</t>
  </si>
  <si>
    <t>Analysis was performed on data in the LAC-DHS Enterprise Data Repository, which contains data from each hospital's information system and is updated on a daily basis.  The number of  patients (ages 50+) with 2+ primary care visits in FY 2010/2011 was  65,754 (denominator).  The number of encounters with CPT codes indicating influenza immunization among denominator population during September, 2011 to February, 2012 was 18,344.  Since the last semi-annual report, the numerator increased by 23%.  Even more so than mammograms, it is a challenge capturing influenza vaccinations in the EDR as they are easily obtainable from non-DHS entities (e.g., drug stores, health fairs).  We could improve influenza immunization rates in the future if we linked existing information systems to the state-wide immunization registry, CAIR.  As our new Registry, i2i, rolls out, we also expect it to be easier for providers to enter that a patient received a flu shot at an outside facility and thus improve our overall rate as reported here.</t>
  </si>
  <si>
    <t>Analysis was performed on data in the LAC-DHS Enterprise Data Repository, which contains data from each hospital's information system and is updated on a daily basis.  The number of female patients (ages 50-74) with 2+ primary care visits in FY 2010/2011 was  38,463 (denominator).  The number of patients with CPT codes recorded indicating mammography screening among denominator population during a 24-month period ending in June 2012 was 11,707, for a screening rate of 30.4%.  It is a challenge to capture 100% of the mammograms in the EDR, as completeness of coding continues to be a challenge. Patients also frequently obtain free mammograms in the community via mobile mammogram vans; this information was not previously able to be systematically collected in the past; however with the roll-out of our new Disease Management Registry, i2i, providers may enter this information and we hope to have more complete and accurate mammogram reporting.  Implementation of the registry will improve mammography coding as well as serve as an auto-reminder for providers when patients are due.  As part of our quality improvement efforts, all Category 3 data is shared routinely with facility leadership, outpatient medical directors, and quality directors.  This is to both encourage providers to increase compliance with needed preventive care as well as identify opportunities for system-level improvements.  As one specific lesson learned so far, we have learned of the challenges that one of our facilities (Rancho Los Amigos) has in accessing mammogram services due to the processes through which patients are referred for the test.  We are currently correcting this issue and expect this to contribute to improved performance in the future.</t>
  </si>
  <si>
    <t xml:space="preserve">LAC-DHS formed a system-wide VTE collaborative which included VTE team champions from each LAC-DHS facility and a representative from LAC-DHS pharmacy.  The collaborative is facilitated by LAC-DHS Quality Improvement and Patient Safety Program (QIP) Staff.  The Collaborative held its first face-to-face meeting in April 2011 during DY 6.  The goal of the collaboative is to share best practices for VTE prevention and treatment across the system.  A survey conducted in DY 6 demonstrated that individual facilities have done considerable work to prevent and treat VTE and that there is significant variation in compliance with recognized prevention and treatment practices.  During DY 7 the collaborative met either face-to-face or via conference call.  Participation in the LAC-DHS Collaborative has been enthusiastic, as each facility was represented at each meeting.  Challenges to participation include Physician schedules and travel distance; challenges have been addressed by changing the meeting format to conference call sessions.  LAC-DHS QIPS staff particpated in the UHC VTE prevention and treatment collaborative as well.  Findings from the UHC collaborative were shared with LAC-DHS collaborative members.  Collaborative activities are reported to the LAC-DHS Performance Measure/Waiver Committee. </t>
  </si>
  <si>
    <t>Empanelment, the process of assigning a patient to a specific medical home, is one of the cornerstones of a successful Patient-Centered Medical Home (PCMH).  In LAC-DHS, the over 100 provider led medical home teams will serve as the principle source of care delivery and assume responsibility for care coordination for their defined, finite panel of patients.  To date, more than 240,000 patients have been assigned to specific provider-led teams.
Empanelment goals include: defining a clear group of patients for which each care team will be responsible, clear identification of whom patients can turn to for their health care, continuity of care from both patient and provider perspective, clear metrics of how each PCMH care team is doing in meeting proactive patient-centered goals, and balance between maximizing capacity and access. Patient mix (age, gender and clinical complexity) and metrics are known and reported by provider and facility.  There are four core elements that influence the empanelment process: 1) member information (clinical, demographic, geographic, and linguistic); 2) provider information (clinical, demographic, geographic, and linguistic); 3) coverage information (LA Care, HWLA, MediCal, Medicare, Uninsured, other); and 4) visit history.  In order to accomplish our goal of empaneling as many patients as possible within available resources, panels will be sized appropriately based on the amount of time the provider is devoted to continuity care and the disease burden of their patients.  Empanelment priority is based on coverage, established continuity relationship with a PCP, use of scheduled resources, use of unscheduled resources in DHS (Walk in clinics/Urgent care/Emergency Department) and the presence of ambulatory care sensitive conditions and other conditions where continuity outpatient care is critical.  Primary care in DHS is fundamentally transforming from a visit-based focus to one that values population management.  The provider workday will no longer be determined solely by who on the schedule arrived for care.  Rather, the quality of care of all those on the provider panel, including care delivered without face-to-face encounters, will be the primary driver. The process of empaneling nearly a quarter of a million patients has not been easy.  Combining data from health plan assignment with visit data to determine the right provider, ensuring those with special needs (e.g. HIV/AIDS) are matched with specially qualified providers, geocoding each patient address and linguistic preference to match with the most appropriate provider are all new activities to LAC-DHS.  The empanelment process is well defined for non-teaching clinics.  There remains significant work in defining and implementing how to best empanel patients for teaching clinics where health plan assignment must be to a staff attending physician, yet continuity relationships should be shared between housestaff and full time staff.  One key process is the development and distribution of provider profiles for their empaneled population.  These profiles include total patients assigned to them, a calculation of member-equivalents, a disease-burden adjusted measure of workload, and active patients.  In addition, there is a demographic profile of gender and age distribution and measures of continuity of care.  Most importantly, the provider profile includes key clinical quality measures including glycemic and lipid control for the empaneled population, not just the patients who see the provider.  We believe this near real-time feedback is one key to clinical care improvement.  The next year will focus on teaching clinic empanelment, further sophistication of the matching algorithm and understanding use patterns of the homeless General Relief population who have not historically used services in LAC-DHS.  We also will benefit from seeing the results of the CG-CAHPS outpatient satisfaction survey results at the clinic-level.  Using these results, we will be able to make clinic-level changes in staffing and policies/protocols to better enable a positive experience for all empaneled patients.  Though DHS recognizes the importance of continuing to work on the effectiveness and impact of the existing medical home teams, given that we have exceeded our DY10 goal of having over 90 providers use the medical home model of care, we will be submitting a plan modification to substitute other medical home-related milestones for DY8-10.</t>
  </si>
  <si>
    <t xml:space="preserve">LAC-DHS has made significant progress in further expanding use of non-traditional (i.e., non-face-to-face) provider visits over the past six months.  Several of our clinics (e.g., Long Beach Comprehensive Health Center (CHC), Hudson CHC, Humphrey CHC) have initiated use of telephone visits to answer questions, provide results of diagnostic studies, etc   Also, several clinics have expanded their use of non-physician visits for issues previously performed by physicians (e.g., PPD readings, completion of paperwork, new patient intake, med refills, etc.) as well as increased the use of RNs to perform specialty services (e.g., RN dermatology phototherapy clinic at Roybal CHC).  Finally, clinics have expanded their use of group visits for select patient populations (e.g., medical high utilizer group visits at Roybal CHC and diabetic group visits and nutrition education visits at El Monte CHC).  As illustrations of the work in specific clinics, following are select detailed examples:                                                                                                         
                                                                                                                                                                                                                                                                                                                                        1.  Mid-Valley CHC (MVCHC):  MVCHC has been able to substantially expand use of non-traditional visits over the past fiscal year.  They initiated efforts to provide limited nontraditional visits in January 2011.  In comparing Jan - June 2011 vs. Jan - June 2012, MVCHC provided approximately 55% more lab follow-up phone calls and 375% more case management calls in the current fiscal year.  (Data:  4699 lab follow up calls Jan-June 2012 vs. 3031 in Jan-June 2011; 2101 case management calls Jan-June 2012 vs. 443 Jan - June 2011).
                                                                                                                                                                                                                                                                                                                                        2.  Olive View Medical Center (OVMC):  OVMC has added telephone visits at each of their primary care clinics and has also most recently added group visits for diabetic patients (foot exams and diabetic teaching); at the beginning of FY11-12, OVMC provided only traditional face-to-face provider visits.  As of the end of DY 7, OVMC was providing more than 100 phone visits every two weeks for such issues as med refills, nurse triage, and lab follow-up.  They also started performing nurse visits for paperwork completion (e.g., DMV forms, school forms), TB readings, triage appointments, immunizations, etc.  The additional visits has helped to expand capacity and improve staff satisfaction in clinic.
                                                                                                                                                                                                                                                                                                                                        3.  Martin Luther King Jr Multi-specialty Ambulatory Care Center (MLK MACC):  As reported at the semi-annual period, MLK MACC initiated group visits for diabetic patients at the beginning of FY11-12 as a means of improving clinic efficiency, patients' access to care, and overall patient outcomes as well as reduce potentially unnecessary visits to urgent care and EDs.  They were recently nominated for an LA County Quality and Productivity award for their accomplishments in clinic.  Group visits were designed to incorporate aspects of a face to face visit such as education, goal setting, vaccination, review and discussion of laboratory data, medication adjustments, and referrals to specialty care.  In the group visit model up to 20 pts are scheduled for care at the same time in a group setting. The medical home teams are given standardized tools to prepare for each patient and preliminary care plans are completed prior to patient arrival.  The first group visit was implemented on June 24, 2011; over 250 unique patients have attended a group visit as of the end of DY 7.   Care for diabetic patients in a group visit allows more face to face time between the patients and medical team members.   As evidence of the group visit effectiveness, patients attending group visits have shown an improvement in achieving optimal LDL (&lt;100) and HgbA1C levels (&lt;9).  Further, 94-100% of surveyed patients rated the group experience with a 4 or 5 out of 5 rating.  
</t>
  </si>
  <si>
    <t xml:space="preserve">LACDHS has invested substantial resources in shared learning as part of Category 4 activities:  our participation in collaboratives and other shared learnings are desribed in detail above.  Aditionally, we have also participated in shared learning activities as part of Catogory 3, particularly as related to the roll-out of CG-CAHPS standardized outpatient survey assessment.  DPHs met or participated in multiple calls to discuss proposed sampling guidelines and other issues related to CG-CAHPS roll-out, with opportunities to learn from other facilities who were further along in the process or who had particular statistical expertise.  Also related to Category 3, we have benefited from insight of other facilities in working through the definitions and data collection methodologies for Category 3 metrics.  Finally, several of our clinics have participated in group sessions and collaboratives related to projects within Category 1 and 2.  We have efforts underway to learn best practices in coding leveraging assistance from outside hospitals and LA Care.  We are working with external parties and other hospitals to enhance our focus on patient-centered scheduling, etc.  We will continue to engage in focused shared learning events as we continue with the remaining years of the DSRIP.  </t>
  </si>
  <si>
    <t>Using the method outlined in VTE optional milestone 4, LACDHS collected data on 5 VTE process measures for the period July 2011 to June 2012.  The findings for LACDHS are as follows: VTE1- Prophylaxis for all admits: sample compliance 2299/3098 for 74% compliance rate ; VTE2- Prophylaxis for ICU population; sample demonstrated compliance 661/748 for 88% compliance rate; VTE3 - Bridge Therapy for Warfarin: demonstrated compliance was 133/162 for 82% compliance rate; VTE4- Monitoring for patients on Unfractionated Heparin: demonstrated compliance was 130/131 for a compliance rate of 99%; VTE5- Discharge instructions for patients on Warfarin: demonstrated compliance 111/181 for a compliance rate of 61%. 
Although interventions effecting compliance will all milestones were in the early stages during this period, the data for the July 2011 to June 2012 period demonstrates increased compliance over baseline for most measures.</t>
  </si>
  <si>
    <t xml:space="preserve">We are also making substantial investments in revising our scheduling processes and templates, with a goal of ensuring each empaneled patient has open access to their assigned provider, enabling same-day and next-day visits.  This represents a major shift for LACDHS which historically scheduled appointments as either block times (e.g., all patients come at 8am), allowed each provider to design and implement their own template (leading to gross iniquities across the system), and/or schedule patients for the “next available” which was frequently more than 12 months in the future, obviously leading to high no-show rates and poor quality care.
We believe we are on the right track and anticipate our DSRIP measures will continue to improve.  One of our remaining challenges is designing the PCMH for the teaching clinic environment where housestaff are present for typically four hours per week.  We have several operational designs which are being tested but expect that fully adapting the PCMH model to the teaching setting will be a major book of work in the coming year.
Beyond supporting the development of the PCMH, other Category I and II projects are also critical to LACDHS’ overall transformation.  
</t>
  </si>
  <si>
    <t xml:space="preserve">Category 3 also includes population-specific indicators that aid us in identifying how we can better manage the health of our patients. More specifically, for our diabetics who were hospitalized, we learned the rate of hospitalizations for complications and for uncontrolled diabetes.  These rates are important to measure because they show how well we are coordinating primary and specialty care for our diabetic patients.  Now that we have established the baseline rates of 0.2% of inpatient diabetics having complications and 0.04% of inpatient diabetics having uncontrolled diabetes, we can work to lower them.  The same can be said for why we are measuring and monitoring the diabetics’ LDL and HbA1c test results, which were additional milestones in Category 3.  These test results are outcome measures that reflect the clinical care given to our diabetic population.  We found that 40.2% of diabetics’ LDL test results were less than 100 mg/dl and that 45.1% had HbA1c levels less than 8%.  By measuring and monitoring the rate of mammography screening (30.4 %) and flu vaccination (27.9 %), we can see how well we are implementing preventive practices in the health care safety net and establish baseline rates from which we can aim to improve in each demonstration year.  We are stratifying all population-specific indicator rates by facility and sharing them with each facility’s quality improvement team so they can help us identify barriers to giving appropriate care to our patients.  </t>
  </si>
  <si>
    <t>The biggest challenge in measuring the Category 3 care coordination, at-risk and special population milestones was the quality of the data available to us at this time, as noted in our semi-annual reports.  We will be moving toward better data quality as we implement the use of the department-wide registry.  Also, during DY 7 our lab measures (LDL &amp; HbA1c) were manually reported to us by LAC-DHS cluster.  We have been working hard to add a laboratory results database to our EDR and are currently in the process of validating the data populating this table to date.  The registry will also allow for manual entry of results/services provided outside DHS (e.g., Walgreens flu shots) and thus increase our overall data accuracy.</t>
  </si>
  <si>
    <t xml:space="preserve">The overarching area of care transformation for the Category 4 initiatives for LACDHS under the Waiver has been the system-wide team approach to improvement.  In the year prior to the 1115 Waiver LACDHS facilities commissioned patient safety teams to approach risk and foster process change by using formalized team training methodology.  LACDHS adopted this same approach to implement practice changes under the Wavier.  Each LACDHS facility identified facility initiative champions that participate in system wide collaboratives to identify and share effective practices.  Each facility champion assembled a local team to participate in formalized team training; the training facilitated goal identification and fostered communication.  The training was followed by six months of calls to track team progress.  Although, participant evaluation of the formalized team training was tepid, the team collaboratives have continued to promote creative solutions to improvement processes.  The communication facilitated by the system-wide collaboratives creates healthy competition, and provides an avenue to share effective practices with facilities that face similar demographic and resource issues. 
The 1115 Waiver sepsis initiative pushed the LACDHS sepsis treatment initiative where earlier efforts met limited success.  As early as 2005 LACDHS began participation in the Surviving Sepsis Campaign.  In that same year, sepsis treatment practices were assessed and sepsis order sets were created.  Over the next two year period LACDHS staff were educated on sepsis treatment and order sets were printed.   Despite these efforts, use of the order sets was limited; ED and ICU nursing staff were enthusiastic, however, physicians resisted their use.   
</t>
  </si>
  <si>
    <t xml:space="preserve">The 1115 Waiver created the urgency needed to motivate change by all stakeholders. Using the team approach the LACDHS Sepsis Collaborative met on a bi-weekly basis.  Together team members formulated the content for the mandatory Sepsis curriculum.  The mandatory content was distributed in the form of slides.  Individual facilities were able to tailor their sepsis educational program based on the regional process differences as long as the mandatory content was a part of the educational program.   Area specific attention was given to barriers that had been identified by staff.  Training was provided at all LACDHS facilities on all shifts.  Training venues included physician faculty meetings, small groups of ED nurses, lectures and ground rounds.  LACDHS exceeded our goal to train at least 30% of the Emergency Department staff.  The education has been expanded to include inpatient staff as well and is ongoing.  Under the Waiver the Sepsis Resuscitation Order Sets embed all elements of the recommended Sepsis Resuscitation Bundle.  An expanded feature of the order sets was the creation of a laboratory option titled "Sepsis Panel".  Through the work of the LACDHS Sepsis Collaborative consensus was reached on which laboratory tests would be included in a "Sepsis Panel"; they include at a minimum blood cultures, lactate, electrolyte panel, and coagulation tests.  The identification of this label allows clinicians to order tests essential to detecting and treating sepsis with one keystroke.  </t>
  </si>
  <si>
    <t xml:space="preserve">Data collected on sepsis bundle compliance and sepsis mortality demonstrates the effectiveness of these efforts.  Using the tools created by LACDHS bundle compliance for the July 2009 to December 2009 LACDHS facilities complied with treatment modalities 36% for DHS aggregates.  The range of compliance for individual facilities was 0% to 60%.  The sepsis mortality rate for this same period was for our four hospitals was 37%.  For the July 2011 to December 2011 period, after renewed efforts to treat patients began, bundle compliance increased to 56% with a range of 10% to 68%; sepsis mortality for these patients decreased to 21%.  This decreased mortality represents more than 50 lives saved per year.  
The urgency created by the 1115 Waiver also spurred efforts to decrease infections associated with central lines (CLABSIs) and surgical site infection prevention.  Again, like the early sepsis treatment efforts, individual LACDHS facilities began work to implement elements of the Central Line bundle and SCIP measures as far back as 2006.  The efforts were made at the individual facility level; there was little sharing of effective practices and reporting practices varied due to different readings of the reporting requirements.  Under the Waiver, the LACDHS Quality Improvement and Patient Safety program facilitated a collaborative that brought the individual efforts together which fostered shared learning for effective change.  The SSI teams instituted innovative interventions to either decrease SSI or improve the accuracy of identifying SSI such as photographic brochures for patient education in care of post-cardiothoracic surgical wounds and algorithms to identify SSI.    
</t>
  </si>
  <si>
    <t xml:space="preserve">The largest challenge LACDHS has faced with the Category 4 initiatives is lack of data specifications for the initiatives.  For example, the specifics of the inclusion criteria for sepsis bundle compliance and sepsis mortality rates were not available at the inception of the program.  Hospitals within our cohort collected the data using a variety of methods.  This lack of specification has also effected CLABSI target formation.  CLABSI data requirements have changed throughout DY7.  Each change requires re-abstraction and recalculating the data from NHSN.  The original instructions were to include all units, including special care units (SCAs); this data was reported as baseline and semi-annual data (submitted in February 2012).  However, the new requirement is to report data for all ICUs, NICUs, and ward areas – excluding SCAs.   Although The Joint Commission had specifications for the data abstraction of the VTE metrics, abstraction tools were not available through our quality vendor.  This lack of specification creates confusion when educating providers on metric expectations and in motivating behavior change.   
*************
Thank you for the opportunity to provide a short summary of our DSRIP progress, major issues, and reflect on our overall system transformation.  If any questions or if additional information is needed, please let us know.
</t>
  </si>
  <si>
    <t xml:space="preserve">Initially, LACDHS anticipated slowly empaneling patients over the course of several years based largely on prospective enrollment of patients into managed care plans and identification of patients who may benefit from empanelment on a one-off basis.  However, executive leadership decided this approach would neither provide optimal care for our patients nor would it well-position LACDHS for health reform.  Thus, our initial work on empanelment in December 2011 attempted to match 240,000 patients to the right provider at one time.  The patients included in this initial pass were either assigned to LACDHS by their health plan or those with previous continuity of primary care.  One of the first eye-opening moments was that for patients with a continuity relationship with a PCP, the traditional health-plan assignment matched actual patient-provider visit patterns only about half the time.  Unlike the private sector, where capitation panel assignment has direct influence on income, our salaried providers had no fiscal incentive to ensure the patients they saw were those assigned to them by the health plan.  As a result, our automated algorithm was only able to match about 65% of patients to the correct provider.  A second “retrospective empanelment” was performed in August 2012 (early DY8) resulting in approximately 310,000 total empaneled patients.  This time the automated accuracy increased to 82%, resulting in fewer patients that had to be “hand-matched” and improved provider and patient satisfaction with the overall process.
</t>
  </si>
  <si>
    <r>
      <rPr>
        <sz val="12"/>
        <rFont val="Arial"/>
        <family val="2"/>
      </rPr>
      <t xml:space="preserve">Second, communication between the provider and the ultimate mental health consulting party is difficult as the co-located staff refer a large majority of patients to other mental health providers located off-site.  Third, some staff have expressed discomfort with disclaimers that have been placed at the bottom of consultation forms; negotiating these legal disclaimers between two distinct County Departments is slow.  Finally, staff have also expressed discomfort with administration efforts to formally document joint consultations:  providers assert that formal documentation is forced and undermines informal joint consultations that happen as part of regular clinical practice.  We will continue to work through these and other issues as we expand our work on behavioral health integration in the future.
The magnitude of the cultural and operational shift the PCMH paradigm requires cannot be overstated.  LACDHS has historically provided episodic care largely in emergent and urgent care settings and according to care models that have failed to encourage team-based care.  Our antiquated IT systems have also let providers to inefficient processes and workarounds that are the antithesis of streamlined, consistent, care provision.  With the new focus on the PCMH, there is a real commitment to team-based care with new, clearly defined roles and responsibilities for each team member.  There has been a dramatic shift in workforce, including new civil service classifications for non-licensed clinic staff, and the movement of significant numbers of Registered Nurses from ambulatory care to inpatient facilities.  </t>
    </r>
    <r>
      <rPr>
        <b/>
        <i/>
        <sz val="12"/>
        <rFont val="Arial"/>
        <family val="2"/>
      </rPr>
      <t xml:space="preserve">
</t>
    </r>
  </si>
  <si>
    <r>
      <rPr>
        <sz val="12"/>
        <rFont val="Arial"/>
        <family val="2"/>
      </rPr>
      <t xml:space="preserve">The LACDHS Healthcare Infection Prevention Best Practice group which includes facility initiative team champions developed a central line curriculum to be used system-wide.  The module was approved for CME and was designed to address the knowledge gap on central line insertion and maintenance.  The goal of 100% completion by physicians that insert central lines was met.  Beyond the initial cohort of physicians, additional providers are completing the module and facility staff are receiving ongoing education on the care and maintenance of central lines.  One of the areas that provides LACDHS facilities with the challenge to prevent CLABSIs is the requirement to assess and document the “daily line necessity” for central lines.  LACDHS facilities approached this issue using or testing a variety of methods; one facility added a checkbox to the documentation forms, another created electronic documentation forced functions, and another used CLABSI team central line rounds.  
The Waiver brought together fragmented LACDHS efforts to prevent and treat VTE and provided the stimulus to follow through on endeavors that began three years earlier.  During DY6 a survey was conducted to assess current practices of prevention and treatment for VTE at our individual facilities.  The survey findings revealed that each facility had implemented order set/s and protocols to address some of the VTE prevention and treatment best practices.  However no one order set/s or protocol addressed all prevention and treatment requirements and there was significant variation in the use of the existing tools.  The baseline data reflected system wide compliance with prophylaxis interventions for the admitted general (VTE 1) was slightly above 50%.  During DY 7 the VTE Waiver Collaborative which is made up of facility VTE champions shared samples of order sets that were successful at one facility to be adopted by others.  Compliance with VTE 1 has risen to 75% system wide by the end of DY 7. The collaborative also shared practices for discharge education for patients with warfarin.  Common practices are being implemented across all LACDHS facilities.   </t>
    </r>
    <r>
      <rPr>
        <b/>
        <i/>
        <sz val="12"/>
        <rFont val="Arial"/>
        <family val="2"/>
      </rPr>
      <t xml:space="preserve">
</t>
    </r>
  </si>
  <si>
    <r>
      <t xml:space="preserve"> </t>
    </r>
    <r>
      <rPr>
        <sz val="12"/>
        <rFont val="Arial"/>
        <family val="2"/>
      </rPr>
      <t xml:space="preserve">While retrospective empanelment provides the foundation for patient panels, changes in the patient base occur daily.  There are four distinct processes that LACDHS will use to keep empanelment current over time: 1) </t>
    </r>
    <r>
      <rPr>
        <i/>
        <sz val="12"/>
        <rFont val="Arial"/>
        <family val="2"/>
      </rPr>
      <t>“Periodic”</t>
    </r>
    <r>
      <rPr>
        <sz val="12"/>
        <rFont val="Arial"/>
        <family val="2"/>
      </rPr>
      <t xml:space="preserve"> empanelment – Empaneling members assigned by a health plan to LACDHS.  2) </t>
    </r>
    <r>
      <rPr>
        <i/>
        <sz val="12"/>
        <rFont val="Arial"/>
        <family val="2"/>
      </rPr>
      <t xml:space="preserve">“Prospective” </t>
    </r>
    <r>
      <rPr>
        <sz val="12"/>
        <rFont val="Arial"/>
        <family val="2"/>
      </rPr>
      <t>empanelment – Empaneling patients who are not members of a health plan but who would clinically benefit from empanelment; typically identified during clinical encounters in an urgent care, emergency department, or specialty clinic.  3)</t>
    </r>
    <r>
      <rPr>
        <i/>
        <sz val="12"/>
        <rFont val="Arial"/>
        <family val="2"/>
      </rPr>
      <t xml:space="preserve"> “Special Circumstances”</t>
    </r>
    <r>
      <rPr>
        <sz val="12"/>
        <rFont val="Arial"/>
        <family val="2"/>
      </rPr>
      <t xml:space="preserve"> – Specific change requests by patients or providers, and 4) </t>
    </r>
    <r>
      <rPr>
        <i/>
        <sz val="12"/>
        <rFont val="Arial"/>
        <family val="2"/>
      </rPr>
      <t xml:space="preserve">“Dis-Empanelment” </t>
    </r>
    <r>
      <rPr>
        <sz val="12"/>
        <rFont val="Arial"/>
        <family val="2"/>
      </rPr>
      <t xml:space="preserve">– Removal of patients from panels who no longer meet empanelment criteria.  Low rates of voluntary disenrollment from LACDHS, for a member who remains eligible for coverage, is one key metric of our PCMHs’ success.
Goals for upcoming DSRIP years related to empanelment are to automate the process by which populations who require specialized medical homes (HIV/AIDS, Quadriplegic, etc.) are assigned to PCMHs, continue to increase the accuracy of the automated matching algorithm, automate the results of the empanelment process to “push” data into the i2i Registry, and enhance panel management reports to provide near real-time feedback to providers on their effectiveness and efficiency of panel management as we shift from a volume-based focus to a value-based focus.  We also remain challenged with inadequate PCMH capacity for all those who would benefit.  However, for the first time LACDHS has metrics beyond the length of a queue line upon which to measure and manage demand for services.  It will be a major priority for LACDHS to increase panel capacity in DY8 through hiring additional PCMH providers and team staff and select those individuals who would most benefit from empanelment.
</t>
    </r>
  </si>
  <si>
    <r>
      <t xml:space="preserve">Implementation of a fully functional, user-friendly </t>
    </r>
    <r>
      <rPr>
        <b/>
        <sz val="12"/>
        <rFont val="Arial"/>
        <family val="2"/>
      </rPr>
      <t>DMR</t>
    </r>
    <r>
      <rPr>
        <sz val="12"/>
        <rFont val="Arial"/>
        <family val="2"/>
      </rPr>
      <t xml:space="preserve"> is another key foundation of our medical home development.  During DY6, LACDHS made the strategic decision to shift from its pre-existing homegrown DMR to a commercial vendor, i2i Tracks.  Switching approaches has not been without challenges.  Data mapping from the six disparate health information systems currently in use in LACDHS has been difficult.  As such, initial implementation sites have had to manually enter a significant amount of data into i2i, complicating efforts at broad and rapid uptake.  In addition, LACDHS is still in the process of configuring the system to fully use clinical decision support tools.  To address these challenges, we have dedicated significant resources to data flow, including clinicians and database and interface experts along with dedicated project management support.  There has been significant progress, with more data flowing correctly from these six systems into i2i each month.  Currently demographics, primary care laboratory results, and select medication information are automatically communicated, which increases the system’s overall usability. 
</t>
    </r>
  </si>
  <si>
    <r>
      <rPr>
        <sz val="12"/>
        <rFont val="Arial"/>
        <family val="2"/>
      </rPr>
      <t xml:space="preserve">It is anticipated that the i2i Registry will be at the center of workflow in the PCMH, including schedule scrubbing, day-of-care checklists, post-visit communications, and alerts for preventive health measures. Formal training sessions have been held for both “train-the-trainer” and analytics staff on the use of i2i.  Each of the trainers will be active users as well as a continued local resource for staff in each PCMH.  This is paired with a training guide available to all users.  We fully expect broad use of Registry functionality across all PCMH sites in the future.   Such functionality is critical to improving overall population management across LACDHS.    
To date, our efforts in </t>
    </r>
    <r>
      <rPr>
        <b/>
        <sz val="12"/>
        <rFont val="Arial"/>
        <family val="2"/>
      </rPr>
      <t>chronic care management</t>
    </r>
    <r>
      <rPr>
        <sz val="12"/>
        <rFont val="Arial"/>
        <family val="2"/>
      </rPr>
      <t xml:space="preserve"> as related to the DSRIP have focused on setting the foundation for our disease management efforts, largely through establishing baselines and implementing novel programs.  In future years, both through and outside of the DSRIP, we will be focusing on the following elements of chronic care management in connection with our medical homes:  1)  Developing and implementing clinical protocols for diabetes, heart failure and asthma, 2)  Expanding focus on preventive health measures, 3)  Incorporating protocols electronically into the Registry or EHR, 4) Developing provider panel quality feedback loops on select clinical measures, and 5) Further expanding non-face-to-face encounters as part of routine care.  </t>
    </r>
    <r>
      <rPr>
        <b/>
        <i/>
        <sz val="12"/>
        <rFont val="Arial"/>
        <family val="2"/>
      </rPr>
      <t xml:space="preserve">
</t>
    </r>
  </si>
  <si>
    <r>
      <t xml:space="preserve">Our programmatic infrastructure recognizes and responds to the unique environment in which we provide care, including a multi-cultural, linguistically diverse patient population, a delivery system historically focused on episodic care, low socio-economic status of patients with a high proportion of uninsured, an extraordinarily broad geography, episodic travel to and from the delivery system geographic area, and limited access to transportation options.  We will continue to focus efforts around providing patient-centered, culturally and linguistically competent care.    
Beyond our efforts to improve management of patients with chronic disease within the PCMH, LACDHS is also striving to better </t>
    </r>
    <r>
      <rPr>
        <b/>
        <sz val="12"/>
        <rFont val="Arial"/>
        <family val="2"/>
      </rPr>
      <t>integrate and coordinate care between the PCMH and specialty care settings</t>
    </r>
    <r>
      <rPr>
        <sz val="12"/>
        <rFont val="Arial"/>
        <family val="2"/>
      </rPr>
      <t xml:space="preserve">.  This includes system-wide efforts to establish an electronic consultation system for specialty care referrals within and outside our system, the development of care protocols through the work of primary-specialty care workgroups, and a new focus on telemedicine in select specialty care areas, such as dermatology and ophthalmology.  Related to the DSRIP, LACDHS is also focusing on improved integration of physical and behavioral health through a strengthened partnership with our sister department, the Los Angeles County Department of Mental Health.  Our co-location clinics have been steadily expanding and tracking reports show volumes increasing at most sites.  While most clinicians have welcomed this on-site mechanism to access mental health care, we face several challenges with the model.  First, we face logistical (e.g., space) challenges in expanding behavioral health co-location to all LACDHS sites and, as such, must still develop a solution that will work in all sites.  </t>
    </r>
  </si>
  <si>
    <r>
      <t xml:space="preserve">To help staff adjust to the new PCMH model, training and education sessions have been conducted on the following topics:  
   </t>
    </r>
    <r>
      <rPr>
        <b/>
        <sz val="12"/>
        <rFont val="Arial"/>
        <family val="2"/>
      </rPr>
      <t>•</t>
    </r>
    <r>
      <rPr>
        <sz val="12"/>
        <rFont val="Arial"/>
        <family val="2"/>
      </rPr>
      <t xml:space="preserve"> The PCMH Model - Roles &amp; Responsibilities, Care Coordination, Transition of Care, Moving Principles into Practice
   </t>
    </r>
    <r>
      <rPr>
        <b/>
        <sz val="12"/>
        <rFont val="Arial"/>
        <family val="2"/>
      </rPr>
      <t xml:space="preserve">• </t>
    </r>
    <r>
      <rPr>
        <sz val="12"/>
        <rFont val="Arial"/>
        <family val="2"/>
      </rPr>
      <t xml:space="preserve">Self-Management and Smart Goal Setting
   </t>
    </r>
    <r>
      <rPr>
        <b/>
        <sz val="12"/>
        <rFont val="Arial"/>
        <family val="2"/>
      </rPr>
      <t>•</t>
    </r>
    <r>
      <rPr>
        <sz val="12"/>
        <rFont val="Arial"/>
        <family val="2"/>
      </rPr>
      <t xml:space="preserve"> Motivational Interviewing
   </t>
    </r>
    <r>
      <rPr>
        <b/>
        <sz val="12"/>
        <rFont val="Arial"/>
        <family val="2"/>
      </rPr>
      <t>•</t>
    </r>
    <r>
      <rPr>
        <sz val="12"/>
        <rFont val="Arial"/>
        <family val="2"/>
      </rPr>
      <t xml:space="preserve"> Clinical Protocols – Diabetes, Asthma, Heart Failure, Preventive Care
The training revealed that there were wide discrepancies in baseline skill sets and attitudes among the new PCMH Care Managers and service coordinators.  Training has to be tailored to bring all team members to an equivalent competency standard.  The train-the-trainer model ensures that the PCMH “coaches” are grounded in local operational reality while sharing a DHS-wide standard of practice.  These local facility experts help other teams spread the PCMH model, address obstacles, and share tips for successful implementation and shared learning.  
</t>
    </r>
  </si>
  <si>
    <r>
      <rPr>
        <b/>
        <sz val="12"/>
        <rFont val="Arial"/>
        <family val="2"/>
      </rPr>
      <t>Enhance Urgent Medical Advice</t>
    </r>
    <r>
      <rPr>
        <sz val="12"/>
        <rFont val="Arial"/>
        <family val="2"/>
      </rPr>
      <t xml:space="preserve">
The goals of the “Enhance Urgent Medical Advice” project are to increase the number of patients accessing the Nurse Advice Line (NAL), and reduce the number of patients seeking ED services for non-emergent conditions (through NAL redirection to more appropriate venues of care). 
Access to a multi-lingual nurse advice line is available to all members of Healthy Way LA (HWLA; Los Angeles County’s Low Income Health Program), which currently has over 200,000 members.  LACDHS contracts with a vendor to provide NAL services, and receives reports on the number of calls, the reason(s) for calling (e.g., symptoms or  general health concerns such as H1N1 flu prevention), the caller’s initial intent (e.g., self-treat or go to ED), and the nurse’s recommendation (e.g., next-day appointment or call 9-1-1).   In order to accommodate next-day appointment referrals from the NAL, LACDHS facilities reserved slots for next-day appointments and were notified each morning if any patients had been referred the previous day.
In order to increase awareness of the NAL, a colorful bilingual brochure was developed that explains when and how to access the NAL.  Since brochures are often lost or discarded, we also developed refrigerator magnets with the HWLA logo and the NAL toll-free number prominently displayed.  The brochures and refrigerator magnets were included with all new member packets during DY7, as well as with packets that were sent to all members who were enrolled in HWLA at the time of the transition to the LIHP (at the beginning of DY7).</t>
    </r>
  </si>
  <si>
    <t xml:space="preserve">The combination of increased membership in HWLA, and awareness through the distribution of the brochures and magnets resulted in a 204% increase in utilization of the NAL over the baseline (from 1,964 to 5,961 calls).  This increase in utilization also drove the 184% increase in number of callers being redirected to non-ED resources, from 363 in the baseline year to 1,030 in DY7.  This reduction in ED visits will help DHS achieve its goal to provide patient-centered care at the most appropriate place and time, and will allow ED resources to be focused on critically ill patients.  Given we have far exceeded our targets for DY8 and beyond, we recently submitted a plan modification substituting in a new project.
</t>
  </si>
  <si>
    <r>
      <rPr>
        <b/>
        <sz val="12"/>
        <rFont val="Arial"/>
        <family val="2"/>
      </rPr>
      <t>Enhance Coding &amp; Documentation</t>
    </r>
    <r>
      <rPr>
        <sz val="12"/>
        <rFont val="Arial"/>
        <family val="2"/>
      </rPr>
      <t xml:space="preserve">
To date, LACDHS’ work with respect to the DSRIP has focused on preparing staff and IT systems for HIPAA 5010 transaction set communications as well as for future transition to ICD-10.  However, as the date for the shift to ICD-10 has been delayed, LACDHS has decided to re-focus future DSRIP efforts on a more timely and pressing topic:  improvement of our clinical coding which is well-documented by previous formal external audits to be extremely poor.  Poor coding has several negative consequences for LACDHS, including obviously adverse financial impact but also, more importantly, inaccurate internal analytics, quality reporting, and risk-adjustment.   Our ability to understand and better manage our patient population, as well as to accurately communicate our performance to external entities, is dependent on our ability to improve our clinical coding.  As a result, we have recently submitted a plan modification to change milestones to reflect this focus.  
</t>
    </r>
  </si>
  <si>
    <r>
      <rPr>
        <b/>
        <sz val="12"/>
        <rFont val="Arial"/>
        <family val="2"/>
      </rPr>
      <t>Enhance Performance Improvement and reporting capacity</t>
    </r>
    <r>
      <rPr>
        <sz val="12"/>
        <rFont val="Arial"/>
        <family val="2"/>
      </rPr>
      <t xml:space="preserve">
One of the strategies LACDHS implemented to enhance performance is the publication of quality metrics through a publicly accessible data dashboard.   The case to make hospital performance data public is that it benefits stakeholders including consumers (patients), purchasers of care, and providers. The data provides consumers with information that permits informed healthcare choices and provides feedback to hospitals and physicians.  Hospitals and physicians are able to judge their own performance in relation to other providers and to adopt proven effective practices that improve performance.  The current LACDHS dashboard is available via the internet and is designed to give a comprehensive overview of our systems performance.  The data dashboard is the product of LACDHS quality leaders and community representatives that provided input on what is of value to our patients. The data is displayed as the aggregate of LACDHS facilities, and provides links to individual facility data.   
While LACDHS is proud of its existing public reporting through the dashboard, executive leadership recognizes the inadequacies of our current version.  Beginning in January 2012, LACDHS initiated a process to develop a new system-wide performance measurement strategy that would enable leadership to monitor and assess progress toward high priority organizational objectives.  In the first step of this process, LACDHS organized joint application requirements sessions with stakeholders across the system to ascertain and identify high priority objectives and analytic needs.  Input was obtained through meetings with executive staff and other key personnel at each of the facilities as well as LACDHS system-wide units including Finance, Managed Care Services, and Planning and Data Analytics. In addition, external expert input as well as industry-best practice related to key performance indicators (KPIs) for large health systems was obtained through special sessions with Gartner, Inc. and discussions with data analytics groups at Intermountain Health, Denver Health, Kaiser Permanente, Sharp Healthcare, and University Health Consortium.  
</t>
    </r>
  </si>
  <si>
    <t xml:space="preserve">LACDHS has now identified a provisional set of high priority KPIs within the domains of quality, operations, and patient experience. With the assistance of external vendor support and internal IT expertise, LACDHS is currently in the process of assessing the capability of its existing enterprise data systems to reliably provide the data necessary for the KPIs of interest.  LACDHS is also in the process of analyzing potential upgrades to the existing data warehouse system to improve the business intelligence capabilities needed for valid and reliable dashboards related to quality, operations, and patient experience.  
With existing data systems, over the next year, LACDHS anticipates developing new metrics and dashboards assessing managed care population engagement in care, clinical productivity in primary care, and operating room efficiency among other priorities.  Additional metrics/dashboards and further refinement of existing dashboards are anticipated with upgrades to the data warehouse system as well as installation of the new system-wide EHR.  
</t>
  </si>
  <si>
    <t xml:space="preserve">Under the Waiver LACDHS continues participation in the University Healthsystem Consortium (UHC).  [Note:  In DY6 and part of DY7 LACDHS reported participation in CHART to fulfill requirements of public reporting; as CHART is now no longer functional, we have shifted to sharing our continued participation in UHC to fulfill this milestone.]  UHC is an alliance of 116 academic medical centers and 276 of their affiliated hospitals representing approximately 90% of the nation's non-profit academic medical centers.  The UHC programs are designed to help LACDHS attain excellence in quality, safety, and cost-effectiveness. The mission of the consortium is to “…create knowledge, foster collaboration, and promote change to help members succeed”.   The UHC database provides comparative information on clinical, operational, faculty practice management, patient safety, and supply chain areas.  UHC programs offer opportunities for knowledge sharing and education.  Listserves allow members from across the country to share information and demonstrate the effects of that collaboration. UHC conducts research studies that provide lessons and strategies to help LACDHS respond to the ongoing changing health care delivery system.  Each LACDHS inpatient facility receives quarterly reports that provide performance feedback; individual providers participate in performance review and formulate improvement strategies.  The improvement strategies are presented at quarterly governing body meetings.  As the database is an alliance of facilities that face similar challenges to LACDHS such as residency programs and safety net responsibilities, the comparative data and collaboration provides significant opportunities for improvement. </t>
  </si>
  <si>
    <r>
      <rPr>
        <u val="single"/>
        <sz val="12"/>
        <rFont val="Arial"/>
        <family val="2"/>
      </rPr>
      <t>Category 3</t>
    </r>
    <r>
      <rPr>
        <sz val="12"/>
        <rFont val="Arial"/>
        <family val="2"/>
      </rPr>
      <t xml:space="preserve">
LACDHS made significant headway in its Population-Focused Improvement measures for this demonstration year.  We were able to accomplish all the necessary steps behind the mailing of our first standardized system-wide primary care patient satisfaction survey.  These included having a Board of Supervisors signed contract with Press Ganey, creating a sampling scheme based on our primary care clinics and their monthly patient visit volumes, adding a few custom questions to the CG-CAHPS, and having the survey translated into Spanish.  These steps were not accomplished without challenges, however.  For example the contracting process was extremely time-consuming and a great deal of work was required to ensure compliance with the CAPH-defined sampling guidelines.  Also, many drafts of the custom questions were emailed back and forth between Press Ganey and LACDHS before they were finalized.  The custom questions did not appear on Press Ganey’s analysis web portal until several phone calls were made and emails were exchanged requesting that they be added.  Also, we were given access to the analysis web portal with very limited instruction on how to use all of its capabilities.   We are currently still in the process of developing user-friendly dashboards summarizing clinic-by-clinic performance on key measures.
Doing the behind-the-scenes work required before the surveys could be mailed moved us closer to assessing patient satisfaction with our health care delivery system.  This is important so that we can better identify the health care needs and issues of our patients as well as learn how we can improve services from the patient’s perspective.
</t>
    </r>
  </si>
  <si>
    <r>
      <rPr>
        <u val="single"/>
        <sz val="12"/>
        <rFont val="Arial"/>
        <family val="2"/>
      </rPr>
      <t>Category 4</t>
    </r>
    <r>
      <rPr>
        <sz val="12"/>
        <rFont val="Arial"/>
        <family val="2"/>
      </rPr>
      <t xml:space="preserve">
Under the 1115 Waiver, LACDHS committed to Urgent Improvement (Category 4) focusing on four evidence based care measures: the two mandatory measures – prevention and treatment of severe sepsis and septic shock, and prevention of central line associated blood stream (CLABSI) infections; the two optional measures - prevention of Surgical Site Infections (SSI), and the prevention and treatment of venous thrombolytic (VTE) events.  Addressing these measures for the first two years of the Waiver provided challenges but began transformative practices that effect patient care and outcomes.  Under the Waiver LACDHS hospitals have moved toward a systemic approach to improving care and captured a sense of urgency to make change happen. 
</t>
    </r>
  </si>
  <si>
    <r>
      <rPr>
        <sz val="12"/>
        <rFont val="Arial"/>
        <family val="2"/>
      </rPr>
      <t xml:space="preserve">LACDHS is correcting the VTE data submitted in our DY7 milestone report.  In the September 2012 DY 7 milestone report, LACDHS reported that data collected for the period July 2011 to June 2012 for VTE 5 reflected compliance of 41/55 for a rate of 74.5%.  However, these figures are the baseline numerators and denominators for VTE 5 for the July 2009 to December 2009 period.  The correct figures for the July 2011 to June 2012 reflect compliance of 111/181 for a rate of 61%.  VTE optional Milestone should read:
</t>
    </r>
    <r>
      <rPr>
        <b/>
        <i/>
        <u val="single"/>
        <sz val="12"/>
        <rFont val="Arial"/>
        <family val="2"/>
      </rPr>
      <t xml:space="preserve">
</t>
    </r>
  </si>
  <si>
    <t>"Using the method outlined in VTE optional milestone 4, LACDHS collected data on 5 VTE process measures for the period July 2011 to June 2012.  The findings for LACDHS are as follows: VTE1- Prophylaxis for all admits: sample compliance 2299/3098 for 74% compliance rate ; VTE2- Prophylaxis for ICU population; sample demonstrated compliance 661/748 for 88% compliance rate; VTE3 - Bridge Therapy for Warfarin: demonstrated compliance was 133/162 for 82% compliance rate; VTE4- Monitoring for patients on Unfractionated Heparin: demonstrated compliance was 130/131 for a compliance rate of 99%; VTE5- Discharge instructions for patients on Warfarin: demonstrated compliance 111/181 for a compliance rate of 61%.
Although interventions effecting compliance will all milestones were in the early stages during this period, the data for the July 2011 to June 2012 period demonstrates increased compliance over baseline for most measures."</t>
  </si>
  <si>
    <r>
      <rPr>
        <sz val="12"/>
        <rFont val="Arial"/>
        <family val="2"/>
      </rPr>
      <t xml:space="preserve">Summary of Demonstration Year Activities  Category 1 and 2:
The majority of the Los Angeles County Department of Health Services’ (LACDHS) work on Categories 1 and 2 are for projects pertaining to the development of Patient Centered Medical Homes (PCMHs).  The restructuring of DHS included a commitment to roll-out more than 120 PCMHs across the system.  This fundamental change in care delivery from a visit-based focus to population management is supported by four of our Category 1 and 2 elements:  medical home expansion/empanelment, the Disease Management Registry (DMR), chronic care management, and integration of specialty care, including behavioral health.
</t>
    </r>
    <r>
      <rPr>
        <b/>
        <sz val="12"/>
        <rFont val="Arial"/>
        <family val="2"/>
      </rPr>
      <t>Empanelment,</t>
    </r>
    <r>
      <rPr>
        <sz val="12"/>
        <rFont val="Arial"/>
        <family val="2"/>
      </rPr>
      <t xml:space="preserve"> the process of assigning a patient to a specific medical home, is a cornerstone of a successful PCMH.  The goals of empanelment include defining a group of patients for whom each care team will be responsible, clearly identifying whom patients can turn to for care, providing continuity of care from both patient and provider perspective, and facilitating development of metrics on how each PCMH care team is doing in meeting proactive patient-centered goals.  
</t>
    </r>
  </si>
  <si>
    <t xml:space="preserve">There is a two-pronged effort to reduce secondary stroke after hospitalization for ischemic brain infarction.  The strategies include specialized medical homes and Primary Care - Patient Centered Medical Homes (PC-PCMH).  The specialized medical homes are limited in geographic reach and scope and are designed for patients with severe residual disability after a stroke and as part of a time-limited research study to determine the most effective post-stroke interventions.  The PC-PCMH is where LAC-DHS will be providing most of the post-stroke continuity care.  One key metric for prevention of secondary stroke is Blood Pressure control.  While important for all patients, it is critical for those who have already suffered a stroke, as they are the highest risk group for recurrence of stroke, often with associated long-term disability and high cost.  The specialized stroke medical homes, as part of the American Heart Association “get with the guidelines” initiative, is the basis for development of the PC-PCMH rule sets for post-stroke BP control.  These rules are currently being transitioned from the disease-specific Registry to the PCMH Registry.  All Registry rule sets undergo review and approval by the Ambulatory Care Network Interdisciplinary Practices Committee that includes broad clinician representation. 
The data collection method for baseline determination of BP control in post stroke patients in the PC-PCMH was as follows:
• Determine if the patient had a new ischemic stroke by electronic review of ICD-9 codes.
• Cross-tabulate the post-stroke population with the population of patients empaneled in a LAC-DHS PC-PCMH with Registry access.
• Review the charts of a representative sample (146 patients) across all sites of care using the Registry 
• Analysis of the data
Using the methodology above, 146 patients were in the random sample (includes over 75% of the total cohort), of which 137 underwent chart review with BP documented.  Thirty-five of the 137 (26%) had a blood pressure less than or equal to a systolic of 120mmHg and a Diastolic less than or equal to 80mmHg, which establishes the baseline for future improvement.  The infrastructure for sustainability is the use of technology in real-time at the point-of-care.  Specifically, we will be using the i2i Registry as an automated monitoring and prompting system for BP control in patients who have already suffered an ischemic stroke.  Hence, what now requires individual clinician diligence, will, in the future, be automatically monitored.  There will be specific provider education on this, and all clinical rule sets in the Registry.  We anticipate that as the rule sets are programmed into the i2i Registry, the automated prompts when a patient is not “in control” will increase the percentage of patients under good BP control, and hence decrease the rate of re-infarction.
</t>
  </si>
  <si>
    <t xml:space="preserve">CLIP Months/period                                                 Numerator          Denominator      Compliance (%)
Annual  July 2011 – June 2012                                2,346                       2,460                        95%
DY7 CLIP compliance data is pulled from the NHSN system.  Each facility in LAC/DHS system submits data to NHSN using the standardized CLIP form.  CLIP compliance is calculated by NHSN.  The NHSN CLIP bundle includes compliance with the elements of hand hygiene, maximal sterile barrier (including mask, sterile gown, sterile gloves, sterile drape, and cap), and the use of appropriate skin prep.  One element of the Institute for Healthcare Improvement (IHI) CLIP bundle not included in the NHSN and Waiver compliance bundle is the requirement to document daily line necessity.  LAC/DHS audits this requirement through a monthly prevalence concurrent medical record review.  The data is reported to the LAC/DHS Performance Measure/Waiver Committee. 
</t>
  </si>
  <si>
    <t>LAC-DHS contracts with a vendor (McKesson) for its NAL services.  The baseline number of patient contacts made to the NAL as evidenced by NAL Call Center reports was 1,964 (in CY 2010).  During DY 7, NAL Call Center reports indicate that a total of 5,961 calls were made to the NAL.  This is a 204% increase over the baseline year.  The increase in calls can be attributed to increased enrollment in Healthy Way LA (Los Angeles County's Low Income Health Program) and marketing to increase awareness of the NAL among Healthy Way LA members, through flyers, brochures and refrigerator magnets sent with membership materials.  This increase also affects the next milestone; as the number of calls increases, the number of patients redirected to lower levels of care will also increase.  Given that we have more than exceeded our DY8 goal of a 20% increase, we will be submitting a plan modification to substitute in a different project and milestone in place of further efforts on expanding NAL usage.        • The primary users of the NAL during DY 7 were HWLA members.  Among HWLA members, ED use decreased from 7.6% to 4.3% between the first and fourth quarters of DY7.  This could be due to a combination of use of the NAL and medical home engagement.</t>
  </si>
  <si>
    <t xml:space="preserve">Kaiser Permanente developed a program to dramatically reduce cardiovascular complications for patients with Diabetes.  They found that a combination of three inexpensive medications: an aspirin, an ACE-I/ARB and a statin resulted in a 60-80% cardiovascular risk reduction among patients 50 years and older with Type 2 Diabetes.                                                                                                        
                                                                                                                                                                                              Inspired by the dramatic results of the Kaiser A-L-L program described above, LAC-DHS created an electronic prompt integrated into the Disease Management Registry to promote the use of these three drug classes in all patients with Diabetes over age 50, unless contraindicated. The initial implementation of the A-L-L prompt was incorporated into the Disease-Specific Registry.  We continue to achieve strong results from the comprehensive risk reduction for patients with Diabetes in the disease-focused intervention.  Of the 3,551 patients screened, 2,931 (83%) patients are on the full complement of 3 drug classes.  Four hundred and four patients (11%) are on two of the three A-L-L drugs, 129 patients (4%) are on one A-L-L drug and 87 patients (2%) received prompts but were not placed on A-L-L drugs.
                                                                                                                                                                                                      The compelling data from Kaiser, combined with the success of the disease-focused Registry pilot to ensure targeted patients were on the risk-reduction medication combination, made expansion to the broader PCMH population using i2i a compelling goal.  All the lessons learned from the pilot will be applied to the far greater number of patients who will be positively impacted by this important preventive measure among the more than 25,000 patients with Diabetes empaneled to a LAC-DHS PCMH.  
                                                                                                                                                                                                      This intervention in the broad PCMH is starting with a paper-based preventive care protocol for patients with Diabetes.  This protocol was designed and tested in conjunction with nurses and doctors from LAC-DHS.  After several rapid PDSA review cycles, the protocol was reviewed and approved by the interdisciplinary practices committee, comprised of nurse and doctor representation from across the Ambulatory Care Network.  
                                                                                                                                                                                                         As with all paper-based protocols, there is an implementation spread challenge.  As such, our strategy is to program the protocol into the i2i Registry to automate the prompting of clinicians to ensure all eligible patients without contraindication will be offered this inexpensive and life-saving triad of medications.  We anticipate reporting a far greater number of patients impacted by this intervention in the upcoming reporting cycles.                                                                                                                                                                                                                           Although 2,931 patients were on the full complement of 3 drug classes during DY 7, these were all patients who were enrolled in the Disease Management Program for Diabetes.  With this implementation of protocols in the PCMH clinics, combined with prompts programmed in to the new i2i Registry, we anticipate an increase of greater than 1,000 total diabetics to be on the full complement of drugs in DY 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</si>
</sst>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409]mmmm\ d\,\ yyyy;@"/>
    <numFmt numFmtId="165" formatCode="_(* #,##0_);_(* \(#,##0\);_(* &quot;-&quot;??_);_(@_)"/>
    <numFmt numFmtId="166" formatCode="_(* #,##0.000000_);_(* \(#,##0.000000\);_(* &quot;-&quot;??_);_(@_)"/>
    <numFmt numFmtId="167" formatCode="_(* #,##0.0_);_(* \(#,##0.0\);_(* &quot;-&quot;??_);_(@_)"/>
  </numFmts>
  <fonts count="38">
    <font>
      <sz val="11"/>
      <color theme="1"/>
      <name val="Calibri"/>
      <family val="2"/>
      <scheme val="minor"/>
    </font>
    <font>
      <sz val="10"/>
      <name val="Arial"/>
      <family val="2"/>
    </font>
    <font>
      <b/>
      <sz val="11"/>
      <color indexed="12"/>
      <name val="Arial"/>
      <family val="2"/>
    </font>
    <font>
      <b/>
      <i/>
      <sz val="11"/>
      <color indexed="12"/>
      <name val="Arial"/>
      <family val="2"/>
    </font>
    <font>
      <sz val="11"/>
      <name val="Arial"/>
      <family val="2"/>
    </font>
    <font>
      <i/>
      <sz val="11"/>
      <name val="Arial"/>
      <family val="2"/>
    </font>
    <font>
      <b/>
      <i/>
      <sz val="12"/>
      <name val="Arial"/>
      <family val="2"/>
    </font>
    <font>
      <i/>
      <sz val="10"/>
      <name val="Arial"/>
      <family val="2"/>
    </font>
    <font>
      <b/>
      <sz val="11"/>
      <name val="Arial"/>
      <family val="2"/>
    </font>
    <font>
      <sz val="9"/>
      <name val="Arial"/>
      <family val="2"/>
    </font>
    <font>
      <b/>
      <i/>
      <sz val="11"/>
      <name val="Arial"/>
      <family val="2"/>
    </font>
    <font>
      <b/>
      <sz val="9"/>
      <name val="Arial"/>
      <family val="2"/>
    </font>
    <font>
      <i/>
      <sz val="9"/>
      <name val="Arial"/>
      <family val="2"/>
    </font>
    <font>
      <b/>
      <u val="single"/>
      <sz val="10"/>
      <name val="Arial"/>
      <family val="2"/>
    </font>
    <font>
      <sz val="10"/>
      <name val="Verdana"/>
      <family val="2"/>
    </font>
    <font>
      <i/>
      <sz val="12"/>
      <name val="Arial"/>
      <family val="2"/>
    </font>
    <font>
      <sz val="12"/>
      <name val="Arial"/>
      <family val="2"/>
    </font>
    <font>
      <b/>
      <sz val="12"/>
      <color indexed="12"/>
      <name val="Arial"/>
      <family val="2"/>
    </font>
    <font>
      <b/>
      <sz val="12"/>
      <name val="Arial"/>
      <family val="2"/>
    </font>
    <font>
      <b/>
      <i/>
      <u val="single"/>
      <sz val="12"/>
      <name val="Arial"/>
      <family val="2"/>
    </font>
    <font>
      <b/>
      <sz val="9"/>
      <name val="Tahoma"/>
      <family val="2"/>
    </font>
    <font>
      <b/>
      <u val="single"/>
      <sz val="12"/>
      <name val="Arial"/>
      <family val="2"/>
    </font>
    <font>
      <u val="single"/>
      <sz val="10"/>
      <name val="Arial"/>
      <family val="2"/>
    </font>
    <font>
      <b/>
      <sz val="10"/>
      <name val="Arial"/>
      <family val="2"/>
    </font>
    <font>
      <u val="single"/>
      <sz val="12"/>
      <name val="Arial"/>
      <family val="2"/>
    </font>
    <font>
      <u val="single"/>
      <sz val="9.35"/>
      <color theme="10"/>
      <name val="Calibri"/>
      <family val="2"/>
    </font>
    <font>
      <sz val="10"/>
      <color theme="1"/>
      <name val="Times New Roman"/>
      <family val="1"/>
    </font>
    <font>
      <b/>
      <sz val="10"/>
      <color rgb="FFFF0000"/>
      <name val="Arial"/>
      <family val="2"/>
    </font>
    <font>
      <b/>
      <sz val="10"/>
      <color theme="1"/>
      <name val="Times New Roman"/>
      <family val="1"/>
    </font>
    <font>
      <sz val="11"/>
      <color rgb="FF000000"/>
      <name val="Calibri"/>
      <family val="2"/>
    </font>
    <font>
      <sz val="11"/>
      <color theme="1"/>
      <name val="Calibri"/>
      <family val="2"/>
    </font>
    <font>
      <sz val="12"/>
      <color theme="1"/>
      <name val="Times New Roman"/>
      <family val="1"/>
    </font>
    <font>
      <sz val="10"/>
      <color theme="0"/>
      <name val="Arial"/>
      <family val="2"/>
    </font>
    <font>
      <b/>
      <u val="single"/>
      <sz val="11"/>
      <color rgb="FFFF0000"/>
      <name val="Arial"/>
      <family val="2"/>
    </font>
    <font>
      <u val="single"/>
      <sz val="10"/>
      <color theme="1"/>
      <name val="Arial"/>
      <family val="2"/>
    </font>
    <font>
      <sz val="12"/>
      <color theme="1"/>
      <name val="Calibri"/>
      <family val="2"/>
      <scheme val="minor"/>
    </font>
    <font>
      <u val="single"/>
      <sz val="9.35"/>
      <color theme="10"/>
      <name val="Arial"/>
      <family val="2"/>
    </font>
    <font>
      <b/>
      <sz val="8"/>
      <name val="Calibri"/>
      <family val="2"/>
    </font>
  </fonts>
  <fills count="7">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5" tint="-0.24997000396251678"/>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medium">
        <color rgb="FFCC9900"/>
      </left>
      <right style="medium">
        <color rgb="FFCC9900"/>
      </right>
      <top style="medium">
        <color rgb="FFCC9900"/>
      </top>
      <bottom style="medium">
        <color rgb="FFCC9900"/>
      </bottom>
    </border>
    <border>
      <left style="medium"/>
      <right style="medium"/>
      <top style="medium"/>
      <bottom style="medium"/>
    </border>
    <border>
      <left style="medium">
        <color rgb="FF0066FF"/>
      </left>
      <right style="medium">
        <color rgb="FF0066FF"/>
      </right>
      <top style="medium">
        <color rgb="FF0066FF"/>
      </top>
      <bottom style="medium">
        <color rgb="FF0066F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color rgb="FFFF0000"/>
      </left>
      <right style="medium">
        <color rgb="FFFF0000"/>
      </right>
      <top style="medium">
        <color rgb="FFFF0000"/>
      </top>
      <bottom style="medium">
        <color rgb="FFFF0000"/>
      </bottom>
    </border>
    <border>
      <left style="thin"/>
      <right/>
      <top style="medium">
        <color rgb="FFFF0000"/>
      </top>
      <bottom style="thin"/>
    </border>
    <border>
      <left/>
      <right/>
      <top style="medium">
        <color rgb="FFFF0000"/>
      </top>
      <bottom style="thin"/>
    </border>
    <border>
      <left style="medium">
        <color rgb="FFFF0000"/>
      </left>
      <right style="medium">
        <color rgb="FFFF0000"/>
      </right>
      <top style="medium">
        <color rgb="FFFF0000"/>
      </top>
      <bottom style="thin"/>
    </border>
    <border>
      <left/>
      <right style="thin"/>
      <top style="medium">
        <color rgb="FFFF0000"/>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1" fillId="0" borderId="0">
      <alignment/>
      <protection/>
    </xf>
    <xf numFmtId="0" fontId="14" fillId="0" borderId="0">
      <alignment/>
      <protection/>
    </xf>
    <xf numFmtId="9" fontId="1" fillId="0" borderId="0" applyFont="0" applyFill="0" applyBorder="0" applyAlignment="0" applyProtection="0"/>
  </cellStyleXfs>
  <cellXfs count="321">
    <xf numFmtId="0" fontId="0" fillId="0" borderId="0" xfId="0"/>
    <xf numFmtId="0" fontId="26" fillId="0" borderId="0" xfId="0" applyFont="1"/>
    <xf numFmtId="0" fontId="1" fillId="0" borderId="0" xfId="21" applyFont="1" applyBorder="1" applyAlignment="1" applyProtection="1">
      <alignment vertical="center"/>
      <protection locked="0"/>
    </xf>
    <xf numFmtId="0" fontId="1" fillId="0" borderId="0" xfId="21" applyFont="1" applyBorder="1" applyAlignment="1" applyProtection="1">
      <alignment horizontal="left" vertical="center"/>
      <protection locked="0"/>
    </xf>
    <xf numFmtId="10" fontId="1" fillId="0" borderId="0" xfId="21" applyNumberFormat="1" applyFont="1" applyBorder="1" applyAlignment="1" applyProtection="1">
      <alignment vertical="center"/>
      <protection locked="0"/>
    </xf>
    <xf numFmtId="0" fontId="1" fillId="0" borderId="0" xfId="21" applyFont="1" applyBorder="1" applyAlignment="1">
      <alignment vertical="center"/>
      <protection/>
    </xf>
    <xf numFmtId="0" fontId="26" fillId="0" borderId="0" xfId="0" applyNumberFormat="1" applyFont="1"/>
    <xf numFmtId="10" fontId="1" fillId="0" borderId="0" xfId="21" applyNumberFormat="1" applyFont="1" applyBorder="1" applyAlignment="1">
      <alignment vertical="center"/>
      <protection/>
    </xf>
    <xf numFmtId="14" fontId="26" fillId="0" borderId="0" xfId="0" applyNumberFormat="1" applyFont="1" applyAlignment="1">
      <alignment horizontal="left"/>
    </xf>
    <xf numFmtId="0" fontId="2" fillId="0" borderId="0" xfId="21" applyFont="1" applyBorder="1" applyAlignment="1" applyProtection="1">
      <alignment horizontal="left" vertical="center"/>
      <protection locked="0"/>
    </xf>
    <xf numFmtId="0" fontId="4" fillId="0" borderId="0" xfId="21" applyFont="1" applyBorder="1" applyAlignment="1">
      <alignment horizontal="left" vertical="center"/>
      <protection/>
    </xf>
    <xf numFmtId="0" fontId="1" fillId="0" borderId="0" xfId="21" applyFont="1" applyBorder="1" applyAlignment="1">
      <alignment horizontal="left" vertical="center"/>
      <protection/>
    </xf>
    <xf numFmtId="0" fontId="27" fillId="0" borderId="0" xfId="21" applyFont="1" applyBorder="1" applyAlignment="1" applyProtection="1">
      <alignment horizontal="right" vertical="center"/>
      <protection/>
    </xf>
    <xf numFmtId="0" fontId="5" fillId="0" borderId="0" xfId="21" applyFont="1" applyBorder="1" applyAlignment="1">
      <alignment horizontal="left" vertical="center"/>
      <protection/>
    </xf>
    <xf numFmtId="0" fontId="27" fillId="0" borderId="0" xfId="21" applyFont="1" applyBorder="1" applyAlignment="1" applyProtection="1">
      <alignment horizontal="righ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0" fontId="4" fillId="0" borderId="0" xfId="21" applyFont="1" applyBorder="1" applyAlignment="1" applyProtection="1">
      <alignment horizontal="left" vertical="center"/>
      <protection locked="0"/>
    </xf>
    <xf numFmtId="43" fontId="1" fillId="2" borderId="3" xfId="18" applyFont="1" applyFill="1" applyBorder="1" applyAlignment="1" applyProtection="1">
      <alignment vertical="center"/>
      <protection locked="0"/>
    </xf>
    <xf numFmtId="10" fontId="4" fillId="0" borderId="0" xfId="21" applyNumberFormat="1" applyFont="1" applyBorder="1" applyAlignment="1" applyProtection="1">
      <alignment vertical="center"/>
      <protection locked="0"/>
    </xf>
    <xf numFmtId="14" fontId="6" fillId="2" borderId="4" xfId="21" applyNumberFormat="1" applyFont="1" applyFill="1" applyBorder="1" applyAlignment="1" applyProtection="1">
      <alignment horizontal="left" vertical="center"/>
      <protection locked="0"/>
    </xf>
    <xf numFmtId="14" fontId="6" fillId="2" borderId="5" xfId="21" applyNumberFormat="1" applyFont="1" applyFill="1" applyBorder="1" applyAlignment="1" applyProtection="1">
      <alignment horizontal="center" vertical="center"/>
      <protection locked="0"/>
    </xf>
    <xf numFmtId="14" fontId="6" fillId="2" borderId="5" xfId="21" applyNumberFormat="1" applyFont="1" applyFill="1" applyBorder="1" applyAlignment="1" applyProtection="1">
      <alignment horizontal="center" vertical="center" wrapText="1"/>
      <protection locked="0"/>
    </xf>
    <xf numFmtId="0" fontId="6" fillId="2" borderId="5" xfId="21" applyFont="1" applyFill="1" applyBorder="1" applyAlignment="1" applyProtection="1">
      <alignment horizontal="center" vertical="center"/>
      <protection locked="0"/>
    </xf>
    <xf numFmtId="10" fontId="6" fillId="2" borderId="5" xfId="21" applyNumberFormat="1" applyFont="1" applyFill="1" applyBorder="1" applyAlignment="1" applyProtection="1">
      <alignment horizontal="center" vertical="center"/>
      <protection locked="0"/>
    </xf>
    <xf numFmtId="0" fontId="6" fillId="2" borderId="6" xfId="21" applyFont="1" applyFill="1" applyBorder="1" applyAlignment="1" applyProtection="1">
      <alignment horizontal="center" vertical="center"/>
      <protection locked="0"/>
    </xf>
    <xf numFmtId="0" fontId="6" fillId="0" borderId="0" xfId="21" applyFont="1" applyFill="1" applyBorder="1" applyAlignment="1" applyProtection="1">
      <alignment horizontal="center" vertical="center"/>
      <protection locked="0"/>
    </xf>
    <xf numFmtId="0" fontId="2" fillId="0" borderId="4" xfId="21" applyFont="1" applyBorder="1" applyAlignment="1" applyProtection="1">
      <alignment horizontal="left" vertical="center"/>
      <protection locked="0"/>
    </xf>
    <xf numFmtId="0" fontId="2" fillId="0" borderId="5" xfId="21" applyFont="1" applyBorder="1" applyAlignment="1" applyProtection="1">
      <alignment horizontal="left" vertical="center"/>
      <protection locked="0"/>
    </xf>
    <xf numFmtId="0" fontId="4" fillId="0" borderId="5" xfId="21" applyFont="1" applyBorder="1" applyAlignment="1" applyProtection="1">
      <alignment horizontal="left" vertical="center" wrapText="1"/>
      <protection locked="0"/>
    </xf>
    <xf numFmtId="0" fontId="4" fillId="0" borderId="5" xfId="21" applyFont="1" applyBorder="1" applyAlignment="1" applyProtection="1">
      <alignment vertical="center"/>
      <protection locked="0"/>
    </xf>
    <xf numFmtId="10" fontId="4" fillId="0" borderId="5" xfId="21" applyNumberFormat="1" applyFont="1" applyBorder="1" applyAlignment="1" applyProtection="1">
      <alignment vertical="center"/>
      <protection locked="0"/>
    </xf>
    <xf numFmtId="0" fontId="4" fillId="0" borderId="6" xfId="21" applyFont="1" applyBorder="1" applyAlignment="1" applyProtection="1">
      <alignment vertical="center"/>
      <protection locked="0"/>
    </xf>
    <xf numFmtId="0" fontId="4" fillId="0" borderId="0" xfId="21" applyFont="1" applyBorder="1" applyAlignment="1" applyProtection="1">
      <alignment vertical="center"/>
      <protection locked="0"/>
    </xf>
    <xf numFmtId="0" fontId="1" fillId="0" borderId="7" xfId="21" applyFont="1" applyBorder="1" applyAlignment="1" applyProtection="1">
      <alignment vertical="center"/>
      <protection locked="0"/>
    </xf>
    <xf numFmtId="0" fontId="7" fillId="0" borderId="0" xfId="21" applyFont="1" applyBorder="1" applyAlignment="1" applyProtection="1">
      <alignment vertical="center"/>
      <protection locked="0"/>
    </xf>
    <xf numFmtId="0" fontId="1" fillId="0" borderId="8" xfId="21" applyFont="1" applyBorder="1" applyAlignment="1" applyProtection="1">
      <alignment vertical="center"/>
      <protection locked="0"/>
    </xf>
    <xf numFmtId="0" fontId="2" fillId="0" borderId="7" xfId="21" applyFont="1" applyBorder="1" applyAlignment="1" applyProtection="1">
      <alignment horizontal="left" vertical="center"/>
      <protection locked="0"/>
    </xf>
    <xf numFmtId="0" fontId="4" fillId="0" borderId="0" xfId="21" applyFont="1" applyBorder="1" applyAlignment="1" applyProtection="1">
      <alignment horizontal="left" vertical="center" wrapText="1"/>
      <protection locked="0"/>
    </xf>
    <xf numFmtId="0" fontId="4" fillId="0" borderId="8" xfId="21" applyFont="1" applyBorder="1" applyAlignment="1" applyProtection="1">
      <alignment vertical="center"/>
      <protection locked="0"/>
    </xf>
    <xf numFmtId="0" fontId="4" fillId="0" borderId="7" xfId="21" applyFont="1" applyBorder="1" applyAlignment="1" applyProtection="1">
      <alignment horizontal="left" vertical="center"/>
      <protection locked="0"/>
    </xf>
    <xf numFmtId="0" fontId="8" fillId="0" borderId="0" xfId="21" applyFont="1" applyBorder="1" applyAlignment="1" applyProtection="1">
      <alignment horizontal="left" vertical="center"/>
      <protection locked="0"/>
    </xf>
    <xf numFmtId="0" fontId="9" fillId="0" borderId="7" xfId="21" applyFont="1" applyBorder="1" applyAlignment="1" applyProtection="1">
      <alignment horizontal="left" vertical="center"/>
      <protection locked="0"/>
    </xf>
    <xf numFmtId="0" fontId="11" fillId="0" borderId="0" xfId="21" applyFont="1" applyBorder="1" applyAlignment="1" applyProtection="1">
      <alignment horizontal="left" vertical="center"/>
      <protection locked="0"/>
    </xf>
    <xf numFmtId="0" fontId="12" fillId="0" borderId="0" xfId="21" applyFont="1" applyBorder="1" applyAlignment="1" applyProtection="1">
      <alignment horizontal="left" vertical="center" wrapText="1"/>
      <protection locked="0"/>
    </xf>
    <xf numFmtId="0" fontId="9" fillId="0" borderId="0" xfId="21" applyFont="1" applyBorder="1" applyAlignment="1" applyProtection="1">
      <alignment vertical="center"/>
      <protection locked="0"/>
    </xf>
    <xf numFmtId="10" fontId="9" fillId="0" borderId="0" xfId="21" applyNumberFormat="1" applyFont="1" applyBorder="1" applyAlignment="1" applyProtection="1">
      <alignment vertical="center"/>
      <protection locked="0"/>
    </xf>
    <xf numFmtId="0" fontId="9" fillId="0" borderId="8" xfId="21" applyFont="1" applyBorder="1" applyAlignment="1" applyProtection="1">
      <alignment vertical="center"/>
      <protection locked="0"/>
    </xf>
    <xf numFmtId="0" fontId="1" fillId="0" borderId="9" xfId="21" applyFont="1" applyBorder="1" applyAlignment="1" applyProtection="1">
      <alignment vertical="center"/>
      <protection locked="0"/>
    </xf>
    <xf numFmtId="0" fontId="1" fillId="0" borderId="10" xfId="21" applyFont="1" applyBorder="1" applyAlignment="1" applyProtection="1">
      <alignment vertical="center"/>
      <protection locked="0"/>
    </xf>
    <xf numFmtId="0" fontId="1" fillId="0" borderId="10" xfId="21" applyFont="1" applyBorder="1" applyAlignment="1" applyProtection="1">
      <alignment horizontal="left" vertical="center"/>
      <protection locked="0"/>
    </xf>
    <xf numFmtId="10" fontId="1" fillId="0" borderId="10" xfId="21" applyNumberFormat="1" applyFont="1" applyBorder="1" applyAlignment="1" applyProtection="1">
      <alignment vertical="center"/>
      <protection locked="0"/>
    </xf>
    <xf numFmtId="0" fontId="1" fillId="0" borderId="11" xfId="21" applyFont="1" applyBorder="1" applyAlignment="1" applyProtection="1">
      <alignment vertical="center"/>
      <protection locked="0"/>
    </xf>
    <xf numFmtId="0" fontId="5" fillId="0" borderId="0" xfId="21" applyFont="1" applyBorder="1" applyAlignment="1" applyProtection="1">
      <alignment horizontal="left" vertical="center" wrapText="1"/>
      <protection locked="0"/>
    </xf>
    <xf numFmtId="43" fontId="1" fillId="0" borderId="1" xfId="18" applyFont="1" applyFill="1" applyBorder="1" applyAlignment="1" applyProtection="1">
      <alignment vertical="center"/>
      <protection locked="0"/>
    </xf>
    <xf numFmtId="0" fontId="8" fillId="0" borderId="0" xfId="21" applyFont="1" applyBorder="1" applyAlignment="1" applyProtection="1">
      <alignment vertical="center"/>
      <protection locked="0"/>
    </xf>
    <xf numFmtId="0" fontId="10" fillId="0" borderId="0" xfId="21" applyFont="1" applyBorder="1" applyAlignment="1" applyProtection="1">
      <alignment horizontal="left" vertical="center"/>
      <protection locked="0"/>
    </xf>
    <xf numFmtId="0" fontId="1" fillId="0" borderId="7" xfId="21" applyFont="1" applyFill="1" applyBorder="1" applyAlignment="1" applyProtection="1">
      <alignment vertical="center"/>
      <protection locked="0"/>
    </xf>
    <xf numFmtId="0" fontId="1" fillId="0" borderId="0" xfId="21" applyFont="1" applyFill="1" applyBorder="1" applyAlignment="1" applyProtection="1">
      <alignment vertical="center"/>
      <protection locked="0"/>
    </xf>
    <xf numFmtId="0" fontId="1" fillId="0" borderId="0" xfId="21" applyFont="1" applyFill="1" applyBorder="1" applyAlignment="1" applyProtection="1">
      <alignment horizontal="left" vertical="center"/>
      <protection locked="0"/>
    </xf>
    <xf numFmtId="0" fontId="27" fillId="0" borderId="0" xfId="21" applyFont="1" applyFill="1" applyBorder="1" applyAlignment="1" applyProtection="1">
      <alignment horizontal="right" vertical="center"/>
      <protection locked="0"/>
    </xf>
    <xf numFmtId="0" fontId="1" fillId="0" borderId="8" xfId="21" applyFont="1" applyFill="1" applyBorder="1" applyAlignment="1" applyProtection="1">
      <alignment vertical="center"/>
      <protection locked="0"/>
    </xf>
    <xf numFmtId="43" fontId="1" fillId="0" borderId="0" xfId="18" applyFont="1" applyFill="1" applyBorder="1" applyAlignment="1" applyProtection="1">
      <alignment vertical="center"/>
      <protection locked="0"/>
    </xf>
    <xf numFmtId="10" fontId="1" fillId="0" borderId="0" xfId="21" applyNumberFormat="1" applyFont="1" applyFill="1" applyBorder="1" applyAlignment="1" applyProtection="1">
      <alignment vertical="center"/>
      <protection locked="0"/>
    </xf>
    <xf numFmtId="0" fontId="2" fillId="0" borderId="0" xfId="21" applyFont="1" applyBorder="1" applyAlignment="1">
      <alignment horizontal="left" vertical="center"/>
      <protection/>
    </xf>
    <xf numFmtId="14" fontId="6" fillId="2" borderId="4" xfId="21" applyNumberFormat="1" applyFont="1" applyFill="1" applyBorder="1" applyAlignment="1">
      <alignment horizontal="left" vertical="center"/>
      <protection/>
    </xf>
    <xf numFmtId="14" fontId="6" fillId="2" borderId="5" xfId="21" applyNumberFormat="1" applyFont="1" applyFill="1" applyBorder="1" applyAlignment="1">
      <alignment horizontal="center" vertical="center"/>
      <protection/>
    </xf>
    <xf numFmtId="14" fontId="6" fillId="2" borderId="5" xfId="21" applyNumberFormat="1" applyFont="1" applyFill="1" applyBorder="1" applyAlignment="1">
      <alignment horizontal="center" vertical="center" wrapText="1"/>
      <protection/>
    </xf>
    <xf numFmtId="0" fontId="6" fillId="2" borderId="5" xfId="21" applyFont="1" applyFill="1" applyBorder="1" applyAlignment="1">
      <alignment horizontal="center" vertical="center"/>
      <protection/>
    </xf>
    <xf numFmtId="10" fontId="6" fillId="2" borderId="5" xfId="21" applyNumberFormat="1" applyFont="1" applyFill="1" applyBorder="1" applyAlignment="1">
      <alignment horizontal="center" vertical="center"/>
      <protection/>
    </xf>
    <xf numFmtId="0" fontId="6" fillId="2" borderId="6" xfId="21" applyFont="1" applyFill="1" applyBorder="1" applyAlignment="1">
      <alignment horizontal="center" vertical="center"/>
      <protection/>
    </xf>
    <xf numFmtId="0" fontId="6" fillId="0" borderId="0" xfId="21" applyFont="1" applyFill="1" applyBorder="1" applyAlignment="1">
      <alignment horizontal="center" vertical="center"/>
      <protection/>
    </xf>
    <xf numFmtId="0" fontId="4" fillId="0" borderId="0" xfId="21" applyFont="1" applyBorder="1" applyAlignment="1">
      <alignment horizontal="left" vertical="center" wrapText="1"/>
      <protection/>
    </xf>
    <xf numFmtId="0" fontId="4" fillId="0" borderId="0" xfId="21" applyFont="1" applyBorder="1" applyAlignment="1">
      <alignment vertical="center"/>
      <protection/>
    </xf>
    <xf numFmtId="10" fontId="4" fillId="0" borderId="0" xfId="21" applyNumberFormat="1" applyFont="1" applyBorder="1" applyAlignment="1">
      <alignment vertical="center"/>
      <protection/>
    </xf>
    <xf numFmtId="0" fontId="4" fillId="0" borderId="8" xfId="21" applyFont="1" applyBorder="1" applyAlignment="1">
      <alignment vertical="center"/>
      <protection/>
    </xf>
    <xf numFmtId="0" fontId="4" fillId="0" borderId="7" xfId="21" applyFont="1" applyBorder="1" applyAlignment="1">
      <alignment horizontal="left" vertical="center"/>
      <protection/>
    </xf>
    <xf numFmtId="0" fontId="8" fillId="0" borderId="0" xfId="21" applyFont="1" applyBorder="1" applyAlignment="1">
      <alignment horizontal="left" vertical="center"/>
      <protection/>
    </xf>
    <xf numFmtId="0" fontId="7" fillId="0" borderId="0" xfId="21" applyFont="1" applyBorder="1" applyAlignment="1">
      <alignment vertical="center"/>
      <protection/>
    </xf>
    <xf numFmtId="0" fontId="1" fillId="0" borderId="7" xfId="21" applyFont="1" applyBorder="1" applyAlignment="1">
      <alignment vertical="center"/>
      <protection/>
    </xf>
    <xf numFmtId="0" fontId="1" fillId="0" borderId="8" xfId="21" applyFont="1" applyBorder="1" applyAlignment="1">
      <alignment vertical="center"/>
      <protection/>
    </xf>
    <xf numFmtId="0" fontId="2" fillId="0" borderId="7" xfId="21" applyFont="1" applyBorder="1" applyAlignment="1">
      <alignment horizontal="left" vertical="center"/>
      <protection/>
    </xf>
    <xf numFmtId="0" fontId="1" fillId="0" borderId="9" xfId="21" applyFont="1" applyBorder="1" applyAlignment="1">
      <alignment vertical="center"/>
      <protection/>
    </xf>
    <xf numFmtId="0" fontId="1" fillId="0" borderId="10" xfId="21" applyFont="1" applyBorder="1" applyAlignment="1">
      <alignment vertical="center"/>
      <protection/>
    </xf>
    <xf numFmtId="0" fontId="1" fillId="0" borderId="10" xfId="21" applyFont="1" applyBorder="1" applyAlignment="1">
      <alignment horizontal="left" vertical="center"/>
      <protection/>
    </xf>
    <xf numFmtId="10" fontId="1" fillId="0" borderId="10" xfId="21" applyNumberFormat="1" applyFont="1" applyBorder="1" applyAlignment="1">
      <alignment vertical="center"/>
      <protection/>
    </xf>
    <xf numFmtId="0" fontId="1" fillId="0" borderId="11" xfId="21" applyFont="1" applyBorder="1" applyAlignment="1">
      <alignment vertical="center"/>
      <protection/>
    </xf>
    <xf numFmtId="0" fontId="28" fillId="0" borderId="0" xfId="0" applyFont="1" applyProtection="1">
      <protection locked="0"/>
    </xf>
    <xf numFmtId="0" fontId="26" fillId="0" borderId="0" xfId="0" applyFont="1" applyProtection="1">
      <protection/>
    </xf>
    <xf numFmtId="0" fontId="1" fillId="0" borderId="0" xfId="21" applyFont="1" applyBorder="1" applyAlignment="1" applyProtection="1">
      <alignment vertical="center"/>
      <protection/>
    </xf>
    <xf numFmtId="0" fontId="1" fillId="0" borderId="0" xfId="21" applyFont="1" applyBorder="1" applyAlignment="1" applyProtection="1">
      <alignment horizontal="left" vertical="center"/>
      <protection/>
    </xf>
    <xf numFmtId="10" fontId="1" fillId="0" borderId="0" xfId="21" applyNumberFormat="1" applyFont="1" applyBorder="1" applyAlignment="1" applyProtection="1">
      <alignment vertical="center"/>
      <protection/>
    </xf>
    <xf numFmtId="0" fontId="1" fillId="0" borderId="0" xfId="21" applyFont="1" applyBorder="1" applyAlignment="1" applyProtection="1">
      <alignment horizontal="right" vertical="center"/>
      <protection/>
    </xf>
    <xf numFmtId="0" fontId="2" fillId="0" borderId="0" xfId="21" applyFont="1" applyBorder="1" applyAlignment="1" applyProtection="1">
      <alignment horizontal="left" vertical="center"/>
      <protection/>
    </xf>
    <xf numFmtId="44" fontId="1" fillId="0" borderId="1" xfId="16" applyFont="1" applyFill="1" applyBorder="1" applyAlignment="1" applyProtection="1">
      <alignment vertical="center"/>
      <protection/>
    </xf>
    <xf numFmtId="43" fontId="1" fillId="2" borderId="2" xfId="18" applyFont="1" applyFill="1" applyBorder="1" applyAlignment="1" applyProtection="1">
      <alignment vertical="center"/>
      <protection/>
    </xf>
    <xf numFmtId="0" fontId="4" fillId="0" borderId="0" xfId="21" applyFont="1" applyBorder="1" applyAlignment="1" applyProtection="1">
      <alignment horizontal="left" vertical="center"/>
      <protection/>
    </xf>
    <xf numFmtId="43" fontId="1" fillId="2" borderId="3" xfId="18" applyFont="1" applyFill="1" applyBorder="1" applyAlignment="1" applyProtection="1">
      <alignment vertical="center"/>
      <protection/>
    </xf>
    <xf numFmtId="10" fontId="4" fillId="0" borderId="0" xfId="21" applyNumberFormat="1" applyFont="1" applyBorder="1" applyAlignment="1" applyProtection="1">
      <alignment vertical="center"/>
      <protection/>
    </xf>
    <xf numFmtId="14" fontId="6" fillId="2" borderId="4" xfId="21" applyNumberFormat="1" applyFont="1" applyFill="1" applyBorder="1" applyAlignment="1" applyProtection="1">
      <alignment horizontal="left" vertical="center"/>
      <protection/>
    </xf>
    <xf numFmtId="14" fontId="6" fillId="2" borderId="5" xfId="21" applyNumberFormat="1" applyFont="1" applyFill="1" applyBorder="1" applyAlignment="1" applyProtection="1">
      <alignment horizontal="center" vertical="center"/>
      <protection/>
    </xf>
    <xf numFmtId="14" fontId="6" fillId="2" borderId="5" xfId="21" applyNumberFormat="1" applyFont="1" applyFill="1" applyBorder="1" applyAlignment="1" applyProtection="1">
      <alignment horizontal="center" vertical="center" wrapText="1"/>
      <protection/>
    </xf>
    <xf numFmtId="0" fontId="6" fillId="2" borderId="5" xfId="21" applyFont="1" applyFill="1" applyBorder="1" applyAlignment="1" applyProtection="1">
      <alignment horizontal="center" vertical="center"/>
      <protection/>
    </xf>
    <xf numFmtId="10" fontId="6" fillId="2" borderId="5" xfId="21" applyNumberFormat="1" applyFont="1" applyFill="1" applyBorder="1" applyAlignment="1" applyProtection="1">
      <alignment horizontal="center" vertical="center"/>
      <protection/>
    </xf>
    <xf numFmtId="0" fontId="6" fillId="2" borderId="6" xfId="21" applyFont="1" applyFill="1" applyBorder="1" applyAlignment="1" applyProtection="1">
      <alignment horizontal="center" vertical="center"/>
      <protection/>
    </xf>
    <xf numFmtId="0" fontId="6" fillId="0" borderId="0" xfId="21" applyFont="1" applyFill="1" applyBorder="1" applyAlignment="1" applyProtection="1">
      <alignment horizontal="center" vertical="center"/>
      <protection/>
    </xf>
    <xf numFmtId="0" fontId="2" fillId="0" borderId="4" xfId="21" applyFont="1" applyBorder="1" applyAlignment="1" applyProtection="1">
      <alignment horizontal="left" vertical="center"/>
      <protection/>
    </xf>
    <xf numFmtId="0" fontId="2" fillId="0" borderId="5" xfId="21" applyFont="1" applyBorder="1" applyAlignment="1" applyProtection="1">
      <alignment horizontal="left" vertical="center"/>
      <protection/>
    </xf>
    <xf numFmtId="0" fontId="4" fillId="0" borderId="5" xfId="21" applyFont="1" applyBorder="1" applyAlignment="1" applyProtection="1">
      <alignment horizontal="left" vertical="center" wrapText="1"/>
      <protection/>
    </xf>
    <xf numFmtId="0" fontId="4" fillId="0" borderId="5" xfId="21" applyFont="1" applyBorder="1" applyAlignment="1" applyProtection="1">
      <alignment vertical="center"/>
      <protection/>
    </xf>
    <xf numFmtId="10" fontId="4" fillId="0" borderId="5" xfId="21" applyNumberFormat="1" applyFont="1" applyBorder="1" applyAlignment="1" applyProtection="1">
      <alignment vertical="center"/>
      <protection/>
    </xf>
    <xf numFmtId="0" fontId="4" fillId="0" borderId="6" xfId="21" applyFont="1" applyBorder="1" applyAlignment="1" applyProtection="1">
      <alignment vertical="center"/>
      <protection/>
    </xf>
    <xf numFmtId="0" fontId="4" fillId="0" borderId="0" xfId="21" applyFont="1" applyBorder="1" applyAlignment="1" applyProtection="1">
      <alignment vertical="center"/>
      <protection/>
    </xf>
    <xf numFmtId="0" fontId="1" fillId="0" borderId="7" xfId="21" applyFont="1" applyBorder="1" applyAlignment="1" applyProtection="1">
      <alignment vertical="center"/>
      <protection/>
    </xf>
    <xf numFmtId="0" fontId="7" fillId="0" borderId="0" xfId="21" applyFont="1" applyBorder="1" applyAlignment="1" applyProtection="1">
      <alignment vertical="center"/>
      <protection/>
    </xf>
    <xf numFmtId="0" fontId="1" fillId="0" borderId="8" xfId="21" applyFont="1" applyBorder="1" applyAlignment="1" applyProtection="1">
      <alignment vertical="center"/>
      <protection/>
    </xf>
    <xf numFmtId="0" fontId="2" fillId="0" borderId="7" xfId="21" applyFont="1" applyBorder="1" applyAlignment="1" applyProtection="1">
      <alignment horizontal="left" vertical="center"/>
      <protection/>
    </xf>
    <xf numFmtId="0" fontId="4" fillId="0" borderId="0" xfId="21" applyFont="1" applyBorder="1" applyAlignment="1" applyProtection="1">
      <alignment horizontal="left" vertical="center" wrapText="1"/>
      <protection/>
    </xf>
    <xf numFmtId="0" fontId="4" fillId="0" borderId="8" xfId="21" applyFont="1" applyBorder="1" applyAlignment="1" applyProtection="1">
      <alignment vertical="center"/>
      <protection/>
    </xf>
    <xf numFmtId="0" fontId="4" fillId="0" borderId="7" xfId="21" applyFont="1" applyBorder="1" applyAlignment="1" applyProtection="1">
      <alignment horizontal="left" vertical="center"/>
      <protection/>
    </xf>
    <xf numFmtId="0" fontId="8" fillId="0" borderId="0" xfId="21" applyFont="1" applyBorder="1" applyAlignment="1" applyProtection="1">
      <alignment horizontal="left" vertical="center"/>
      <protection/>
    </xf>
    <xf numFmtId="0" fontId="9" fillId="0" borderId="7" xfId="21" applyFont="1" applyBorder="1" applyAlignment="1" applyProtection="1">
      <alignment horizontal="left" vertical="center"/>
      <protection/>
    </xf>
    <xf numFmtId="0" fontId="9" fillId="0" borderId="0" xfId="21" applyFont="1" applyBorder="1" applyAlignment="1" applyProtection="1">
      <alignment horizontal="left" vertical="center"/>
      <protection/>
    </xf>
    <xf numFmtId="0" fontId="11" fillId="0" borderId="0" xfId="21" applyFont="1" applyBorder="1" applyAlignment="1" applyProtection="1">
      <alignment horizontal="left" vertical="center"/>
      <protection/>
    </xf>
    <xf numFmtId="0" fontId="9" fillId="0" borderId="0" xfId="21" applyFont="1" applyBorder="1" applyAlignment="1" applyProtection="1">
      <alignment vertical="center"/>
      <protection/>
    </xf>
    <xf numFmtId="10" fontId="9" fillId="0" borderId="0" xfId="21" applyNumberFormat="1" applyFont="1" applyBorder="1" applyAlignment="1" applyProtection="1">
      <alignment vertical="center"/>
      <protection/>
    </xf>
    <xf numFmtId="0" fontId="9" fillId="0" borderId="8" xfId="21" applyFont="1" applyBorder="1" applyAlignment="1" applyProtection="1">
      <alignment vertical="center"/>
      <protection/>
    </xf>
    <xf numFmtId="0" fontId="5" fillId="0" borderId="0" xfId="21" applyFont="1" applyBorder="1" applyAlignment="1" applyProtection="1">
      <alignment horizontal="left" vertical="center" wrapText="1"/>
      <protection/>
    </xf>
    <xf numFmtId="43" fontId="1" fillId="0" borderId="0" xfId="18" applyFont="1" applyBorder="1" applyAlignment="1" applyProtection="1">
      <alignment vertical="center"/>
      <protection/>
    </xf>
    <xf numFmtId="0" fontId="1" fillId="0" borderId="9" xfId="21" applyFont="1" applyBorder="1" applyAlignment="1" applyProtection="1">
      <alignment vertical="center"/>
      <protection/>
    </xf>
    <xf numFmtId="0" fontId="1" fillId="0" borderId="10" xfId="21" applyFont="1" applyBorder="1" applyAlignment="1" applyProtection="1">
      <alignment vertical="center"/>
      <protection/>
    </xf>
    <xf numFmtId="0" fontId="1" fillId="0" borderId="10" xfId="21" applyFont="1" applyBorder="1" applyAlignment="1" applyProtection="1">
      <alignment horizontal="left" vertical="center"/>
      <protection/>
    </xf>
    <xf numFmtId="10" fontId="1" fillId="0" borderId="10" xfId="21" applyNumberFormat="1" applyFont="1" applyBorder="1" applyAlignment="1" applyProtection="1">
      <alignment vertical="center"/>
      <protection/>
    </xf>
    <xf numFmtId="0" fontId="1" fillId="0" borderId="11" xfId="21" applyFont="1" applyBorder="1" applyAlignment="1" applyProtection="1">
      <alignment vertical="center"/>
      <protection/>
    </xf>
    <xf numFmtId="0" fontId="9" fillId="0" borderId="0" xfId="21" applyFont="1" applyBorder="1" applyAlignment="1" applyProtection="1">
      <alignment horizontal="left" vertical="center"/>
      <protection locked="0"/>
    </xf>
    <xf numFmtId="9" fontId="1" fillId="0" borderId="1" xfId="15" applyFont="1" applyFill="1" applyBorder="1" applyAlignment="1" applyProtection="1">
      <alignment vertical="center"/>
      <protection locked="0"/>
    </xf>
    <xf numFmtId="37" fontId="1" fillId="0" borderId="1" xfId="16" applyNumberFormat="1" applyFont="1" applyFill="1" applyBorder="1" applyAlignment="1" applyProtection="1">
      <alignment vertical="center"/>
      <protection locked="0"/>
    </xf>
    <xf numFmtId="10" fontId="1" fillId="0" borderId="1" xfId="16" applyNumberFormat="1" applyFont="1" applyFill="1" applyBorder="1" applyAlignment="1" applyProtection="1">
      <alignment vertical="center"/>
      <protection locked="0"/>
    </xf>
    <xf numFmtId="39" fontId="1" fillId="0" borderId="1" xfId="16" applyNumberFormat="1" applyFont="1" applyFill="1" applyBorder="1" applyAlignment="1" applyProtection="1">
      <alignment vertical="center"/>
      <protection locked="0"/>
    </xf>
    <xf numFmtId="0" fontId="29" fillId="0" borderId="0" xfId="0" applyFont="1"/>
    <xf numFmtId="0" fontId="30" fillId="0" borderId="0" xfId="0" applyFont="1"/>
    <xf numFmtId="165" fontId="1" fillId="0" borderId="1" xfId="18" applyNumberFormat="1" applyFont="1" applyFill="1" applyBorder="1" applyAlignment="1" applyProtection="1">
      <alignment vertical="center"/>
      <protection locked="0"/>
    </xf>
    <xf numFmtId="166" fontId="1" fillId="0" borderId="2" xfId="18" applyNumberFormat="1" applyFont="1" applyFill="1" applyBorder="1" applyAlignment="1" applyProtection="1">
      <alignment vertical="center"/>
      <protection locked="0"/>
    </xf>
    <xf numFmtId="0" fontId="9" fillId="0" borderId="0" xfId="21" applyFont="1" applyFill="1" applyBorder="1" applyAlignment="1" applyProtection="1">
      <alignment vertical="center"/>
      <protection locked="0"/>
    </xf>
    <xf numFmtId="10" fontId="9" fillId="0" borderId="0" xfId="21" applyNumberFormat="1" applyFont="1" applyFill="1" applyBorder="1" applyAlignment="1" applyProtection="1">
      <alignment vertical="center"/>
      <protection locked="0"/>
    </xf>
    <xf numFmtId="166" fontId="1" fillId="0" borderId="1" xfId="18" applyNumberFormat="1" applyFont="1" applyFill="1" applyBorder="1" applyAlignment="1" applyProtection="1">
      <alignment vertical="center"/>
      <protection locked="0"/>
    </xf>
    <xf numFmtId="43" fontId="1" fillId="3" borderId="0" xfId="18" applyFont="1" applyFill="1" applyBorder="1" applyAlignment="1" applyProtection="1">
      <alignment vertical="center"/>
      <protection locked="0"/>
    </xf>
    <xf numFmtId="44" fontId="1" fillId="0" borderId="0" xfId="16" applyFont="1" applyFill="1" applyBorder="1" applyAlignment="1" applyProtection="1">
      <alignment vertical="center"/>
      <protection locked="0"/>
    </xf>
    <xf numFmtId="43" fontId="1" fillId="0" borderId="1" xfId="16" applyNumberFormat="1" applyFont="1" applyFill="1" applyBorder="1" applyAlignment="1" applyProtection="1">
      <alignment vertical="center"/>
      <protection locked="0"/>
    </xf>
    <xf numFmtId="0" fontId="15" fillId="0" borderId="0" xfId="21" applyFont="1" applyFill="1" applyBorder="1" applyAlignment="1" applyProtection="1">
      <alignment horizontal="left" vertical="top"/>
      <protection/>
    </xf>
    <xf numFmtId="0" fontId="4" fillId="0" borderId="10" xfId="21" applyFont="1" applyBorder="1" applyAlignment="1" applyProtection="1">
      <alignment horizontal="left" vertical="center" wrapText="1"/>
      <protection/>
    </xf>
    <xf numFmtId="0" fontId="12" fillId="0" borderId="0" xfId="21" applyFont="1" applyBorder="1" applyAlignment="1" applyProtection="1">
      <alignment horizontal="center" vertical="center" wrapText="1"/>
      <protection/>
    </xf>
    <xf numFmtId="0" fontId="4" fillId="0" borderId="10" xfId="21" applyFont="1" applyBorder="1" applyAlignment="1" applyProtection="1">
      <alignment horizontal="left" vertical="center" wrapText="1"/>
      <protection locked="0"/>
    </xf>
    <xf numFmtId="0" fontId="12" fillId="0" borderId="0" xfId="21" applyFont="1" applyBorder="1" applyAlignment="1" applyProtection="1">
      <alignment horizontal="center" vertical="center" wrapText="1"/>
      <protection locked="0"/>
    </xf>
    <xf numFmtId="167" fontId="1" fillId="0" borderId="1" xfId="18" applyNumberFormat="1" applyFont="1" applyFill="1" applyBorder="1" applyAlignment="1" applyProtection="1">
      <alignment vertical="center"/>
      <protection locked="0"/>
    </xf>
    <xf numFmtId="9" fontId="1" fillId="0" borderId="0" xfId="15" applyFont="1" applyFill="1" applyBorder="1" applyAlignment="1" applyProtection="1">
      <alignment vertical="center"/>
      <protection locked="0"/>
    </xf>
    <xf numFmtId="166" fontId="1" fillId="0" borderId="0" xfId="18" applyNumberFormat="1" applyFont="1" applyFill="1" applyBorder="1" applyAlignment="1" applyProtection="1">
      <alignment vertical="center"/>
      <protection locked="0"/>
    </xf>
    <xf numFmtId="167" fontId="1" fillId="0" borderId="0" xfId="18" applyNumberFormat="1" applyFont="1" applyFill="1" applyBorder="1" applyAlignment="1" applyProtection="1">
      <alignment vertical="center"/>
      <protection locked="0"/>
    </xf>
    <xf numFmtId="167" fontId="1" fillId="0" borderId="0" xfId="21" applyNumberFormat="1" applyFont="1" applyFill="1" applyBorder="1" applyAlignment="1" applyProtection="1">
      <alignment vertical="center"/>
      <protection locked="0"/>
    </xf>
    <xf numFmtId="0" fontId="1" fillId="0" borderId="4" xfId="21" applyFont="1" applyBorder="1" applyAlignment="1" applyProtection="1">
      <alignment vertical="center"/>
      <protection locked="0"/>
    </xf>
    <xf numFmtId="0" fontId="1" fillId="0" borderId="5" xfId="21" applyFont="1" applyBorder="1" applyAlignment="1" applyProtection="1">
      <alignment vertical="center"/>
      <protection locked="0"/>
    </xf>
    <xf numFmtId="0" fontId="1" fillId="0" borderId="5" xfId="21" applyFont="1" applyBorder="1" applyAlignment="1" applyProtection="1">
      <alignment horizontal="left" vertical="center"/>
      <protection locked="0"/>
    </xf>
    <xf numFmtId="10" fontId="1" fillId="0" borderId="5" xfId="21" applyNumberFormat="1" applyFont="1" applyBorder="1" applyAlignment="1" applyProtection="1">
      <alignment vertical="center"/>
      <protection locked="0"/>
    </xf>
    <xf numFmtId="0" fontId="1" fillId="0" borderId="6" xfId="21" applyFont="1" applyBorder="1" applyAlignment="1" applyProtection="1">
      <alignment vertical="center"/>
      <protection locked="0"/>
    </xf>
    <xf numFmtId="14" fontId="6" fillId="2" borderId="12" xfId="21" applyNumberFormat="1" applyFont="1" applyFill="1" applyBorder="1" applyAlignment="1">
      <alignment horizontal="left" vertical="center"/>
      <protection/>
    </xf>
    <xf numFmtId="14" fontId="6" fillId="2" borderId="13" xfId="21" applyNumberFormat="1" applyFont="1" applyFill="1" applyBorder="1" applyAlignment="1">
      <alignment horizontal="center" vertical="center"/>
      <protection/>
    </xf>
    <xf numFmtId="14" fontId="6" fillId="2" borderId="13" xfId="21" applyNumberFormat="1" applyFont="1" applyFill="1" applyBorder="1" applyAlignment="1">
      <alignment horizontal="center" vertical="center" wrapText="1"/>
      <protection/>
    </xf>
    <xf numFmtId="0" fontId="6" fillId="2" borderId="13" xfId="21" applyFont="1" applyFill="1" applyBorder="1" applyAlignment="1">
      <alignment horizontal="center" vertical="center"/>
      <protection/>
    </xf>
    <xf numFmtId="10" fontId="6" fillId="2" borderId="13" xfId="21" applyNumberFormat="1" applyFont="1" applyFill="1" applyBorder="1" applyAlignment="1">
      <alignment horizontal="center" vertical="center"/>
      <protection/>
    </xf>
    <xf numFmtId="0" fontId="6" fillId="2" borderId="14" xfId="21" applyFont="1" applyFill="1" applyBorder="1" applyAlignment="1">
      <alignment horizontal="center" vertical="center"/>
      <protection/>
    </xf>
    <xf numFmtId="14" fontId="6" fillId="0" borderId="4" xfId="21" applyNumberFormat="1" applyFont="1" applyFill="1" applyBorder="1" applyAlignment="1">
      <alignment horizontal="left" vertical="center"/>
      <protection/>
    </xf>
    <xf numFmtId="14" fontId="6" fillId="0" borderId="5" xfId="21" applyNumberFormat="1" applyFont="1" applyFill="1" applyBorder="1" applyAlignment="1">
      <alignment horizontal="center" vertical="center"/>
      <protection/>
    </xf>
    <xf numFmtId="14" fontId="6" fillId="0" borderId="5" xfId="21" applyNumberFormat="1" applyFont="1" applyFill="1" applyBorder="1" applyAlignment="1">
      <alignment horizontal="center" vertical="center" wrapText="1"/>
      <protection/>
    </xf>
    <xf numFmtId="0" fontId="6" fillId="0" borderId="5" xfId="21" applyFont="1" applyFill="1" applyBorder="1" applyAlignment="1">
      <alignment horizontal="center" vertical="center"/>
      <protection/>
    </xf>
    <xf numFmtId="10" fontId="6" fillId="0" borderId="5" xfId="21" applyNumberFormat="1" applyFont="1" applyFill="1" applyBorder="1" applyAlignment="1">
      <alignment horizontal="center" vertical="center"/>
      <protection/>
    </xf>
    <xf numFmtId="0" fontId="6" fillId="0" borderId="6" xfId="21" applyFont="1" applyFill="1" applyBorder="1" applyAlignment="1">
      <alignment horizontal="center" vertical="center"/>
      <protection/>
    </xf>
    <xf numFmtId="0" fontId="31" fillId="0" borderId="0" xfId="0" applyFont="1"/>
    <xf numFmtId="0" fontId="16" fillId="0" borderId="0" xfId="21" applyFont="1" applyBorder="1" applyAlignment="1">
      <alignment vertical="center"/>
      <protection/>
    </xf>
    <xf numFmtId="0" fontId="16" fillId="0" borderId="0" xfId="21" applyFont="1" applyBorder="1" applyAlignment="1">
      <alignment horizontal="left" vertical="center"/>
      <protection/>
    </xf>
    <xf numFmtId="10" fontId="16" fillId="0" borderId="0" xfId="21" applyNumberFormat="1" applyFont="1" applyBorder="1" applyAlignment="1">
      <alignment vertical="center"/>
      <protection/>
    </xf>
    <xf numFmtId="0" fontId="17" fillId="0" borderId="0" xfId="21" applyFont="1" applyBorder="1" applyAlignment="1">
      <alignment horizontal="left" vertical="center"/>
      <protection/>
    </xf>
    <xf numFmtId="0" fontId="17" fillId="0" borderId="7" xfId="21" applyFont="1" applyBorder="1" applyAlignment="1">
      <alignment horizontal="left" vertical="center"/>
      <protection/>
    </xf>
    <xf numFmtId="0" fontId="16" fillId="0" borderId="0" xfId="21" applyFont="1" applyBorder="1" applyAlignment="1">
      <alignment horizontal="left" vertical="center" wrapText="1"/>
      <protection/>
    </xf>
    <xf numFmtId="0" fontId="16" fillId="0" borderId="8" xfId="21" applyFont="1" applyBorder="1" applyAlignment="1">
      <alignment vertical="center"/>
      <protection/>
    </xf>
    <xf numFmtId="0" fontId="16" fillId="0" borderId="7" xfId="21" applyFont="1" applyBorder="1" applyAlignment="1">
      <alignment horizontal="left" vertical="center"/>
      <protection/>
    </xf>
    <xf numFmtId="0" fontId="18" fillId="0" borderId="0" xfId="21" applyFont="1" applyBorder="1" applyAlignment="1">
      <alignment horizontal="left" vertical="center"/>
      <protection/>
    </xf>
    <xf numFmtId="0" fontId="16" fillId="0" borderId="15" xfId="21" applyFont="1" applyBorder="1" applyAlignment="1">
      <alignment horizontal="center" vertical="center"/>
      <protection/>
    </xf>
    <xf numFmtId="164" fontId="16" fillId="0" borderId="15" xfId="21" applyNumberFormat="1" applyFont="1" applyBorder="1" applyAlignment="1">
      <alignment horizontal="center" vertical="center" wrapText="1"/>
      <protection/>
    </xf>
    <xf numFmtId="0" fontId="16" fillId="0" borderId="0" xfId="21" applyFont="1" applyBorder="1" applyAlignment="1" applyProtection="1">
      <alignment vertical="center"/>
      <protection locked="0"/>
    </xf>
    <xf numFmtId="0" fontId="16" fillId="0" borderId="9" xfId="21" applyFont="1" applyBorder="1" applyAlignment="1">
      <alignment vertical="center"/>
      <protection/>
    </xf>
    <xf numFmtId="0" fontId="16" fillId="0" borderId="10" xfId="21" applyFont="1" applyBorder="1" applyAlignment="1">
      <alignment vertical="center"/>
      <protection/>
    </xf>
    <xf numFmtId="0" fontId="16" fillId="0" borderId="10" xfId="21" applyFont="1" applyBorder="1" applyAlignment="1">
      <alignment horizontal="left" vertical="center"/>
      <protection/>
    </xf>
    <xf numFmtId="10" fontId="16" fillId="0" borderId="10" xfId="21" applyNumberFormat="1" applyFont="1" applyBorder="1" applyAlignment="1">
      <alignment vertical="center"/>
      <protection/>
    </xf>
    <xf numFmtId="0" fontId="16" fillId="0" borderId="11" xfId="21" applyFont="1" applyBorder="1" applyAlignment="1">
      <alignment vertical="center"/>
      <protection/>
    </xf>
    <xf numFmtId="0" fontId="16" fillId="0" borderId="0" xfId="21" applyFont="1" applyBorder="1" applyAlignment="1">
      <alignment vertical="center" wrapText="1"/>
      <protection/>
    </xf>
    <xf numFmtId="0" fontId="0" fillId="0" borderId="0" xfId="0" applyNumberFormat="1"/>
    <xf numFmtId="14" fontId="0" fillId="0" borderId="0" xfId="0" applyNumberFormat="1"/>
    <xf numFmtId="0" fontId="0" fillId="0" borderId="0" xfId="0" applyNumberFormat="1" applyFill="1" applyBorder="1"/>
    <xf numFmtId="0" fontId="0" fillId="0" borderId="0" xfId="0" applyNumberFormat="1" applyBorder="1"/>
    <xf numFmtId="0" fontId="0" fillId="0" borderId="0" xfId="0" applyBorder="1"/>
    <xf numFmtId="0" fontId="16" fillId="0" borderId="7" xfId="21" applyFont="1" applyBorder="1" applyAlignment="1">
      <alignment horizontal="left" vertical="top" wrapText="1"/>
      <protection/>
    </xf>
    <xf numFmtId="0" fontId="16" fillId="0" borderId="0" xfId="21" applyFont="1" applyBorder="1" applyAlignment="1">
      <alignment horizontal="left" vertical="top" wrapText="1"/>
      <protection/>
    </xf>
    <xf numFmtId="0" fontId="28" fillId="0" borderId="0" xfId="0" applyFont="1" applyProtection="1">
      <protection/>
    </xf>
    <xf numFmtId="14" fontId="1" fillId="0" borderId="0" xfId="16" applyNumberFormat="1" applyFont="1" applyFill="1" applyBorder="1" applyAlignment="1" applyProtection="1">
      <alignment horizontal="left" vertical="center"/>
      <protection/>
    </xf>
    <xf numFmtId="14" fontId="6" fillId="2" borderId="12" xfId="21" applyNumberFormat="1" applyFont="1" applyFill="1" applyBorder="1" applyAlignment="1" applyProtection="1">
      <alignment horizontal="left" vertical="center"/>
      <protection/>
    </xf>
    <xf numFmtId="14" fontId="6" fillId="2" borderId="13" xfId="21" applyNumberFormat="1" applyFont="1" applyFill="1" applyBorder="1" applyAlignment="1" applyProtection="1">
      <alignment horizontal="center" vertical="center"/>
      <protection/>
    </xf>
    <xf numFmtId="14" fontId="6" fillId="2" borderId="13" xfId="21" applyNumberFormat="1" applyFont="1" applyFill="1" applyBorder="1" applyAlignment="1" applyProtection="1">
      <alignment horizontal="center" vertical="center" wrapText="1"/>
      <protection/>
    </xf>
    <xf numFmtId="0" fontId="6" fillId="2" borderId="13" xfId="21" applyFont="1" applyFill="1" applyBorder="1" applyAlignment="1" applyProtection="1">
      <alignment horizontal="center" vertical="center"/>
      <protection/>
    </xf>
    <xf numFmtId="10" fontId="6" fillId="2" borderId="13" xfId="21" applyNumberFormat="1" applyFont="1" applyFill="1" applyBorder="1" applyAlignment="1" applyProtection="1">
      <alignment horizontal="center" vertical="center"/>
      <protection/>
    </xf>
    <xf numFmtId="0" fontId="6" fillId="2" borderId="14" xfId="21" applyFont="1" applyFill="1" applyBorder="1" applyAlignment="1" applyProtection="1">
      <alignment horizontal="center" vertical="center"/>
      <protection/>
    </xf>
    <xf numFmtId="14" fontId="6" fillId="0" borderId="7" xfId="21" applyNumberFormat="1" applyFont="1" applyFill="1" applyBorder="1" applyAlignment="1" applyProtection="1">
      <alignment horizontal="left" vertical="center"/>
      <protection/>
    </xf>
    <xf numFmtId="14" fontId="6" fillId="0" borderId="0" xfId="21" applyNumberFormat="1" applyFont="1" applyFill="1" applyBorder="1" applyAlignment="1" applyProtection="1">
      <alignment horizontal="center" vertical="center"/>
      <protection/>
    </xf>
    <xf numFmtId="14" fontId="6" fillId="0" borderId="0" xfId="21" applyNumberFormat="1" applyFont="1" applyFill="1" applyBorder="1" applyAlignment="1" applyProtection="1">
      <alignment horizontal="center" vertical="center" wrapText="1"/>
      <protection/>
    </xf>
    <xf numFmtId="10" fontId="6" fillId="0" borderId="0" xfId="21" applyNumberFormat="1" applyFont="1" applyFill="1" applyBorder="1" applyAlignment="1" applyProtection="1">
      <alignment horizontal="center" vertical="center"/>
      <protection/>
    </xf>
    <xf numFmtId="0" fontId="6" fillId="0" borderId="8" xfId="21" applyFont="1" applyFill="1" applyBorder="1" applyAlignment="1" applyProtection="1">
      <alignment horizontal="center" vertical="center"/>
      <protection/>
    </xf>
    <xf numFmtId="44" fontId="32" fillId="4" borderId="16" xfId="16" applyFont="1" applyFill="1" applyBorder="1" applyAlignment="1" applyProtection="1">
      <alignment vertical="center"/>
      <protection/>
    </xf>
    <xf numFmtId="0" fontId="33" fillId="0" borderId="7" xfId="21" applyFont="1" applyBorder="1" applyAlignment="1" applyProtection="1">
      <alignment horizontal="left" vertical="center"/>
      <protection/>
    </xf>
    <xf numFmtId="44" fontId="1" fillId="5" borderId="16" xfId="16" applyFont="1" applyFill="1" applyBorder="1" applyAlignment="1" applyProtection="1">
      <alignment vertical="center"/>
      <protection/>
    </xf>
    <xf numFmtId="0" fontId="4" fillId="0" borderId="9" xfId="21" applyFont="1" applyBorder="1" applyAlignment="1" applyProtection="1">
      <alignment horizontal="left" vertical="center"/>
      <protection/>
    </xf>
    <xf numFmtId="0" fontId="4" fillId="0" borderId="10" xfId="21" applyFont="1" applyBorder="1" applyAlignment="1" applyProtection="1">
      <alignment vertical="center"/>
      <protection/>
    </xf>
    <xf numFmtId="0" fontId="5" fillId="0" borderId="10" xfId="21" applyFont="1" applyBorder="1" applyAlignment="1" applyProtection="1">
      <alignment horizontal="left" vertical="center"/>
      <protection/>
    </xf>
    <xf numFmtId="0" fontId="4" fillId="0" borderId="11" xfId="21" applyFont="1" applyBorder="1" applyAlignment="1" applyProtection="1">
      <alignment vertical="center"/>
      <protection/>
    </xf>
    <xf numFmtId="14" fontId="6" fillId="2" borderId="17" xfId="21" applyNumberFormat="1" applyFont="1" applyFill="1" applyBorder="1" applyAlignment="1" applyProtection="1">
      <alignment horizontal="left" vertical="center"/>
      <protection/>
    </xf>
    <xf numFmtId="14" fontId="6" fillId="2" borderId="18" xfId="21" applyNumberFormat="1" applyFont="1" applyFill="1" applyBorder="1" applyAlignment="1" applyProtection="1">
      <alignment horizontal="center" vertical="center"/>
      <protection/>
    </xf>
    <xf numFmtId="14" fontId="6" fillId="2" borderId="18" xfId="21" applyNumberFormat="1" applyFont="1" applyFill="1" applyBorder="1" applyAlignment="1" applyProtection="1">
      <alignment horizontal="center" vertical="center" wrapText="1"/>
      <protection/>
    </xf>
    <xf numFmtId="0" fontId="6" fillId="2" borderId="18" xfId="21" applyFont="1" applyFill="1" applyBorder="1" applyAlignment="1" applyProtection="1">
      <alignment horizontal="center" vertical="center"/>
      <protection/>
    </xf>
    <xf numFmtId="44" fontId="1" fillId="6" borderId="19" xfId="16" applyFont="1" applyFill="1" applyBorder="1" applyAlignment="1" applyProtection="1">
      <alignment vertical="center"/>
      <protection/>
    </xf>
    <xf numFmtId="0" fontId="6" fillId="2" borderId="20" xfId="21" applyFont="1" applyFill="1" applyBorder="1" applyAlignment="1" applyProtection="1">
      <alignment horizontal="center" vertical="center"/>
      <protection/>
    </xf>
    <xf numFmtId="0" fontId="28" fillId="0" borderId="0" xfId="0" applyFont="1" applyAlignment="1" applyProtection="1">
      <alignment/>
      <protection/>
    </xf>
    <xf numFmtId="0" fontId="26" fillId="0" borderId="0" xfId="0" applyFont="1" applyProtection="1">
      <protection locked="0"/>
    </xf>
    <xf numFmtId="0" fontId="26" fillId="0" borderId="0" xfId="0" applyNumberFormat="1" applyFont="1" applyProtection="1">
      <protection locked="0"/>
    </xf>
    <xf numFmtId="14" fontId="26" fillId="0" borderId="0" xfId="0" applyNumberFormat="1" applyFont="1" applyAlignment="1" applyProtection="1">
      <alignment horizontal="left"/>
      <protection locked="0"/>
    </xf>
    <xf numFmtId="0" fontId="5" fillId="0" borderId="0" xfId="21" applyFont="1" applyBorder="1" applyAlignment="1" applyProtection="1">
      <alignment horizontal="left" vertical="center"/>
      <protection locked="0"/>
    </xf>
    <xf numFmtId="10" fontId="4" fillId="0" borderId="2" xfId="21" applyNumberFormat="1" applyFont="1" applyBorder="1" applyAlignment="1" applyProtection="1">
      <alignment vertical="center"/>
      <protection locked="0"/>
    </xf>
    <xf numFmtId="10" fontId="4" fillId="0" borderId="3" xfId="21" applyNumberFormat="1" applyFont="1" applyBorder="1" applyAlignment="1" applyProtection="1">
      <alignment vertical="center"/>
      <protection locked="0"/>
    </xf>
    <xf numFmtId="10" fontId="4" fillId="0" borderId="16" xfId="21" applyNumberFormat="1" applyFont="1" applyBorder="1" applyAlignment="1" applyProtection="1">
      <alignment vertical="center"/>
      <protection locked="0"/>
    </xf>
    <xf numFmtId="41" fontId="4" fillId="0" borderId="10" xfId="21" applyNumberFormat="1" applyFont="1" applyBorder="1" applyAlignment="1" applyProtection="1">
      <alignment horizontal="left" vertical="center" wrapText="1"/>
      <protection locked="0"/>
    </xf>
    <xf numFmtId="0" fontId="13" fillId="0" borderId="0" xfId="21" applyFont="1" applyBorder="1" applyAlignment="1" applyProtection="1">
      <alignment vertical="center"/>
      <protection locked="0"/>
    </xf>
    <xf numFmtId="0" fontId="4" fillId="0" borderId="9" xfId="21" applyFont="1" applyBorder="1" applyAlignment="1" applyProtection="1">
      <alignment horizontal="left" vertical="center"/>
      <protection locked="0"/>
    </xf>
    <xf numFmtId="0" fontId="4" fillId="0" borderId="10" xfId="21" applyFont="1" applyBorder="1" applyAlignment="1" applyProtection="1">
      <alignment horizontal="left" vertical="center"/>
      <protection locked="0"/>
    </xf>
    <xf numFmtId="0" fontId="8" fillId="0" borderId="10" xfId="21" applyFont="1" applyBorder="1" applyAlignment="1" applyProtection="1">
      <alignment horizontal="left" vertical="center"/>
      <protection locked="0"/>
    </xf>
    <xf numFmtId="0" fontId="4" fillId="0" borderId="10" xfId="21" applyFont="1" applyBorder="1" applyAlignment="1" applyProtection="1">
      <alignment vertical="center"/>
      <protection locked="0"/>
    </xf>
    <xf numFmtId="0" fontId="4" fillId="0" borderId="11" xfId="21" applyFont="1" applyBorder="1" applyAlignment="1" applyProtection="1">
      <alignment vertical="center"/>
      <protection locked="0"/>
    </xf>
    <xf numFmtId="0" fontId="4" fillId="0" borderId="0" xfId="21" applyNumberFormat="1" applyFont="1" applyBorder="1" applyAlignment="1" applyProtection="1">
      <alignment horizontal="left" vertical="center"/>
      <protection locked="0"/>
    </xf>
    <xf numFmtId="41" fontId="4" fillId="0" borderId="0" xfId="21" applyNumberFormat="1" applyFont="1" applyBorder="1" applyAlignment="1" applyProtection="1">
      <alignment horizontal="left" vertical="center" wrapText="1"/>
      <protection locked="0"/>
    </xf>
    <xf numFmtId="43" fontId="4" fillId="0" borderId="2" xfId="21" applyNumberFormat="1" applyFont="1" applyBorder="1" applyAlignment="1" applyProtection="1">
      <alignment vertical="center"/>
      <protection/>
    </xf>
    <xf numFmtId="43" fontId="7" fillId="0" borderId="3" xfId="21" applyNumberFormat="1" applyFont="1" applyBorder="1" applyAlignment="1" applyProtection="1">
      <alignment vertical="center"/>
      <protection/>
    </xf>
    <xf numFmtId="44" fontId="1" fillId="0" borderId="16" xfId="16" applyFont="1" applyBorder="1" applyAlignment="1" applyProtection="1">
      <alignment vertical="center"/>
      <protection/>
    </xf>
    <xf numFmtId="43" fontId="1" fillId="0" borderId="16" xfId="18" applyFont="1" applyBorder="1" applyAlignment="1" applyProtection="1">
      <alignment vertical="center"/>
      <protection/>
    </xf>
    <xf numFmtId="9" fontId="1" fillId="0" borderId="16" xfId="15" applyFont="1" applyBorder="1" applyAlignment="1" applyProtection="1">
      <alignment vertical="center"/>
      <protection/>
    </xf>
    <xf numFmtId="44" fontId="1" fillId="0" borderId="16" xfId="15" applyNumberFormat="1" applyFont="1" applyBorder="1" applyAlignment="1" applyProtection="1">
      <alignment vertical="center"/>
      <protection/>
    </xf>
    <xf numFmtId="10" fontId="4" fillId="0" borderId="10" xfId="21" applyNumberFormat="1" applyFont="1" applyBorder="1" applyAlignment="1" applyProtection="1">
      <alignment vertical="center"/>
      <protection/>
    </xf>
    <xf numFmtId="0" fontId="13" fillId="0" borderId="10" xfId="21" applyFont="1" applyBorder="1" applyAlignment="1" applyProtection="1">
      <alignment vertical="center"/>
      <protection locked="0"/>
    </xf>
    <xf numFmtId="0" fontId="7" fillId="0" borderId="10" xfId="21" applyFont="1" applyBorder="1" applyAlignment="1" applyProtection="1">
      <alignment vertical="center"/>
      <protection locked="0"/>
    </xf>
    <xf numFmtId="14" fontId="2" fillId="0" borderId="4" xfId="21" applyNumberFormat="1" applyFont="1" applyBorder="1" applyAlignment="1" applyProtection="1">
      <alignment horizontal="left" vertical="center"/>
      <protection locked="0"/>
    </xf>
    <xf numFmtId="43" fontId="4" fillId="0" borderId="0" xfId="21" applyNumberFormat="1" applyFont="1" applyBorder="1" applyAlignment="1" applyProtection="1">
      <alignment horizontal="left" vertical="center"/>
      <protection locked="0"/>
    </xf>
    <xf numFmtId="14" fontId="2" fillId="0" borderId="7" xfId="21" applyNumberFormat="1" applyFont="1" applyBorder="1" applyAlignment="1" applyProtection="1">
      <alignment horizontal="left" vertical="center"/>
      <protection locked="0"/>
    </xf>
    <xf numFmtId="0" fontId="4" fillId="0" borderId="7" xfId="21" applyFont="1" applyBorder="1" applyAlignment="1" applyProtection="1">
      <alignment vertical="center"/>
      <protection locked="0"/>
    </xf>
    <xf numFmtId="43" fontId="4" fillId="0" borderId="3" xfId="21" applyNumberFormat="1" applyFont="1" applyBorder="1" applyAlignment="1" applyProtection="1">
      <alignment vertical="center"/>
      <protection/>
    </xf>
    <xf numFmtId="43" fontId="1" fillId="0" borderId="16" xfId="18" applyNumberFormat="1" applyFont="1" applyBorder="1" applyAlignment="1" applyProtection="1">
      <alignment vertical="center"/>
      <protection/>
    </xf>
    <xf numFmtId="0" fontId="4" fillId="0" borderId="5" xfId="21" applyFont="1" applyBorder="1" applyAlignment="1" applyProtection="1">
      <alignment horizontal="left" vertical="center"/>
      <protection locked="0"/>
    </xf>
    <xf numFmtId="43" fontId="5" fillId="0" borderId="3" xfId="21" applyNumberFormat="1" applyFont="1" applyBorder="1" applyAlignment="1" applyProtection="1">
      <alignment vertical="center"/>
      <protection/>
    </xf>
    <xf numFmtId="10" fontId="4" fillId="0" borderId="2" xfId="21" applyNumberFormat="1" applyFont="1" applyBorder="1" applyAlignment="1" applyProtection="1">
      <alignment vertical="center"/>
      <protection/>
    </xf>
    <xf numFmtId="10" fontId="7" fillId="0" borderId="3" xfId="21" applyNumberFormat="1" applyFont="1" applyBorder="1" applyAlignment="1" applyProtection="1">
      <alignment vertical="center"/>
      <protection/>
    </xf>
    <xf numFmtId="10" fontId="1" fillId="0" borderId="5" xfId="21" applyNumberFormat="1" applyFont="1" applyBorder="1" applyAlignment="1" applyProtection="1">
      <alignment vertical="center"/>
      <protection/>
    </xf>
    <xf numFmtId="0" fontId="4" fillId="0" borderId="10" xfId="21" applyFont="1" applyBorder="1" applyAlignment="1" applyProtection="1">
      <alignment horizontal="left" wrapText="1"/>
      <protection/>
    </xf>
    <xf numFmtId="9" fontId="1" fillId="0" borderId="1" xfId="18" applyNumberFormat="1" applyFont="1" applyFill="1" applyBorder="1" applyAlignment="1" applyProtection="1">
      <alignment vertical="center"/>
      <protection locked="0"/>
    </xf>
    <xf numFmtId="0" fontId="4" fillId="0" borderId="10" xfId="21" applyFont="1" applyBorder="1" applyAlignment="1" applyProtection="1">
      <alignment horizontal="left" vertical="top" wrapText="1"/>
      <protection locked="0"/>
    </xf>
    <xf numFmtId="44" fontId="1" fillId="0" borderId="1" xfId="16" applyNumberFormat="1" applyFont="1" applyFill="1" applyBorder="1" applyAlignment="1" applyProtection="1">
      <alignment vertical="center"/>
      <protection locked="0"/>
    </xf>
    <xf numFmtId="0" fontId="4" fillId="0" borderId="10" xfId="21" applyFont="1" applyBorder="1" applyAlignment="1" applyProtection="1">
      <alignment horizontal="left" wrapText="1"/>
      <protection locked="0"/>
    </xf>
    <xf numFmtId="0" fontId="34" fillId="0" borderId="0" xfId="0" applyFont="1"/>
    <xf numFmtId="43" fontId="1" fillId="3" borderId="1" xfId="16" applyNumberFormat="1" applyFont="1" applyFill="1" applyBorder="1" applyAlignment="1" applyProtection="1">
      <alignment vertical="center"/>
      <protection locked="0"/>
    </xf>
    <xf numFmtId="0" fontId="4" fillId="3" borderId="10" xfId="21" applyFont="1" applyFill="1" applyBorder="1" applyAlignment="1" applyProtection="1">
      <alignment horizontal="left" vertical="center" wrapText="1"/>
      <protection/>
    </xf>
    <xf numFmtId="2" fontId="35" fillId="0" borderId="0" xfId="0" applyNumberFormat="1" applyFont="1"/>
    <xf numFmtId="14" fontId="6" fillId="2" borderId="15" xfId="21" applyNumberFormat="1" applyFont="1" applyFill="1" applyBorder="1" applyAlignment="1">
      <alignment horizontal="left" vertical="center"/>
      <protection/>
    </xf>
    <xf numFmtId="14" fontId="6" fillId="2" borderId="15" xfId="21" applyNumberFormat="1" applyFont="1" applyFill="1" applyBorder="1" applyAlignment="1">
      <alignment horizontal="center" vertical="center"/>
      <protection/>
    </xf>
    <xf numFmtId="14" fontId="6" fillId="2" borderId="15" xfId="21" applyNumberFormat="1" applyFont="1" applyFill="1" applyBorder="1" applyAlignment="1">
      <alignment horizontal="center" vertical="center" wrapText="1"/>
      <protection/>
    </xf>
    <xf numFmtId="0" fontId="6" fillId="2" borderId="15" xfId="21" applyFont="1" applyFill="1" applyBorder="1" applyAlignment="1">
      <alignment horizontal="center" vertical="center"/>
      <protection/>
    </xf>
    <xf numFmtId="10" fontId="6" fillId="2" borderId="15" xfId="21" applyNumberFormat="1" applyFont="1" applyFill="1" applyBorder="1" applyAlignment="1">
      <alignment horizontal="center" vertical="center"/>
      <protection/>
    </xf>
    <xf numFmtId="0" fontId="16" fillId="0" borderId="7" xfId="21" applyFont="1" applyBorder="1" applyAlignment="1">
      <alignment horizontal="left" vertical="top" wrapText="1"/>
      <protection/>
    </xf>
    <xf numFmtId="0" fontId="16" fillId="0" borderId="0" xfId="21" applyFont="1" applyBorder="1" applyAlignment="1">
      <alignment horizontal="left" vertical="top" wrapText="1"/>
      <protection/>
    </xf>
    <xf numFmtId="0" fontId="16" fillId="0" borderId="8" xfId="21" applyFont="1" applyBorder="1" applyAlignment="1">
      <alignment horizontal="left" vertical="top" wrapText="1"/>
      <protection/>
    </xf>
    <xf numFmtId="0" fontId="0" fillId="0" borderId="0" xfId="0" applyAlignment="1">
      <alignment horizontal="left" vertical="top" wrapText="1"/>
    </xf>
    <xf numFmtId="0" fontId="0" fillId="0" borderId="8" xfId="0" applyBorder="1" applyAlignment="1">
      <alignment horizontal="left" vertical="top" wrapText="1"/>
    </xf>
    <xf numFmtId="0" fontId="16" fillId="0" borderId="7" xfId="21" applyNumberFormat="1" applyFont="1" applyBorder="1" applyAlignment="1">
      <alignment horizontal="left" vertical="top" wrapText="1"/>
      <protection/>
    </xf>
    <xf numFmtId="0" fontId="16" fillId="0" borderId="9" xfId="21" applyFont="1" applyBorder="1" applyAlignment="1">
      <alignment horizontal="left" vertical="top" wrapText="1"/>
      <protection/>
    </xf>
    <xf numFmtId="0" fontId="16" fillId="0" borderId="10" xfId="21" applyFont="1" applyBorder="1" applyAlignment="1">
      <alignment horizontal="left" vertical="top" wrapText="1"/>
      <protection/>
    </xf>
    <xf numFmtId="0" fontId="16" fillId="0" borderId="11" xfId="21" applyFont="1" applyBorder="1" applyAlignment="1">
      <alignment horizontal="left" vertical="top" wrapText="1"/>
      <protection/>
    </xf>
    <xf numFmtId="14" fontId="16" fillId="2" borderId="15" xfId="21" applyNumberFormat="1" applyFont="1" applyFill="1" applyBorder="1" applyAlignment="1">
      <alignment horizontal="left" vertical="center" wrapText="1"/>
      <protection/>
    </xf>
    <xf numFmtId="0" fontId="0" fillId="0" borderId="15" xfId="0" applyBorder="1" applyAlignment="1">
      <alignment vertical="center"/>
    </xf>
    <xf numFmtId="14" fontId="6" fillId="2" borderId="15" xfId="21" applyNumberFormat="1" applyFont="1" applyFill="1" applyBorder="1" applyAlignment="1">
      <alignment horizontal="left" vertical="center" wrapText="1"/>
      <protection/>
    </xf>
    <xf numFmtId="0" fontId="16" fillId="0" borderId="15" xfId="21" applyFont="1" applyBorder="1" applyAlignment="1">
      <alignment horizontal="left" vertical="top" wrapText="1"/>
      <protection/>
    </xf>
    <xf numFmtId="0" fontId="0" fillId="0" borderId="15" xfId="0" applyBorder="1" applyAlignment="1">
      <alignment vertical="top" wrapText="1"/>
    </xf>
    <xf numFmtId="14" fontId="18" fillId="2" borderId="15" xfId="21" applyNumberFormat="1" applyFont="1" applyFill="1" applyBorder="1" applyAlignment="1">
      <alignment horizontal="left" vertical="center" wrapText="1"/>
      <protection/>
    </xf>
    <xf numFmtId="14" fontId="24" fillId="6" borderId="12" xfId="21" applyNumberFormat="1" applyFont="1" applyFill="1" applyBorder="1" applyAlignment="1">
      <alignment horizontal="left" vertical="center" wrapText="1"/>
      <protection/>
    </xf>
    <xf numFmtId="0" fontId="0" fillId="6" borderId="13" xfId="0" applyFill="1" applyBorder="1" applyAlignment="1">
      <alignment vertical="center"/>
    </xf>
    <xf numFmtId="0" fontId="0" fillId="6" borderId="14" xfId="0" applyFill="1" applyBorder="1" applyAlignment="1">
      <alignment vertical="center"/>
    </xf>
    <xf numFmtId="0" fontId="4" fillId="0" borderId="0" xfId="21" applyFont="1" applyBorder="1" applyAlignment="1" applyProtection="1">
      <alignment horizontal="left" vertical="center" wrapText="1"/>
      <protection locked="0"/>
    </xf>
    <xf numFmtId="0" fontId="25" fillId="0" borderId="0" xfId="20" applyBorder="1" applyAlignment="1" applyProtection="1">
      <alignment horizontal="left" vertical="center" wrapText="1"/>
      <protection/>
    </xf>
    <xf numFmtId="0" fontId="1" fillId="0" borderId="4" xfId="21" applyFont="1" applyBorder="1" applyAlignment="1" applyProtection="1">
      <alignment horizontal="left" vertical="top" wrapText="1"/>
      <protection locked="0"/>
    </xf>
    <xf numFmtId="0" fontId="1" fillId="0" borderId="5" xfId="21" applyFont="1" applyBorder="1" applyAlignment="1" applyProtection="1">
      <alignment horizontal="left" vertical="top" wrapText="1"/>
      <protection locked="0"/>
    </xf>
    <xf numFmtId="0" fontId="1" fillId="0" borderId="6" xfId="21" applyFont="1" applyBorder="1" applyAlignment="1" applyProtection="1">
      <alignment horizontal="left" vertical="top" wrapText="1"/>
      <protection locked="0"/>
    </xf>
    <xf numFmtId="0" fontId="1" fillId="0" borderId="7" xfId="21" applyFont="1" applyBorder="1" applyAlignment="1" applyProtection="1">
      <alignment horizontal="left" vertical="top" wrapText="1"/>
      <protection locked="0"/>
    </xf>
    <xf numFmtId="0" fontId="1" fillId="0" borderId="0" xfId="21" applyFont="1" applyBorder="1" applyAlignment="1" applyProtection="1">
      <alignment horizontal="left" vertical="top" wrapText="1"/>
      <protection locked="0"/>
    </xf>
    <xf numFmtId="0" fontId="1" fillId="0" borderId="8" xfId="21" applyFont="1" applyBorder="1" applyAlignment="1" applyProtection="1">
      <alignment horizontal="left" vertical="top" wrapText="1"/>
      <protection locked="0"/>
    </xf>
    <xf numFmtId="0" fontId="1" fillId="0" borderId="9" xfId="21" applyFont="1" applyBorder="1" applyAlignment="1" applyProtection="1">
      <alignment horizontal="left" vertical="top" wrapText="1"/>
      <protection locked="0"/>
    </xf>
    <xf numFmtId="0" fontId="1" fillId="0" borderId="10" xfId="21" applyFont="1" applyBorder="1" applyAlignment="1" applyProtection="1">
      <alignment horizontal="left" vertical="top" wrapText="1"/>
      <protection locked="0"/>
    </xf>
    <xf numFmtId="0" fontId="1" fillId="0" borderId="11" xfId="21" applyFont="1" applyBorder="1" applyAlignment="1" applyProtection="1">
      <alignment horizontal="left" vertical="top" wrapText="1"/>
      <protection locked="0"/>
    </xf>
    <xf numFmtId="0" fontId="25" fillId="0" borderId="0" xfId="20" applyBorder="1" applyAlignment="1" applyProtection="1">
      <alignment vertical="center" wrapText="1"/>
      <protection locked="0"/>
    </xf>
    <xf numFmtId="0" fontId="25" fillId="0" borderId="0" xfId="20" applyAlignment="1" applyProtection="1">
      <alignment vertical="center" wrapText="1"/>
      <protection/>
    </xf>
    <xf numFmtId="0" fontId="36" fillId="0" borderId="0" xfId="20" applyFont="1" applyBorder="1" applyAlignment="1" applyProtection="1">
      <alignment vertical="center" wrapText="1"/>
      <protection locked="0"/>
    </xf>
    <xf numFmtId="0" fontId="36" fillId="0" borderId="0" xfId="20" applyFont="1" applyAlignment="1" applyProtection="1">
      <alignment vertical="center" wrapText="1"/>
      <protection/>
    </xf>
    <xf numFmtId="0" fontId="1" fillId="6" borderId="4" xfId="21" applyFont="1" applyFill="1" applyBorder="1" applyAlignment="1" applyProtection="1">
      <alignment horizontal="left" vertical="top" wrapText="1"/>
      <protection locked="0"/>
    </xf>
    <xf numFmtId="0" fontId="1" fillId="6" borderId="5" xfId="21" applyFont="1" applyFill="1" applyBorder="1" applyAlignment="1" applyProtection="1">
      <alignment horizontal="left" vertical="top" wrapText="1"/>
      <protection locked="0"/>
    </xf>
    <xf numFmtId="0" fontId="1" fillId="6" borderId="6" xfId="21" applyFont="1" applyFill="1" applyBorder="1" applyAlignment="1" applyProtection="1">
      <alignment horizontal="left" vertical="top" wrapText="1"/>
      <protection locked="0"/>
    </xf>
    <xf numFmtId="0" fontId="1" fillId="6" borderId="7" xfId="21" applyFont="1" applyFill="1" applyBorder="1" applyAlignment="1" applyProtection="1">
      <alignment horizontal="left" vertical="top" wrapText="1"/>
      <protection locked="0"/>
    </xf>
    <xf numFmtId="0" fontId="1" fillId="6" borderId="0" xfId="21" applyFont="1" applyFill="1" applyBorder="1" applyAlignment="1" applyProtection="1">
      <alignment horizontal="left" vertical="top" wrapText="1"/>
      <protection locked="0"/>
    </xf>
    <xf numFmtId="0" fontId="1" fillId="6" borderId="8" xfId="21" applyFont="1" applyFill="1" applyBorder="1" applyAlignment="1" applyProtection="1">
      <alignment horizontal="left" vertical="top" wrapText="1"/>
      <protection locked="0"/>
    </xf>
    <xf numFmtId="0" fontId="1" fillId="6" borderId="9" xfId="21" applyFont="1" applyFill="1" applyBorder="1" applyAlignment="1" applyProtection="1">
      <alignment horizontal="left" vertical="top" wrapText="1"/>
      <protection locked="0"/>
    </xf>
    <xf numFmtId="0" fontId="1" fillId="6" borderId="10" xfId="21" applyFont="1" applyFill="1" applyBorder="1" applyAlignment="1" applyProtection="1">
      <alignment horizontal="left" vertical="top" wrapText="1"/>
      <protection locked="0"/>
    </xf>
    <xf numFmtId="0" fontId="1" fillId="6" borderId="11" xfId="21" applyFont="1" applyFill="1" applyBorder="1" applyAlignment="1" applyProtection="1">
      <alignment horizontal="left" vertical="top" wrapText="1"/>
      <protection locked="0"/>
    </xf>
  </cellXfs>
  <cellStyles count="10">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Percent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customXml" Target="../customXml/item1.xml" /><Relationship Id="rId53" Type="http://schemas.openxmlformats.org/officeDocument/2006/relationships/customXml" Target="../customXml/item2.xml" /><Relationship Id="rId54" Type="http://schemas.openxmlformats.org/officeDocument/2006/relationships/customXml" Target="../customXml/item3.xml" /><Relationship Id="rId55" Type="http://schemas.openxmlformats.org/officeDocument/2006/relationships/customXml" Target="../customXml/item5.xml" /><Relationship Id="rId5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cghaly\LOCALS~1\Temp\XPgrpwise\LAC-DHS%20DSRIP%20DY%207%20Semi-Annual%20Report%2003-29-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otal Payment Amount"/>
      <sheetName val="Year-End Narrative"/>
      <sheetName val="Category 1 Summary"/>
      <sheetName val="Category 2 Summary"/>
      <sheetName val="Category 3 Summary"/>
      <sheetName val="Category 4 Summary"/>
      <sheetName val="Expand Primary Care Capacity"/>
      <sheetName val="Training Primary Care Workforce"/>
      <sheetName val="Registry Functionality"/>
      <sheetName val="Interpretation Services"/>
      <sheetName val="REAL Data"/>
      <sheetName val="Urgent Medical Advice"/>
      <sheetName val="Introduce Telemedicine"/>
      <sheetName val="Coding &amp; Documentation"/>
      <sheetName val="Risk Stratification"/>
      <sheetName val="Spec Care Access in Primary Car"/>
      <sheetName val="Expand Specialty Care Capacity"/>
      <sheetName val="Perf Improvement &amp; Reporting"/>
      <sheetName val="Expand Medical Homes"/>
      <sheetName val="Chronic Care Management"/>
      <sheetName val="Redesign Primary Care"/>
      <sheetName val="Patient Experience"/>
      <sheetName val="Redesign for Cost Containment"/>
      <sheetName val="Integrate Physical Behavioral"/>
      <sheetName val="Specialty Care Access"/>
      <sheetName val="Patient Care Navigation"/>
      <sheetName val="Process Improvement Methodology"/>
      <sheetName val="ED Patient Flow"/>
      <sheetName val="Use Palliative Care Programs"/>
      <sheetName val="Conduct Medication Management"/>
      <sheetName val="Care Transitions"/>
      <sheetName val="Real-Time HAIs System"/>
      <sheetName val="PatientCaregiver Experience"/>
      <sheetName val="Care Coordination"/>
      <sheetName val="Preventive Health"/>
      <sheetName val="At-Risk Populations"/>
      <sheetName val="Sepsis"/>
      <sheetName val="CLABSI"/>
      <sheetName val="SSI"/>
      <sheetName val="HAPU"/>
      <sheetName val="Stroke"/>
      <sheetName val="VTE"/>
      <sheetName val="Falls with Injury"/>
      <sheetName val="Sheet1"/>
      <sheetName val="Sheet4"/>
      <sheetName val="Sheet5"/>
      <sheetName val="Sheet48"/>
    </sheetNames>
    <sheetDataSet>
      <sheetData sheetId="0" refreshError="1"/>
      <sheetData sheetId="1">
        <row r="2">
          <cell r="D2" t="str">
            <v>Los Angeles County Department of Health Services</v>
          </cell>
        </row>
        <row r="3">
          <cell r="D3" t="str">
            <v>DY 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vml" /><Relationship Id="rId3"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2.vml" /><Relationship Id="rId3"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3.vml" /><Relationship Id="rId3"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4.vml" /><Relationship Id="rId3"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5.vml" /><Relationship Id="rId3"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8"/>
  <sheetViews>
    <sheetView workbookViewId="0" topLeftCell="A1">
      <pane ySplit="1" topLeftCell="A2" activePane="bottomLeft" state="frozen"/>
      <selection pane="bottomLeft" activeCell="A2" sqref="A2"/>
    </sheetView>
  </sheetViews>
  <sheetFormatPr defaultColWidth="9.140625" defaultRowHeight="15"/>
  <cols>
    <col min="1" max="1" width="11.57421875" style="0" customWidth="1"/>
    <col min="2" max="2" width="6.8515625" style="0" customWidth="1"/>
    <col min="3" max="3" width="18.140625" style="0" customWidth="1"/>
    <col min="4" max="4" width="26.00390625" style="199" customWidth="1"/>
    <col min="5" max="6" width="17.421875" style="0" customWidth="1"/>
    <col min="7" max="7" width="24.00390625" style="198" customWidth="1"/>
    <col min="8" max="8" width="23.7109375" style="0" customWidth="1"/>
    <col min="9" max="12" width="17.421875" style="0" customWidth="1"/>
    <col min="13" max="13" width="7.7109375" style="195" customWidth="1"/>
    <col min="14" max="14" width="17.421875" style="195" customWidth="1"/>
    <col min="15" max="15" width="17.421875" style="0" customWidth="1"/>
    <col min="16" max="16" width="13.00390625" style="0" customWidth="1"/>
    <col min="17" max="17" width="20.7109375" style="0" customWidth="1"/>
    <col min="18" max="18" width="9.00390625" style="0" customWidth="1"/>
  </cols>
  <sheetData>
    <row r="1" spans="1:18" ht="15">
      <c r="A1" t="s">
        <v>241</v>
      </c>
      <c r="B1" t="s">
        <v>242</v>
      </c>
      <c r="C1" t="s">
        <v>249</v>
      </c>
      <c r="D1" s="199" t="s">
        <v>240</v>
      </c>
      <c r="E1" t="s">
        <v>247</v>
      </c>
      <c r="F1" t="s">
        <v>246</v>
      </c>
      <c r="G1" s="198" t="s">
        <v>245</v>
      </c>
      <c r="H1" s="195" t="s">
        <v>244</v>
      </c>
      <c r="I1" s="197" t="s">
        <v>279</v>
      </c>
      <c r="J1" t="s">
        <v>235</v>
      </c>
      <c r="K1" t="s">
        <v>236</v>
      </c>
      <c r="L1" t="s">
        <v>243</v>
      </c>
      <c r="M1" t="s">
        <v>237</v>
      </c>
      <c r="N1" s="195" t="s">
        <v>238</v>
      </c>
      <c r="O1" s="195" t="s">
        <v>248</v>
      </c>
      <c r="P1" t="s">
        <v>239</v>
      </c>
      <c r="Q1" t="s">
        <v>278</v>
      </c>
      <c r="R1" t="s">
        <v>280</v>
      </c>
    </row>
    <row r="2" spans="1:18" ht="15">
      <c r="A2" s="195" t="str">
        <f>'Total Payment Amount'!$D$2</f>
        <v>Los Angeles County Department of Health Services</v>
      </c>
      <c r="B2" s="195" t="str">
        <f>'Total Payment Amount'!$D$3</f>
        <v>DY 7</v>
      </c>
      <c r="C2" s="196">
        <f>'Total Payment Amount'!$D$4</f>
        <v>41182</v>
      </c>
      <c r="D2" s="198" t="str">
        <f t="shared" si="0" ref="D2:D65">INDIRECT("'"&amp;$Q2&amp;"'!$A$6")</f>
        <v>Category 1: Expand Primary Care Capacity</v>
      </c>
      <c r="E2" s="195">
        <f t="shared" si="1" ref="E2:E65">INDIRECT("'"&amp;$Q2&amp;"'!$F$18")</f>
        <v>0</v>
      </c>
      <c r="F2" s="195">
        <f t="shared" si="2" ref="F2:F65">INDIRECT("'"&amp;$Q2&amp;"'!$F$20")</f>
        <v>0</v>
      </c>
      <c r="G2" s="198" t="str">
        <f ca="1">INDIRECT("'"&amp;$Q2&amp;"'!B22")</f>
        <v>Process Milestone:</v>
      </c>
      <c r="H2" s="195">
        <f ca="1">INDIRECT("'"&amp;$Q2&amp;"'!D22")</f>
        <v>0</v>
      </c>
      <c r="I2" s="195"/>
      <c r="J2" s="195">
        <f ca="1">INDIRECT("'"&amp;$Q2&amp;"'!F25")</f>
        <v>0</v>
      </c>
      <c r="K2" s="195">
        <f ca="1">INDIRECT("'"&amp;$Q2&amp;"'!F27")</f>
        <v>0</v>
      </c>
      <c r="L2" s="195" t="str">
        <f ca="1">INDIRECT("'"&amp;$Q2&amp;"'!F29")</f>
        <v>N/A</v>
      </c>
      <c r="M2" s="195">
        <f ca="1">INDIRECT("'"&amp;$Q2&amp;"'!F32")</f>
        <v>0</v>
      </c>
      <c r="N2" s="195">
        <f ca="1">INDIRECT("'"&amp;$Q2&amp;"'!B34")</f>
        <v>0</v>
      </c>
      <c r="O2" s="195">
        <f ca="1">INDIRECT("'"&amp;$Q2&amp;"'!F42")</f>
        <v>0</v>
      </c>
      <c r="P2" s="195" t="str">
        <f ca="1">INDIRECT("'"&amp;$Q2&amp;"'!F44")</f>
        <v xml:space="preserve"> </v>
      </c>
      <c r="Q2" t="s">
        <v>89</v>
      </c>
      <c r="R2">
        <v>1</v>
      </c>
    </row>
    <row r="3" spans="1:18" ht="15">
      <c r="A3" s="195" t="str">
        <f>'Total Payment Amount'!$D$2</f>
        <v>Los Angeles County Department of Health Services</v>
      </c>
      <c r="B3" s="195" t="str">
        <f>'Total Payment Amount'!$D$3</f>
        <v>DY 7</v>
      </c>
      <c r="C3" s="196">
        <f>'Total Payment Amount'!$D$4</f>
        <v>41182</v>
      </c>
      <c r="D3" s="198" t="str">
        <f ca="1" t="shared" si="0"/>
        <v>Category 1: Expand Primary Care Capacity</v>
      </c>
      <c r="E3" s="195">
        <f ca="1" t="shared" si="1"/>
        <v>0</v>
      </c>
      <c r="F3" s="195">
        <f ca="1" t="shared" si="2"/>
        <v>0</v>
      </c>
      <c r="G3" s="198" t="str">
        <f ca="1">INDIRECT("'"&amp;$Q3&amp;"'!B47")</f>
        <v>Process Milestone:</v>
      </c>
      <c r="H3" s="195">
        <f ca="1">INDIRECT("'"&amp;$Q3&amp;"'!D47")</f>
        <v>0</v>
      </c>
      <c r="I3" s="195"/>
      <c r="J3" s="195">
        <f ca="1">INDIRECT("'"&amp;$Q3&amp;"'!F50")</f>
        <v>0</v>
      </c>
      <c r="K3" s="195">
        <f ca="1">INDIRECT("'"&amp;$Q3&amp;"'!F52")</f>
        <v>0</v>
      </c>
      <c r="L3" s="195" t="str">
        <f ca="1">INDIRECT("'"&amp;$Q3&amp;"'!F54")</f>
        <v>N/A</v>
      </c>
      <c r="M3" s="195">
        <f ca="1">INDIRECT("'"&amp;$Q3&amp;"'!F57")</f>
        <v>0</v>
      </c>
      <c r="N3" s="195">
        <f ca="1">INDIRECT("'"&amp;$Q3&amp;"'!B59")</f>
        <v>0</v>
      </c>
      <c r="O3" s="195">
        <f ca="1">INDIRECT("'"&amp;$Q3&amp;"'!F67")</f>
        <v>0</v>
      </c>
      <c r="P3" s="195" t="str">
        <f ca="1">INDIRECT("'"&amp;$Q3&amp;"'!F69")</f>
        <v xml:space="preserve"> </v>
      </c>
      <c r="Q3" t="s">
        <v>89</v>
      </c>
      <c r="R3">
        <v>1</v>
      </c>
    </row>
    <row r="4" spans="1:18" ht="15">
      <c r="A4" s="195" t="str">
        <f>'Total Payment Amount'!$D$2</f>
        <v>Los Angeles County Department of Health Services</v>
      </c>
      <c r="B4" s="195" t="str">
        <f>'Total Payment Amount'!$D$3</f>
        <v>DY 7</v>
      </c>
      <c r="C4" s="196">
        <f>'Total Payment Amount'!$D$4</f>
        <v>41182</v>
      </c>
      <c r="D4" s="198" t="str">
        <f ca="1" t="shared" si="0"/>
        <v>Category 1: Expand Primary Care Capacity</v>
      </c>
      <c r="E4" s="195">
        <f ca="1" t="shared" si="1"/>
        <v>0</v>
      </c>
      <c r="F4" s="195">
        <f ca="1" t="shared" si="2"/>
        <v>0</v>
      </c>
      <c r="G4" s="198" t="str">
        <f ca="1">INDIRECT("'"&amp;$Q4&amp;"'!B72")</f>
        <v>Process Milestone:</v>
      </c>
      <c r="H4" s="195">
        <f ca="1">INDIRECT("'"&amp;$Q4&amp;"'!D72")</f>
        <v>0</v>
      </c>
      <c r="I4" s="195"/>
      <c r="J4" s="195">
        <f ca="1">INDIRECT("'"&amp;$Q4&amp;"'!F75")</f>
        <v>0</v>
      </c>
      <c r="K4" s="195">
        <f ca="1">INDIRECT("'"&amp;$Q4&amp;"'!F77")</f>
        <v>0</v>
      </c>
      <c r="L4" s="195" t="str">
        <f ca="1">INDIRECT("'"&amp;$Q4&amp;"'!F79")</f>
        <v>N/A</v>
      </c>
      <c r="M4" s="195">
        <f ca="1">INDIRECT("'"&amp;$Q4&amp;"'!F82")</f>
        <v>0</v>
      </c>
      <c r="N4" s="195">
        <f ca="1">INDIRECT("'"&amp;$Q4&amp;"'!B84")</f>
        <v>0</v>
      </c>
      <c r="O4" s="195">
        <f ca="1">INDIRECT("'"&amp;$Q4&amp;"'!F92")</f>
        <v>0</v>
      </c>
      <c r="P4" s="195" t="str">
        <f ca="1">INDIRECT("'"&amp;$Q4&amp;"'!F94")</f>
        <v xml:space="preserve"> </v>
      </c>
      <c r="Q4" t="s">
        <v>89</v>
      </c>
      <c r="R4">
        <v>1</v>
      </c>
    </row>
    <row r="5" spans="1:18" ht="15">
      <c r="A5" s="195" t="str">
        <f>'Total Payment Amount'!$D$2</f>
        <v>Los Angeles County Department of Health Services</v>
      </c>
      <c r="B5" s="195" t="str">
        <f>'Total Payment Amount'!$D$3</f>
        <v>DY 7</v>
      </c>
      <c r="C5" s="196">
        <f>'Total Payment Amount'!$D$4</f>
        <v>41182</v>
      </c>
      <c r="D5" s="198" t="str">
        <f ca="1" t="shared" si="0"/>
        <v>Category 1: Expand Primary Care Capacity</v>
      </c>
      <c r="E5" s="195">
        <f ca="1" t="shared" si="1"/>
        <v>0</v>
      </c>
      <c r="F5" s="195">
        <f ca="1" t="shared" si="2"/>
        <v>0</v>
      </c>
      <c r="G5" s="198" t="str">
        <f ca="1">INDIRECT("'"&amp;$Q5&amp;"'!B97")</f>
        <v>Process Milestone:</v>
      </c>
      <c r="H5" s="195">
        <f ca="1">INDIRECT("'"&amp;$Q5&amp;"'!D97")</f>
        <v>0</v>
      </c>
      <c r="I5" s="195"/>
      <c r="J5" s="195">
        <f ca="1">INDIRECT("'"&amp;$Q5&amp;"'!F100")</f>
        <v>0</v>
      </c>
      <c r="K5" s="195">
        <f ca="1">INDIRECT("'"&amp;$Q5&amp;"'!F102")</f>
        <v>0</v>
      </c>
      <c r="L5" s="195" t="str">
        <f ca="1">INDIRECT("'"&amp;$Q5&amp;"'!F104")</f>
        <v>N/A</v>
      </c>
      <c r="M5" s="195">
        <f ca="1">INDIRECT("'"&amp;$Q5&amp;"'!F107")</f>
        <v>0</v>
      </c>
      <c r="N5" s="195">
        <f ca="1">INDIRECT("'"&amp;$Q5&amp;"'!B109")</f>
        <v>0</v>
      </c>
      <c r="O5" s="195">
        <f ca="1">INDIRECT("'"&amp;$Q5&amp;"'!F117")</f>
        <v>0</v>
      </c>
      <c r="P5" s="195" t="str">
        <f ca="1">INDIRECT("'"&amp;$Q5&amp;"'!F119")</f>
        <v xml:space="preserve"> </v>
      </c>
      <c r="Q5" t="s">
        <v>89</v>
      </c>
      <c r="R5">
        <v>1</v>
      </c>
    </row>
    <row r="6" spans="1:18" ht="15">
      <c r="A6" s="195" t="str">
        <f>'Total Payment Amount'!$D$2</f>
        <v>Los Angeles County Department of Health Services</v>
      </c>
      <c r="B6" s="195" t="str">
        <f>'Total Payment Amount'!$D$3</f>
        <v>DY 7</v>
      </c>
      <c r="C6" s="196">
        <f>'Total Payment Amount'!$D$4</f>
        <v>41182</v>
      </c>
      <c r="D6" s="198" t="str">
        <f ca="1" t="shared" si="0"/>
        <v>Category 1: Expand Primary Care Capacity</v>
      </c>
      <c r="E6" s="195">
        <f ca="1" t="shared" si="1"/>
        <v>0</v>
      </c>
      <c r="F6" s="195">
        <f ca="1" t="shared" si="2"/>
        <v>0</v>
      </c>
      <c r="G6" s="198" t="str">
        <f ca="1">INDIRECT("'"&amp;$Q6&amp;"'!B122")</f>
        <v>Process Milestone:</v>
      </c>
      <c r="H6" s="195">
        <f ca="1">INDIRECT("'"&amp;$Q6&amp;"'!D122")</f>
        <v>0</v>
      </c>
      <c r="I6" s="195"/>
      <c r="J6" s="195">
        <f ca="1">INDIRECT("'"&amp;$Q6&amp;"'!F125")</f>
        <v>0</v>
      </c>
      <c r="K6" s="195">
        <f ca="1">INDIRECT("'"&amp;$Q6&amp;"'!F127")</f>
        <v>0</v>
      </c>
      <c r="L6" s="195" t="str">
        <f ca="1">INDIRECT("'"&amp;$Q6&amp;"'!F129")</f>
        <v>N/A</v>
      </c>
      <c r="M6" s="195">
        <f ca="1">INDIRECT("'"&amp;$Q6&amp;"'!F132")</f>
        <v>0</v>
      </c>
      <c r="N6" s="195">
        <f ca="1">INDIRECT("'"&amp;$Q6&amp;"'!B134")</f>
        <v>0</v>
      </c>
      <c r="O6" s="195">
        <f ca="1">INDIRECT("'"&amp;$Q6&amp;"'!F142")</f>
        <v>0</v>
      </c>
      <c r="P6" s="195" t="str">
        <f ca="1">INDIRECT("'"&amp;$Q6&amp;"'!F144")</f>
        <v xml:space="preserve"> </v>
      </c>
      <c r="Q6" t="s">
        <v>89</v>
      </c>
      <c r="R6">
        <v>1</v>
      </c>
    </row>
    <row r="7" spans="1:18" ht="15">
      <c r="A7" s="195" t="str">
        <f>'Total Payment Amount'!$D$2</f>
        <v>Los Angeles County Department of Health Services</v>
      </c>
      <c r="B7" s="195" t="str">
        <f>'Total Payment Amount'!$D$3</f>
        <v>DY 7</v>
      </c>
      <c r="C7" s="196">
        <f>'Total Payment Amount'!$D$4</f>
        <v>41182</v>
      </c>
      <c r="D7" s="198" t="str">
        <f ca="1" t="shared" si="0"/>
        <v>Category 1: Expand Primary Care Capacity</v>
      </c>
      <c r="E7" s="195">
        <f ca="1" t="shared" si="1"/>
        <v>0</v>
      </c>
      <c r="F7" s="195">
        <f ca="1" t="shared" si="2"/>
        <v>0</v>
      </c>
      <c r="G7" s="198" t="str">
        <f ca="1">INDIRECT("'"&amp;$Q7&amp;"'!B147")</f>
        <v>Improvement Milestone:</v>
      </c>
      <c r="H7" s="195">
        <f ca="1">INDIRECT("'"&amp;$Q7&amp;"'!D147")</f>
        <v>0</v>
      </c>
      <c r="I7" s="195"/>
      <c r="J7" s="195">
        <f ca="1">INDIRECT("'"&amp;$Q7&amp;"'!F150")</f>
        <v>0</v>
      </c>
      <c r="K7" s="195">
        <f ca="1">INDIRECT("'"&amp;$Q7&amp;"'!F152")</f>
        <v>0</v>
      </c>
      <c r="L7" s="195" t="str">
        <f ca="1">INDIRECT("'"&amp;$Q7&amp;"'!F154")</f>
        <v>N/A</v>
      </c>
      <c r="M7" s="195">
        <f ca="1">INDIRECT("'"&amp;$Q7&amp;"'!F157")</f>
        <v>0</v>
      </c>
      <c r="N7" s="195">
        <f ca="1">INDIRECT("'"&amp;$Q7&amp;"'!B159")</f>
        <v>0</v>
      </c>
      <c r="O7" s="195">
        <f ca="1">INDIRECT("'"&amp;$Q7&amp;"'!F167")</f>
        <v>0</v>
      </c>
      <c r="P7" s="195" t="str">
        <f ca="1">INDIRECT("'"&amp;$Q7&amp;"'!F169")</f>
        <v xml:space="preserve"> </v>
      </c>
      <c r="Q7" t="s">
        <v>89</v>
      </c>
      <c r="R7">
        <v>1</v>
      </c>
    </row>
    <row r="8" spans="1:18" ht="15">
      <c r="A8" s="195" t="str">
        <f>'Total Payment Amount'!$D$2</f>
        <v>Los Angeles County Department of Health Services</v>
      </c>
      <c r="B8" s="195" t="str">
        <f>'Total Payment Amount'!$D$3</f>
        <v>DY 7</v>
      </c>
      <c r="C8" s="196">
        <f>'Total Payment Amount'!$D$4</f>
        <v>41182</v>
      </c>
      <c r="D8" s="198" t="str">
        <f ca="1" t="shared" si="0"/>
        <v>Category 1: Expand Primary Care Capacity</v>
      </c>
      <c r="E8" s="195">
        <f ca="1" t="shared" si="1"/>
        <v>0</v>
      </c>
      <c r="F8" s="195">
        <f ca="1" t="shared" si="2"/>
        <v>0</v>
      </c>
      <c r="G8" s="198" t="str">
        <f ca="1">INDIRECT("'"&amp;$Q8&amp;"'!B172")</f>
        <v>Improvement Milestone:</v>
      </c>
      <c r="H8" s="195">
        <f ca="1">INDIRECT("'"&amp;$Q8&amp;"'!D172")</f>
        <v>0</v>
      </c>
      <c r="I8" s="195"/>
      <c r="J8" s="195">
        <f ca="1">INDIRECT("'"&amp;$Q8&amp;"'!F175")</f>
        <v>0</v>
      </c>
      <c r="K8" s="195">
        <f ca="1">INDIRECT("'"&amp;$Q8&amp;"'!F177")</f>
        <v>0</v>
      </c>
      <c r="L8" s="195" t="str">
        <f ca="1">INDIRECT("'"&amp;$Q8&amp;"'!F179")</f>
        <v>N/A</v>
      </c>
      <c r="M8" s="195">
        <f ca="1">INDIRECT("'"&amp;$Q8&amp;"'!F182")</f>
        <v>0</v>
      </c>
      <c r="N8" s="195">
        <f ca="1">INDIRECT("'"&amp;$Q8&amp;"'!B184")</f>
        <v>0</v>
      </c>
      <c r="O8" s="195">
        <f ca="1">INDIRECT("'"&amp;$Q8&amp;"'!F192")</f>
        <v>0</v>
      </c>
      <c r="P8" s="195" t="str">
        <f ca="1">INDIRECT("'"&amp;$Q8&amp;"'!F194")</f>
        <v xml:space="preserve"> </v>
      </c>
      <c r="Q8" t="s">
        <v>89</v>
      </c>
      <c r="R8">
        <v>1</v>
      </c>
    </row>
    <row r="9" spans="1:18" ht="15">
      <c r="A9" s="195" t="str">
        <f>'Total Payment Amount'!$D$2</f>
        <v>Los Angeles County Department of Health Services</v>
      </c>
      <c r="B9" s="195" t="str">
        <f>'Total Payment Amount'!$D$3</f>
        <v>DY 7</v>
      </c>
      <c r="C9" s="196">
        <f>'Total Payment Amount'!$D$4</f>
        <v>41182</v>
      </c>
      <c r="D9" s="198" t="str">
        <f ca="1" t="shared" si="0"/>
        <v>Category 1: Expand Primary Care Capacity</v>
      </c>
      <c r="E9" s="195">
        <f ca="1" t="shared" si="1"/>
        <v>0</v>
      </c>
      <c r="F9" s="195">
        <f ca="1" t="shared" si="2"/>
        <v>0</v>
      </c>
      <c r="G9" s="198" t="str">
        <f ca="1">INDIRECT("'"&amp;$Q9&amp;"'!B197")</f>
        <v>Improvement Milestone:</v>
      </c>
      <c r="H9" s="195">
        <f ca="1">INDIRECT("'"&amp;$Q9&amp;"'!D197")</f>
        <v>0</v>
      </c>
      <c r="I9" s="195"/>
      <c r="J9" s="195">
        <f ca="1">INDIRECT("'"&amp;$Q9&amp;"'!F200")</f>
        <v>0</v>
      </c>
      <c r="K9" s="195">
        <f ca="1">INDIRECT("'"&amp;$Q9&amp;"'!F202")</f>
        <v>0</v>
      </c>
      <c r="L9" s="195" t="str">
        <f ca="1">INDIRECT("'"&amp;$Q9&amp;"'!F204")</f>
        <v>N/A</v>
      </c>
      <c r="M9" s="195">
        <f ca="1">INDIRECT("'"&amp;$Q9&amp;"'!F207")</f>
        <v>0</v>
      </c>
      <c r="N9" s="195">
        <f ca="1">INDIRECT("'"&amp;$Q9&amp;"'!B209")</f>
        <v>0</v>
      </c>
      <c r="O9" s="195">
        <f ca="1">INDIRECT("'"&amp;$Q9&amp;"'!F217")</f>
        <v>0</v>
      </c>
      <c r="P9" s="195" t="str">
        <f ca="1">INDIRECT("'"&amp;$Q9&amp;"'!F219")</f>
        <v xml:space="preserve"> </v>
      </c>
      <c r="Q9" t="s">
        <v>89</v>
      </c>
      <c r="R9">
        <v>1</v>
      </c>
    </row>
    <row r="10" spans="1:18" ht="15">
      <c r="A10" s="195" t="str">
        <f>'Total Payment Amount'!$D$2</f>
        <v>Los Angeles County Department of Health Services</v>
      </c>
      <c r="B10" s="195" t="str">
        <f>'Total Payment Amount'!$D$3</f>
        <v>DY 7</v>
      </c>
      <c r="C10" s="196">
        <f>'Total Payment Amount'!$D$4</f>
        <v>41182</v>
      </c>
      <c r="D10" s="198" t="str">
        <f ca="1" t="shared" si="0"/>
        <v>Category 1: Expand Primary Care Capacity</v>
      </c>
      <c r="E10" s="195">
        <f ca="1" t="shared" si="1"/>
        <v>0</v>
      </c>
      <c r="F10" s="195">
        <f ca="1" t="shared" si="2"/>
        <v>0</v>
      </c>
      <c r="G10" s="198" t="str">
        <f ca="1">INDIRECT("'"&amp;$Q10&amp;"'!B222")</f>
        <v>Improvement Milestone:</v>
      </c>
      <c r="H10" s="195">
        <f ca="1">INDIRECT("'"&amp;$Q10&amp;"'!D222")</f>
        <v>0</v>
      </c>
      <c r="I10" s="195"/>
      <c r="J10" s="195">
        <f ca="1">INDIRECT("'"&amp;$Q10&amp;"'!F225")</f>
        <v>0</v>
      </c>
      <c r="K10" s="195">
        <f ca="1">INDIRECT("'"&amp;$Q10&amp;"'!F227")</f>
        <v>0</v>
      </c>
      <c r="L10" s="195" t="str">
        <f ca="1">INDIRECT("'"&amp;$Q10&amp;"'!F229")</f>
        <v>N/A</v>
      </c>
      <c r="M10" s="195">
        <f ca="1">INDIRECT("'"&amp;$Q10&amp;"'!F232")</f>
        <v>0</v>
      </c>
      <c r="N10" s="195">
        <f ca="1">INDIRECT("'"&amp;$Q10&amp;"'!B234")</f>
        <v>0</v>
      </c>
      <c r="O10" s="195">
        <f ca="1">INDIRECT("'"&amp;$Q10&amp;"'!F242")</f>
        <v>0</v>
      </c>
      <c r="P10" s="195" t="str">
        <f ca="1">INDIRECT("'"&amp;$Q10&amp;"'!F244")</f>
        <v xml:space="preserve"> </v>
      </c>
      <c r="Q10" t="s">
        <v>89</v>
      </c>
      <c r="R10">
        <v>1</v>
      </c>
    </row>
    <row r="11" spans="1:18" ht="15">
      <c r="A11" s="195" t="str">
        <f>'Total Payment Amount'!$D$2</f>
        <v>Los Angeles County Department of Health Services</v>
      </c>
      <c r="B11" s="195" t="str">
        <f>'Total Payment Amount'!$D$3</f>
        <v>DY 7</v>
      </c>
      <c r="C11" s="196">
        <f>'Total Payment Amount'!$D$4</f>
        <v>41182</v>
      </c>
      <c r="D11" s="198" t="str">
        <f ca="1" t="shared" si="0"/>
        <v>Category 1: Expand Primary Care Capacity</v>
      </c>
      <c r="E11" s="195">
        <f ca="1" t="shared" si="1"/>
        <v>0</v>
      </c>
      <c r="F11" s="195">
        <f ca="1" t="shared" si="2"/>
        <v>0</v>
      </c>
      <c r="G11" s="198" t="str">
        <f ca="1">INDIRECT("'"&amp;$Q11&amp;"'!B247")</f>
        <v>Improvement Milestone:</v>
      </c>
      <c r="H11" s="195">
        <f ca="1">INDIRECT("'"&amp;$Q11&amp;"'!D247")</f>
        <v>0</v>
      </c>
      <c r="I11" s="195"/>
      <c r="J11" s="195">
        <f ca="1">INDIRECT("'"&amp;$Q11&amp;"'!F250")</f>
        <v>0</v>
      </c>
      <c r="K11" s="195">
        <f ca="1">INDIRECT("'"&amp;$Q11&amp;"'!F252")</f>
        <v>0</v>
      </c>
      <c r="L11" s="195" t="str">
        <f ca="1">INDIRECT("'"&amp;$Q11&amp;"'!F254")</f>
        <v>N/A</v>
      </c>
      <c r="M11" s="195">
        <f ca="1">INDIRECT("'"&amp;$Q11&amp;"'!F257")</f>
        <v>0</v>
      </c>
      <c r="N11" s="195">
        <f ca="1">INDIRECT("'"&amp;$Q11&amp;"'!B259")</f>
        <v>0</v>
      </c>
      <c r="O11" s="195">
        <f ca="1">INDIRECT("'"&amp;$Q11&amp;"'!F267")</f>
        <v>0</v>
      </c>
      <c r="P11" s="195" t="str">
        <f ca="1">INDIRECT("'"&amp;$Q11&amp;"'!F269")</f>
        <v xml:space="preserve"> </v>
      </c>
      <c r="Q11" t="s">
        <v>89</v>
      </c>
      <c r="R11">
        <v>1</v>
      </c>
    </row>
    <row r="12" spans="1:18" ht="15">
      <c r="A12" s="195" t="str">
        <f>'Total Payment Amount'!$D$2</f>
        <v>Los Angeles County Department of Health Services</v>
      </c>
      <c r="B12" s="195" t="str">
        <f>'Total Payment Amount'!$D$3</f>
        <v>DY 7</v>
      </c>
      <c r="C12" s="196">
        <f>'Total Payment Amount'!$D$4</f>
        <v>41182</v>
      </c>
      <c r="D12" s="198" t="str">
        <f ca="1" t="shared" si="0"/>
        <v>Category 1: Increase Training of Primary Care Workforce</v>
      </c>
      <c r="E12" s="195">
        <f ca="1" t="shared" si="1"/>
        <v>0</v>
      </c>
      <c r="F12" s="195">
        <f ca="1" t="shared" si="2"/>
        <v>0</v>
      </c>
      <c r="G12" s="198" t="str">
        <f ca="1">INDIRECT("'"&amp;$Q12&amp;"'!B22")</f>
        <v>Process Milestone:</v>
      </c>
      <c r="H12" s="195">
        <f ca="1">INDIRECT("'"&amp;$Q12&amp;"'!D22")</f>
        <v>0</v>
      </c>
      <c r="I12" s="195"/>
      <c r="J12" s="195">
        <f ca="1">INDIRECT("'"&amp;$Q12&amp;"'!F25")</f>
        <v>0</v>
      </c>
      <c r="K12" s="195">
        <f ca="1">INDIRECT("'"&amp;$Q12&amp;"'!F27")</f>
        <v>0</v>
      </c>
      <c r="L12" s="195" t="str">
        <f ca="1">INDIRECT("'"&amp;$Q12&amp;"'!F29")</f>
        <v>N/A</v>
      </c>
      <c r="M12" s="195">
        <f ca="1">INDIRECT("'"&amp;$Q12&amp;"'!F32")</f>
        <v>0</v>
      </c>
      <c r="N12" s="195">
        <f ca="1">INDIRECT("'"&amp;$Q12&amp;"'!B34")</f>
        <v>0</v>
      </c>
      <c r="O12" s="195">
        <f ca="1">INDIRECT("'"&amp;$Q12&amp;"'!F42")</f>
        <v>0</v>
      </c>
      <c r="P12" s="195" t="str">
        <f ca="1">INDIRECT("'"&amp;$Q12&amp;"'!F44")</f>
        <v xml:space="preserve"> </v>
      </c>
      <c r="Q12" t="s">
        <v>277</v>
      </c>
      <c r="R12">
        <v>2</v>
      </c>
    </row>
    <row r="13" spans="1:18" ht="15">
      <c r="A13" s="195" t="str">
        <f>'Total Payment Amount'!$D$2</f>
        <v>Los Angeles County Department of Health Services</v>
      </c>
      <c r="B13" s="195" t="str">
        <f>'Total Payment Amount'!$D$3</f>
        <v>DY 7</v>
      </c>
      <c r="C13" s="196">
        <f>'Total Payment Amount'!$D$4</f>
        <v>41182</v>
      </c>
      <c r="D13" s="198" t="str">
        <f ca="1" t="shared" si="0"/>
        <v>Category 1: Increase Training of Primary Care Workforce</v>
      </c>
      <c r="E13" s="195">
        <f ca="1" t="shared" si="1"/>
        <v>0</v>
      </c>
      <c r="F13" s="195">
        <f ca="1" t="shared" si="2"/>
        <v>0</v>
      </c>
      <c r="G13" s="198" t="str">
        <f ca="1">INDIRECT("'"&amp;$Q13&amp;"'!B47")</f>
        <v>Process Milestone:</v>
      </c>
      <c r="H13" s="195">
        <f ca="1">INDIRECT("'"&amp;$Q13&amp;"'!D47")</f>
        <v>0</v>
      </c>
      <c r="I13" s="195"/>
      <c r="J13" s="195">
        <f ca="1">INDIRECT("'"&amp;$Q13&amp;"'!F50")</f>
        <v>0</v>
      </c>
      <c r="K13" s="195">
        <f ca="1">INDIRECT("'"&amp;$Q13&amp;"'!F52")</f>
        <v>0</v>
      </c>
      <c r="L13" s="195" t="str">
        <f ca="1">INDIRECT("'"&amp;$Q13&amp;"'!F54")</f>
        <v>N/A</v>
      </c>
      <c r="M13" s="195">
        <f ca="1">INDIRECT("'"&amp;$Q13&amp;"'!F57")</f>
        <v>0</v>
      </c>
      <c r="N13" s="195">
        <f ca="1">INDIRECT("'"&amp;$Q13&amp;"'!B59")</f>
        <v>0</v>
      </c>
      <c r="O13" s="195">
        <f ca="1">INDIRECT("'"&amp;$Q13&amp;"'!F67")</f>
        <v>0</v>
      </c>
      <c r="P13" s="195" t="str">
        <f ca="1">INDIRECT("'"&amp;$Q13&amp;"'!F69")</f>
        <v xml:space="preserve"> </v>
      </c>
      <c r="Q13" t="s">
        <v>277</v>
      </c>
      <c r="R13">
        <v>2</v>
      </c>
    </row>
    <row r="14" spans="1:18" ht="15">
      <c r="A14" s="195" t="str">
        <f>'Total Payment Amount'!$D$2</f>
        <v>Los Angeles County Department of Health Services</v>
      </c>
      <c r="B14" s="195" t="str">
        <f>'Total Payment Amount'!$D$3</f>
        <v>DY 7</v>
      </c>
      <c r="C14" s="196">
        <f>'Total Payment Amount'!$D$4</f>
        <v>41182</v>
      </c>
      <c r="D14" s="198" t="str">
        <f ca="1" t="shared" si="0"/>
        <v>Category 1: Increase Training of Primary Care Workforce</v>
      </c>
      <c r="E14" s="195">
        <f ca="1" t="shared" si="1"/>
        <v>0</v>
      </c>
      <c r="F14" s="195">
        <f ca="1" t="shared" si="2"/>
        <v>0</v>
      </c>
      <c r="G14" s="198" t="str">
        <f ca="1">INDIRECT("'"&amp;$Q14&amp;"'!B72")</f>
        <v>Process Milestone:</v>
      </c>
      <c r="H14" s="195">
        <f ca="1">INDIRECT("'"&amp;$Q14&amp;"'!D72")</f>
        <v>0</v>
      </c>
      <c r="I14" s="195"/>
      <c r="J14" s="195">
        <f ca="1">INDIRECT("'"&amp;$Q14&amp;"'!F75")</f>
        <v>0</v>
      </c>
      <c r="K14" s="195">
        <f ca="1">INDIRECT("'"&amp;$Q14&amp;"'!F77")</f>
        <v>0</v>
      </c>
      <c r="L14" s="195" t="str">
        <f ca="1">INDIRECT("'"&amp;$Q14&amp;"'!F79")</f>
        <v>N/A</v>
      </c>
      <c r="M14" s="195">
        <f ca="1">INDIRECT("'"&amp;$Q14&amp;"'!F82")</f>
        <v>0</v>
      </c>
      <c r="N14" s="195">
        <f ca="1">INDIRECT("'"&amp;$Q14&amp;"'!B84")</f>
        <v>0</v>
      </c>
      <c r="O14" s="195">
        <f ca="1">INDIRECT("'"&amp;$Q14&amp;"'!F92")</f>
        <v>0</v>
      </c>
      <c r="P14" s="195" t="str">
        <f ca="1">INDIRECT("'"&amp;$Q14&amp;"'!F94")</f>
        <v xml:space="preserve"> </v>
      </c>
      <c r="Q14" t="s">
        <v>277</v>
      </c>
      <c r="R14">
        <v>2</v>
      </c>
    </row>
    <row r="15" spans="1:18" ht="15">
      <c r="A15" s="195" t="str">
        <f>'Total Payment Amount'!$D$2</f>
        <v>Los Angeles County Department of Health Services</v>
      </c>
      <c r="B15" s="195" t="str">
        <f>'Total Payment Amount'!$D$3</f>
        <v>DY 7</v>
      </c>
      <c r="C15" s="196">
        <f>'Total Payment Amount'!$D$4</f>
        <v>41182</v>
      </c>
      <c r="D15" s="198" t="str">
        <f ca="1" t="shared" si="0"/>
        <v>Category 1: Increase Training of Primary Care Workforce</v>
      </c>
      <c r="E15" s="195">
        <f ca="1" t="shared" si="1"/>
        <v>0</v>
      </c>
      <c r="F15" s="195">
        <f ca="1" t="shared" si="2"/>
        <v>0</v>
      </c>
      <c r="G15" s="198" t="str">
        <f ca="1">INDIRECT("'"&amp;$Q15&amp;"'!B97")</f>
        <v>Process Milestone:</v>
      </c>
      <c r="H15" s="195">
        <f ca="1">INDIRECT("'"&amp;$Q15&amp;"'!D97")</f>
        <v>0</v>
      </c>
      <c r="I15" s="195"/>
      <c r="J15" s="195">
        <f ca="1">INDIRECT("'"&amp;$Q15&amp;"'!F100")</f>
        <v>0</v>
      </c>
      <c r="K15" s="195">
        <f ca="1">INDIRECT("'"&amp;$Q15&amp;"'!F102")</f>
        <v>0</v>
      </c>
      <c r="L15" s="195" t="str">
        <f ca="1">INDIRECT("'"&amp;$Q15&amp;"'!F104")</f>
        <v>N/A</v>
      </c>
      <c r="M15" s="195">
        <f ca="1">INDIRECT("'"&amp;$Q15&amp;"'!F107")</f>
        <v>0</v>
      </c>
      <c r="N15" s="195">
        <f ca="1">INDIRECT("'"&amp;$Q15&amp;"'!B109")</f>
        <v>0</v>
      </c>
      <c r="O15" s="195">
        <f ca="1">INDIRECT("'"&amp;$Q15&amp;"'!F117")</f>
        <v>0</v>
      </c>
      <c r="P15" s="195" t="str">
        <f ca="1">INDIRECT("'"&amp;$Q15&amp;"'!F119")</f>
        <v xml:space="preserve"> </v>
      </c>
      <c r="Q15" t="s">
        <v>277</v>
      </c>
      <c r="R15">
        <v>2</v>
      </c>
    </row>
    <row r="16" spans="1:18" ht="15">
      <c r="A16" s="195" t="str">
        <f>'Total Payment Amount'!$D$2</f>
        <v>Los Angeles County Department of Health Services</v>
      </c>
      <c r="B16" s="195" t="str">
        <f>'Total Payment Amount'!$D$3</f>
        <v>DY 7</v>
      </c>
      <c r="C16" s="196">
        <f>'Total Payment Amount'!$D$4</f>
        <v>41182</v>
      </c>
      <c r="D16" s="198" t="str">
        <f ca="1" t="shared" si="0"/>
        <v>Category 1: Increase Training of Primary Care Workforce</v>
      </c>
      <c r="E16" s="195">
        <f ca="1" t="shared" si="1"/>
        <v>0</v>
      </c>
      <c r="F16" s="195">
        <f ca="1" t="shared" si="2"/>
        <v>0</v>
      </c>
      <c r="G16" s="198" t="str">
        <f ca="1">INDIRECT("'"&amp;$Q16&amp;"'!B122")</f>
        <v>Process Milestone:</v>
      </c>
      <c r="H16" s="195">
        <f ca="1">INDIRECT("'"&amp;$Q16&amp;"'!D122")</f>
        <v>0</v>
      </c>
      <c r="I16" s="195"/>
      <c r="J16" s="195">
        <f ca="1">INDIRECT("'"&amp;$Q16&amp;"'!F125")</f>
        <v>0</v>
      </c>
      <c r="K16" s="195">
        <f ca="1">INDIRECT("'"&amp;$Q16&amp;"'!F127")</f>
        <v>0</v>
      </c>
      <c r="L16" s="195" t="str">
        <f ca="1">INDIRECT("'"&amp;$Q16&amp;"'!F129")</f>
        <v>N/A</v>
      </c>
      <c r="M16" s="195">
        <f ca="1">INDIRECT("'"&amp;$Q16&amp;"'!F132")</f>
        <v>0</v>
      </c>
      <c r="N16" s="195">
        <f ca="1">INDIRECT("'"&amp;$Q16&amp;"'!B134")</f>
        <v>0</v>
      </c>
      <c r="O16" s="195">
        <f ca="1">INDIRECT("'"&amp;$Q16&amp;"'!F142")</f>
        <v>0</v>
      </c>
      <c r="P16" s="195" t="str">
        <f ca="1">INDIRECT("'"&amp;$Q16&amp;"'!F144")</f>
        <v xml:space="preserve"> </v>
      </c>
      <c r="Q16" t="s">
        <v>277</v>
      </c>
      <c r="R16">
        <v>2</v>
      </c>
    </row>
    <row r="17" spans="1:18" ht="15">
      <c r="A17" s="195" t="str">
        <f>'Total Payment Amount'!$D$2</f>
        <v>Los Angeles County Department of Health Services</v>
      </c>
      <c r="B17" s="195" t="str">
        <f>'Total Payment Amount'!$D$3</f>
        <v>DY 7</v>
      </c>
      <c r="C17" s="196">
        <f>'Total Payment Amount'!$D$4</f>
        <v>41182</v>
      </c>
      <c r="D17" s="198" t="str">
        <f ca="1" t="shared" si="0"/>
        <v>Category 1: Increase Training of Primary Care Workforce</v>
      </c>
      <c r="E17" s="195">
        <f ca="1" t="shared" si="1"/>
        <v>0</v>
      </c>
      <c r="F17" s="195">
        <f ca="1" t="shared" si="2"/>
        <v>0</v>
      </c>
      <c r="G17" s="198" t="str">
        <f ca="1">INDIRECT("'"&amp;$Q17&amp;"'!B147")</f>
        <v>Improvement Milestone:</v>
      </c>
      <c r="H17" s="195">
        <f ca="1">INDIRECT("'"&amp;$Q17&amp;"'!D147")</f>
        <v>0</v>
      </c>
      <c r="I17" s="195"/>
      <c r="J17" s="195">
        <f ca="1">INDIRECT("'"&amp;$Q17&amp;"'!F150")</f>
        <v>0</v>
      </c>
      <c r="K17" s="195">
        <f ca="1">INDIRECT("'"&amp;$Q17&amp;"'!F152")</f>
        <v>0</v>
      </c>
      <c r="L17" s="195" t="str">
        <f ca="1">INDIRECT("'"&amp;$Q17&amp;"'!F154")</f>
        <v>N/A</v>
      </c>
      <c r="M17" s="195">
        <f ca="1">INDIRECT("'"&amp;$Q17&amp;"'!F157")</f>
        <v>0</v>
      </c>
      <c r="N17" s="195">
        <f ca="1">INDIRECT("'"&amp;$Q17&amp;"'!B159")</f>
        <v>0</v>
      </c>
      <c r="O17" s="195">
        <f ca="1">INDIRECT("'"&amp;$Q17&amp;"'!F167")</f>
        <v>0</v>
      </c>
      <c r="P17" s="195" t="str">
        <f ca="1">INDIRECT("'"&amp;$Q17&amp;"'!F169")</f>
        <v xml:space="preserve"> </v>
      </c>
      <c r="Q17" t="s">
        <v>277</v>
      </c>
      <c r="R17">
        <v>2</v>
      </c>
    </row>
    <row r="18" spans="1:18" ht="15">
      <c r="A18" s="195" t="str">
        <f>'Total Payment Amount'!$D$2</f>
        <v>Los Angeles County Department of Health Services</v>
      </c>
      <c r="B18" s="195" t="str">
        <f>'Total Payment Amount'!$D$3</f>
        <v>DY 7</v>
      </c>
      <c r="C18" s="196">
        <f>'Total Payment Amount'!$D$4</f>
        <v>41182</v>
      </c>
      <c r="D18" s="198" t="str">
        <f ca="1" t="shared" si="0"/>
        <v>Category 1: Increase Training of Primary Care Workforce</v>
      </c>
      <c r="E18" s="195">
        <f ca="1" t="shared" si="1"/>
        <v>0</v>
      </c>
      <c r="F18" s="195">
        <f ca="1" t="shared" si="2"/>
        <v>0</v>
      </c>
      <c r="G18" s="198" t="str">
        <f ca="1">INDIRECT("'"&amp;$Q18&amp;"'!B172")</f>
        <v>Improvement Milestone:</v>
      </c>
      <c r="H18" s="195">
        <f ca="1">INDIRECT("'"&amp;$Q18&amp;"'!D172")</f>
        <v>0</v>
      </c>
      <c r="I18" s="195"/>
      <c r="J18" s="195">
        <f ca="1">INDIRECT("'"&amp;$Q18&amp;"'!F175")</f>
        <v>0</v>
      </c>
      <c r="K18" s="195">
        <f ca="1">INDIRECT("'"&amp;$Q18&amp;"'!F177")</f>
        <v>0</v>
      </c>
      <c r="L18" s="195" t="str">
        <f ca="1">INDIRECT("'"&amp;$Q18&amp;"'!F179")</f>
        <v>N/A</v>
      </c>
      <c r="M18" s="195">
        <f ca="1">INDIRECT("'"&amp;$Q18&amp;"'!F182")</f>
        <v>0</v>
      </c>
      <c r="N18" s="195">
        <f ca="1">INDIRECT("'"&amp;$Q18&amp;"'!B184")</f>
        <v>0</v>
      </c>
      <c r="O18" s="195">
        <f ca="1">INDIRECT("'"&amp;$Q18&amp;"'!F192")</f>
        <v>0</v>
      </c>
      <c r="P18" s="195" t="str">
        <f ca="1">INDIRECT("'"&amp;$Q18&amp;"'!F194")</f>
        <v xml:space="preserve"> </v>
      </c>
      <c r="Q18" t="s">
        <v>277</v>
      </c>
      <c r="R18">
        <v>2</v>
      </c>
    </row>
    <row r="19" spans="1:18" ht="15">
      <c r="A19" s="195" t="str">
        <f>'Total Payment Amount'!$D$2</f>
        <v>Los Angeles County Department of Health Services</v>
      </c>
      <c r="B19" s="195" t="str">
        <f>'Total Payment Amount'!$D$3</f>
        <v>DY 7</v>
      </c>
      <c r="C19" s="196">
        <f>'Total Payment Amount'!$D$4</f>
        <v>41182</v>
      </c>
      <c r="D19" s="198" t="str">
        <f ca="1" t="shared" si="0"/>
        <v>Category 1: Increase Training of Primary Care Workforce</v>
      </c>
      <c r="E19" s="195">
        <f ca="1" t="shared" si="1"/>
        <v>0</v>
      </c>
      <c r="F19" s="195">
        <f ca="1" t="shared" si="2"/>
        <v>0</v>
      </c>
      <c r="G19" s="198" t="str">
        <f ca="1">INDIRECT("'"&amp;$Q19&amp;"'!B197")</f>
        <v>Improvement Milestone:</v>
      </c>
      <c r="H19" s="195">
        <f ca="1">INDIRECT("'"&amp;$Q19&amp;"'!D197")</f>
        <v>0</v>
      </c>
      <c r="I19" s="195"/>
      <c r="J19" s="195">
        <f ca="1">INDIRECT("'"&amp;$Q19&amp;"'!F200")</f>
        <v>0</v>
      </c>
      <c r="K19" s="195">
        <f ca="1">INDIRECT("'"&amp;$Q19&amp;"'!F202")</f>
        <v>0</v>
      </c>
      <c r="L19" s="195" t="str">
        <f ca="1">INDIRECT("'"&amp;$Q19&amp;"'!F204")</f>
        <v>N/A</v>
      </c>
      <c r="M19" s="195">
        <f ca="1">INDIRECT("'"&amp;$Q19&amp;"'!F207")</f>
        <v>0</v>
      </c>
      <c r="N19" s="195">
        <f ca="1">INDIRECT("'"&amp;$Q19&amp;"'!B209")</f>
        <v>0</v>
      </c>
      <c r="O19" s="195">
        <f ca="1">INDIRECT("'"&amp;$Q19&amp;"'!F217")</f>
        <v>0</v>
      </c>
      <c r="P19" s="195" t="str">
        <f ca="1">INDIRECT("'"&amp;$Q19&amp;"'!F219")</f>
        <v xml:space="preserve"> </v>
      </c>
      <c r="Q19" t="s">
        <v>277</v>
      </c>
      <c r="R19">
        <v>2</v>
      </c>
    </row>
    <row r="20" spans="1:18" ht="15">
      <c r="A20" s="195" t="str">
        <f>'Total Payment Amount'!$D$2</f>
        <v>Los Angeles County Department of Health Services</v>
      </c>
      <c r="B20" s="195" t="str">
        <f>'Total Payment Amount'!$D$3</f>
        <v>DY 7</v>
      </c>
      <c r="C20" s="196">
        <f>'Total Payment Amount'!$D$4</f>
        <v>41182</v>
      </c>
      <c r="D20" s="198" t="str">
        <f ca="1" t="shared" si="0"/>
        <v>Category 1: Increase Training of Primary Care Workforce</v>
      </c>
      <c r="E20" s="195">
        <f ca="1" t="shared" si="1"/>
        <v>0</v>
      </c>
      <c r="F20" s="195">
        <f ca="1" t="shared" si="2"/>
        <v>0</v>
      </c>
      <c r="G20" s="198" t="str">
        <f ca="1">INDIRECT("'"&amp;$Q20&amp;"'!B222")</f>
        <v>Improvement Milestone:</v>
      </c>
      <c r="H20" s="195">
        <f ca="1">INDIRECT("'"&amp;$Q20&amp;"'!D222")</f>
        <v>0</v>
      </c>
      <c r="I20" s="195"/>
      <c r="J20" s="195">
        <f ca="1">INDIRECT("'"&amp;$Q20&amp;"'!F225")</f>
        <v>0</v>
      </c>
      <c r="K20" s="195">
        <f ca="1">INDIRECT("'"&amp;$Q20&amp;"'!F227")</f>
        <v>0</v>
      </c>
      <c r="L20" s="195" t="str">
        <f ca="1">INDIRECT("'"&amp;$Q20&amp;"'!F229")</f>
        <v>N/A</v>
      </c>
      <c r="M20" s="195">
        <f ca="1">INDIRECT("'"&amp;$Q20&amp;"'!F232")</f>
        <v>0</v>
      </c>
      <c r="N20" s="195">
        <f ca="1">INDIRECT("'"&amp;$Q20&amp;"'!B234")</f>
        <v>0</v>
      </c>
      <c r="O20" s="195">
        <f ca="1">INDIRECT("'"&amp;$Q20&amp;"'!F242")</f>
        <v>0</v>
      </c>
      <c r="P20" s="195" t="str">
        <f ca="1">INDIRECT("'"&amp;$Q20&amp;"'!F244")</f>
        <v xml:space="preserve"> </v>
      </c>
      <c r="Q20" t="s">
        <v>277</v>
      </c>
      <c r="R20">
        <v>2</v>
      </c>
    </row>
    <row r="21" spans="1:18" ht="15">
      <c r="A21" s="195" t="str">
        <f>'Total Payment Amount'!$D$2</f>
        <v>Los Angeles County Department of Health Services</v>
      </c>
      <c r="B21" s="195" t="str">
        <f>'Total Payment Amount'!$D$3</f>
        <v>DY 7</v>
      </c>
      <c r="C21" s="196">
        <f>'Total Payment Amount'!$D$4</f>
        <v>41182</v>
      </c>
      <c r="D21" s="198" t="str">
        <f ca="1" t="shared" si="0"/>
        <v>Category 1: Increase Training of Primary Care Workforce</v>
      </c>
      <c r="E21" s="195">
        <f ca="1" t="shared" si="1"/>
        <v>0</v>
      </c>
      <c r="F21" s="195">
        <f ca="1" t="shared" si="2"/>
        <v>0</v>
      </c>
      <c r="G21" s="198" t="str">
        <f ca="1">INDIRECT("'"&amp;$Q21&amp;"'!B247")</f>
        <v>Improvement Milestone:</v>
      </c>
      <c r="H21" s="195">
        <f ca="1">INDIRECT("'"&amp;$Q21&amp;"'!D247")</f>
        <v>0</v>
      </c>
      <c r="I21" s="195"/>
      <c r="J21" s="195">
        <f ca="1">INDIRECT("'"&amp;$Q21&amp;"'!F250")</f>
        <v>0</v>
      </c>
      <c r="K21" s="195">
        <f ca="1">INDIRECT("'"&amp;$Q21&amp;"'!F252")</f>
        <v>0</v>
      </c>
      <c r="L21" s="195" t="str">
        <f ca="1">INDIRECT("'"&amp;$Q21&amp;"'!F254")</f>
        <v>N/A</v>
      </c>
      <c r="M21" s="195">
        <f ca="1">INDIRECT("'"&amp;$Q21&amp;"'!F257")</f>
        <v>0</v>
      </c>
      <c r="N21" s="195">
        <f ca="1">INDIRECT("'"&amp;$Q21&amp;"'!B259")</f>
        <v>0</v>
      </c>
      <c r="O21" s="195">
        <f ca="1">INDIRECT("'"&amp;$Q21&amp;"'!F267")</f>
        <v>0</v>
      </c>
      <c r="P21" s="195" t="str">
        <f ca="1">INDIRECT("'"&amp;$Q21&amp;"'!F269")</f>
        <v xml:space="preserve"> </v>
      </c>
      <c r="Q21" t="s">
        <v>277</v>
      </c>
      <c r="R21">
        <v>2</v>
      </c>
    </row>
    <row r="22" spans="1:18" ht="15">
      <c r="A22" s="195" t="str">
        <f>'Total Payment Amount'!$D$2</f>
        <v>Los Angeles County Department of Health Services</v>
      </c>
      <c r="B22" s="195" t="str">
        <f>'Total Payment Amount'!$D$3</f>
        <v>DY 7</v>
      </c>
      <c r="C22" s="196">
        <f>'Total Payment Amount'!$D$4</f>
        <v>41182</v>
      </c>
      <c r="D22" s="198" t="str">
        <f ca="1" t="shared" si="0"/>
        <v>Category 1: Implement and Utilize Disease Management Registry Functionality</v>
      </c>
      <c r="E22" s="195">
        <f ca="1" t="shared" si="1"/>
        <v>45000000</v>
      </c>
      <c r="F22" s="195">
        <f ca="1" t="shared" si="2"/>
        <v>45000000</v>
      </c>
      <c r="G22" s="198" t="str">
        <f ca="1">INDIRECT("'"&amp;$Q22&amp;"'!B22")</f>
        <v>Process Milestone:</v>
      </c>
      <c r="H22" s="195" t="str">
        <f ca="1">INDIRECT("'"&amp;$Q22&amp;"'!D22")</f>
        <v>Expand registry functionality to at least one Primary Care clinic in at least 8 DHS facilities.</v>
      </c>
      <c r="I22" s="195"/>
      <c r="J22" s="195">
        <f ca="1">INDIRECT("'"&amp;$Q22&amp;"'!F25")</f>
        <v>11</v>
      </c>
      <c r="K22" s="195">
        <f ca="1">INDIRECT("'"&amp;$Q22&amp;"'!F27")</f>
        <v>1</v>
      </c>
      <c r="L22" s="195">
        <f ca="1">INDIRECT("'"&amp;$Q22&amp;"'!F29")</f>
        <v>11</v>
      </c>
      <c r="M22" s="195" t="str">
        <f ca="1">INDIRECT("'"&amp;$Q22&amp;"'!F32")</f>
        <v>Yes</v>
      </c>
      <c r="N22" s="195" t="str">
        <f ca="1">INDIRECT("'"&amp;$Q22&amp;"'!B34")</f>
        <v xml:space="preserve">LAC-DHS designed and built a web-based Disease Management Registry which had previously been in use for several years. This registry includes patients with specific clinical conditions who were seen in select clinics. The conditions include Heart Failure, Diabetes, Asthma and Stroke. Registry functionality includes association of patient with clinical program and provider, clinical decision support (Boolean logic based on any variable in the Registry) and clinical messaging.  The DHS facilities that had clinics using this homegrown Registry included LAC+USC Medical Center, High Desert Multi-specialty Ambulatory Care Center (MACC), Rancho Los Amigos National Rehabilitation Center, El Monte Comprehensive Health Center (CHC), Long Beach CHC, Hudson CHC, San Fernando HC, Roybal CHC &amp; Martin Luther King, Jr. MACC.  Since the mid-cycle report, LAC-DHS has made the strategic decision to shift from using its homegrown, disease-specific Registry to adopt a  commercial Patient Centered Medical Home (PCMH) Registry (i2i - Tracks).  We will be entering every empaneled patient seen in a PCMH, not just focusing on those with select chronic conditions.  In addition to the sites above, the i2i Registry has been implemented at La Puente and Glendale Health Centers, for a total of eleven DHS facilities that currently have clinics that are actively using the Registry. Since each empanelled patient is automatically loaded into the i2i Registry, we have far exceeded the threshold of 55% of patients with diabetes, heart failure or asthma seen in the clinics with registry access being entered into the registry.  See additional information on this issue in the narrative for this particular milestone below.  Switching approaches has not been without challenges.  Data mapping from the six disparate health information systems currently in use in LAC-DHS including mapping of patient identity, laboratory values, and medications has been difficult.  As such, the initial implementation sites have had to manually enter a significant amount of data into i2i.  However, we have dedicated significant resources to data flow, including several clinicians and database and interface experts who meet as a group weekly and have dedicated project management time.  There has been significant progress, and each month more and more data is flowing correctly from these six systems into i2i. Currently demographics, primary care lab, and select medication information is automatically communicated. The electronic data communication is increasing usability and ease of use.  Each data element transmitted from one system to another undergoes a formal validation process.The plan is to expand the decision support capabilities to reach the functionality of the former disease-specific Registry in a broadly applicable PCMH Registry.  Formal training sessions have been held for both “train-the-trainer” and “analytics” staff on the use of i2i.  Each of the trainers will be active users as well as a continued local resource for staff in each PCMH.  This is paired with a training guide available to all users.  It is anticipated that the i2i Registry will be at the center of workflow in the PCMH, including schedule scrubbing, day-of-care checklists and alerts for preventive health measures.  Given how central the Registry is to the full functionality of our PCMHs, we fully expect that each of DHS’ PCMH sites, across all facilities, will begin using i2i over the next Demonstration Year (DY8).  
</v>
      </c>
      <c r="O22" s="195">
        <f ca="1">INDIRECT("'"&amp;$Q22&amp;"'!F42")</f>
        <v>8</v>
      </c>
      <c r="P22" s="195">
        <f ca="1">INDIRECT("'"&amp;$Q22&amp;"'!F44")</f>
        <v>1</v>
      </c>
      <c r="Q22" t="s">
        <v>250</v>
      </c>
      <c r="R22">
        <v>3</v>
      </c>
    </row>
    <row r="23" spans="1:18" ht="15">
      <c r="A23" s="195" t="str">
        <f>'Total Payment Amount'!$D$2</f>
        <v>Los Angeles County Department of Health Services</v>
      </c>
      <c r="B23" s="195" t="str">
        <f>'Total Payment Amount'!$D$3</f>
        <v>DY 7</v>
      </c>
      <c r="C23" s="196">
        <f>'Total Payment Amount'!$D$4</f>
        <v>41182</v>
      </c>
      <c r="D23" s="198" t="str">
        <f ca="1" t="shared" si="0"/>
        <v>Category 1: Implement and Utilize Disease Management Registry Functionality</v>
      </c>
      <c r="E23" s="195">
        <f ca="1" t="shared" si="1"/>
        <v>45000000</v>
      </c>
      <c r="F23" s="195">
        <f ca="1" t="shared" si="2"/>
        <v>45000000</v>
      </c>
      <c r="G23" s="198" t="str">
        <f ca="1">INDIRECT("'"&amp;$Q23&amp;"'!B47")</f>
        <v>Process Milestone:</v>
      </c>
      <c r="H23" s="195" t="str">
        <f ca="1">INDIRECT("'"&amp;$Q23&amp;"'!D47")</f>
        <v>At least 55% of patients with diabetes, heart failure or asthma seen in the clinics with registry access are entered into the registry.</v>
      </c>
      <c r="I23" s="195"/>
      <c r="J23" s="195">
        <f ca="1">INDIRECT("'"&amp;$Q23&amp;"'!F50")</f>
        <v>5389</v>
      </c>
      <c r="K23" s="195">
        <f ca="1">INDIRECT("'"&amp;$Q23&amp;"'!F52")</f>
        <v>5510</v>
      </c>
      <c r="L23" s="195">
        <f ca="1">INDIRECT("'"&amp;$Q23&amp;"'!F54")</f>
        <v>0.98</v>
      </c>
      <c r="M23" s="195" t="str">
        <f ca="1">INDIRECT("'"&amp;$Q23&amp;"'!F57")</f>
        <v>Yes</v>
      </c>
      <c r="N23" s="195" t="str">
        <f ca="1">INDIRECT("'"&amp;$Q23&amp;"'!B59")</f>
        <v xml:space="preserve">As we move forward with the establishment of medical home panels, DHS has made a policy decision to enroll all empaneled patients into its disease management registry to facilitate panel management. Therefore, in DY 7, a total of 5,389 of 5,510 (97.8%) empaneled patients with diabetes, heart failure or asthma seen in clinics with registry access were entered in the registry.  Although we are transitioning Registry infrastructure to the commercial PCMH Registry (i2i), the policy of entering all empaneled patients continues.  As such, the vast majority of patients (&gt;90%) with the target conditions continue to be entered into the registry automatically, often even prior to the patient visit as a by-product of the empanelment and data flow process.  We made this decision from the understanding that the major barrier to achieving the benefits of Registry functionality was duplicate data entry.  As such, by eliminating the barrier of selecting and entering individual patients, all empaneled patients seen in a PCMH with Registry access would benefit.  This approach facilitates scaling the use of the Registry across all of LAC-DHS PCMH sites.  Given that we have definitely exceeded the DY 7 (and subsequent year) goal for this particular milestone, LAC-DHS will be submitting a plan modification, substituting in another Registry-related milestone that will help to re-focus resources and attention on new projects to help support continuous improvement system-wide.  
</v>
      </c>
      <c r="O23" s="195">
        <f ca="1">INDIRECT("'"&amp;$Q23&amp;"'!F67")</f>
        <v>0.55</v>
      </c>
      <c r="P23" s="195">
        <f ca="1">INDIRECT("'"&amp;$Q23&amp;"'!F69")</f>
        <v>1</v>
      </c>
      <c r="Q23" t="s">
        <v>250</v>
      </c>
      <c r="R23">
        <v>3</v>
      </c>
    </row>
    <row r="24" spans="1:18" ht="15">
      <c r="A24" s="195" t="str">
        <f>'Total Payment Amount'!$D$2</f>
        <v>Los Angeles County Department of Health Services</v>
      </c>
      <c r="B24" s="195" t="str">
        <f>'Total Payment Amount'!$D$3</f>
        <v>DY 7</v>
      </c>
      <c r="C24" s="196">
        <f>'Total Payment Amount'!$D$4</f>
        <v>41182</v>
      </c>
      <c r="D24" s="198" t="str">
        <f ca="1" t="shared" si="0"/>
        <v>Category 1: Implement and Utilize Disease Management Registry Functionality</v>
      </c>
      <c r="E24" s="195">
        <f ca="1" t="shared" si="1"/>
        <v>45000000</v>
      </c>
      <c r="F24" s="195">
        <f ca="1" t="shared" si="2"/>
        <v>45000000</v>
      </c>
      <c r="G24" s="198" t="str">
        <f ca="1">INDIRECT("'"&amp;$Q24&amp;"'!B72")</f>
        <v>Process Milestone:</v>
      </c>
      <c r="H24" s="195">
        <f ca="1">INDIRECT("'"&amp;$Q24&amp;"'!D72")</f>
        <v>0</v>
      </c>
      <c r="I24" s="195"/>
      <c r="J24" s="195">
        <f ca="1">INDIRECT("'"&amp;$Q24&amp;"'!F75")</f>
        <v>0</v>
      </c>
      <c r="K24" s="195">
        <f ca="1">INDIRECT("'"&amp;$Q24&amp;"'!F77")</f>
        <v>0</v>
      </c>
      <c r="L24" s="195" t="str">
        <f ca="1">INDIRECT("'"&amp;$Q24&amp;"'!F79")</f>
        <v>N/A</v>
      </c>
      <c r="M24" s="195">
        <f ca="1">INDIRECT("'"&amp;$Q24&amp;"'!F82")</f>
        <v>0</v>
      </c>
      <c r="N24" s="195">
        <f ca="1">INDIRECT("'"&amp;$Q24&amp;"'!B84")</f>
        <v>0</v>
      </c>
      <c r="O24" s="195">
        <f ca="1">INDIRECT("'"&amp;$Q24&amp;"'!F92")</f>
        <v>0</v>
      </c>
      <c r="P24" s="195" t="str">
        <f ca="1">INDIRECT("'"&amp;$Q24&amp;"'!F94")</f>
        <v xml:space="preserve"> </v>
      </c>
      <c r="Q24" t="s">
        <v>250</v>
      </c>
      <c r="R24">
        <v>3</v>
      </c>
    </row>
    <row r="25" spans="1:18" ht="15">
      <c r="A25" s="195" t="str">
        <f>'Total Payment Amount'!$D$2</f>
        <v>Los Angeles County Department of Health Services</v>
      </c>
      <c r="B25" s="195" t="str">
        <f>'Total Payment Amount'!$D$3</f>
        <v>DY 7</v>
      </c>
      <c r="C25" s="196">
        <f>'Total Payment Amount'!$D$4</f>
        <v>41182</v>
      </c>
      <c r="D25" s="198" t="str">
        <f ca="1" t="shared" si="0"/>
        <v>Category 1: Implement and Utilize Disease Management Registry Functionality</v>
      </c>
      <c r="E25" s="195">
        <f ca="1" t="shared" si="1"/>
        <v>45000000</v>
      </c>
      <c r="F25" s="195">
        <f ca="1" t="shared" si="2"/>
        <v>45000000</v>
      </c>
      <c r="G25" s="198" t="str">
        <f ca="1">INDIRECT("'"&amp;$Q25&amp;"'!B97")</f>
        <v>Process Milestone:</v>
      </c>
      <c r="H25" s="195">
        <f ca="1">INDIRECT("'"&amp;$Q25&amp;"'!D97")</f>
        <v>0</v>
      </c>
      <c r="I25" s="195"/>
      <c r="J25" s="195">
        <f ca="1">INDIRECT("'"&amp;$Q25&amp;"'!F100")</f>
        <v>0</v>
      </c>
      <c r="K25" s="195">
        <f ca="1">INDIRECT("'"&amp;$Q25&amp;"'!F102")</f>
        <v>0</v>
      </c>
      <c r="L25" s="195" t="str">
        <f ca="1">INDIRECT("'"&amp;$Q25&amp;"'!F104")</f>
        <v>N/A</v>
      </c>
      <c r="M25" s="195">
        <f ca="1">INDIRECT("'"&amp;$Q25&amp;"'!F107")</f>
        <v>0</v>
      </c>
      <c r="N25" s="195">
        <f ca="1">INDIRECT("'"&amp;$Q25&amp;"'!B109")</f>
        <v>0</v>
      </c>
      <c r="O25" s="195">
        <f ca="1">INDIRECT("'"&amp;$Q25&amp;"'!F117")</f>
        <v>0</v>
      </c>
      <c r="P25" s="195" t="str">
        <f ca="1">INDIRECT("'"&amp;$Q25&amp;"'!F119")</f>
        <v xml:space="preserve"> </v>
      </c>
      <c r="Q25" t="s">
        <v>250</v>
      </c>
      <c r="R25">
        <v>3</v>
      </c>
    </row>
    <row r="26" spans="1:18" ht="15">
      <c r="A26" s="195" t="str">
        <f>'Total Payment Amount'!$D$2</f>
        <v>Los Angeles County Department of Health Services</v>
      </c>
      <c r="B26" s="195" t="str">
        <f>'Total Payment Amount'!$D$3</f>
        <v>DY 7</v>
      </c>
      <c r="C26" s="196">
        <f>'Total Payment Amount'!$D$4</f>
        <v>41182</v>
      </c>
      <c r="D26" s="198" t="str">
        <f ca="1" t="shared" si="0"/>
        <v>Category 1: Implement and Utilize Disease Management Registry Functionality</v>
      </c>
      <c r="E26" s="195">
        <f ca="1" t="shared" si="1"/>
        <v>45000000</v>
      </c>
      <c r="F26" s="195">
        <f ca="1" t="shared" si="2"/>
        <v>45000000</v>
      </c>
      <c r="G26" s="198" t="str">
        <f ca="1">INDIRECT("'"&amp;$Q26&amp;"'!B122")</f>
        <v>Process Milestone:</v>
      </c>
      <c r="H26" s="195">
        <f ca="1">INDIRECT("'"&amp;$Q26&amp;"'!D122")</f>
        <v>0</v>
      </c>
      <c r="I26" s="195"/>
      <c r="J26" s="195">
        <f ca="1">INDIRECT("'"&amp;$Q26&amp;"'!F125")</f>
        <v>0</v>
      </c>
      <c r="K26" s="195">
        <f ca="1">INDIRECT("'"&amp;$Q26&amp;"'!F127")</f>
        <v>0</v>
      </c>
      <c r="L26" s="195" t="str">
        <f ca="1">INDIRECT("'"&amp;$Q26&amp;"'!F129")</f>
        <v>N/A</v>
      </c>
      <c r="M26" s="195">
        <f ca="1">INDIRECT("'"&amp;$Q26&amp;"'!F132")</f>
        <v>0</v>
      </c>
      <c r="N26" s="195">
        <f ca="1">INDIRECT("'"&amp;$Q26&amp;"'!B134")</f>
        <v>0</v>
      </c>
      <c r="O26" s="195">
        <f ca="1">INDIRECT("'"&amp;$Q26&amp;"'!F142")</f>
        <v>0</v>
      </c>
      <c r="P26" s="195" t="str">
        <f ca="1">INDIRECT("'"&amp;$Q26&amp;"'!F144")</f>
        <v xml:space="preserve"> </v>
      </c>
      <c r="Q26" t="s">
        <v>250</v>
      </c>
      <c r="R26">
        <v>3</v>
      </c>
    </row>
    <row r="27" spans="1:18" ht="15">
      <c r="A27" s="195" t="str">
        <f>'Total Payment Amount'!$D$2</f>
        <v>Los Angeles County Department of Health Services</v>
      </c>
      <c r="B27" s="195" t="str">
        <f>'Total Payment Amount'!$D$3</f>
        <v>DY 7</v>
      </c>
      <c r="C27" s="196">
        <f>'Total Payment Amount'!$D$4</f>
        <v>41182</v>
      </c>
      <c r="D27" s="198" t="str">
        <f ca="1" t="shared" si="0"/>
        <v>Category 1: Implement and Utilize Disease Management Registry Functionality</v>
      </c>
      <c r="E27" s="195">
        <f ca="1" t="shared" si="1"/>
        <v>45000000</v>
      </c>
      <c r="F27" s="195">
        <f ca="1" t="shared" si="2"/>
        <v>45000000</v>
      </c>
      <c r="G27" s="198" t="str">
        <f ca="1">INDIRECT("'"&amp;$Q27&amp;"'!B147")</f>
        <v>Improvement Milestone:</v>
      </c>
      <c r="H27" s="195">
        <f ca="1">INDIRECT("'"&amp;$Q27&amp;"'!D147")</f>
        <v>0</v>
      </c>
      <c r="I27" s="195"/>
      <c r="J27" s="195">
        <f ca="1">INDIRECT("'"&amp;$Q27&amp;"'!F150")</f>
        <v>0</v>
      </c>
      <c r="K27" s="195">
        <f ca="1">INDIRECT("'"&amp;$Q27&amp;"'!F152")</f>
        <v>0</v>
      </c>
      <c r="L27" s="195" t="str">
        <f ca="1">INDIRECT("'"&amp;$Q27&amp;"'!F154")</f>
        <v>N/A</v>
      </c>
      <c r="M27" s="195">
        <f ca="1">INDIRECT("'"&amp;$Q27&amp;"'!F157")</f>
        <v>0</v>
      </c>
      <c r="N27" s="195">
        <f ca="1">INDIRECT("'"&amp;$Q27&amp;"'!B159")</f>
        <v>0</v>
      </c>
      <c r="O27" s="195">
        <f ca="1">INDIRECT("'"&amp;$Q27&amp;"'!F167")</f>
        <v>0</v>
      </c>
      <c r="P27" s="195" t="str">
        <f ca="1">INDIRECT("'"&amp;$Q27&amp;"'!F169")</f>
        <v xml:space="preserve"> </v>
      </c>
      <c r="Q27" t="s">
        <v>250</v>
      </c>
      <c r="R27">
        <v>3</v>
      </c>
    </row>
    <row r="28" spans="1:18" ht="15">
      <c r="A28" s="195" t="str">
        <f>'Total Payment Amount'!$D$2</f>
        <v>Los Angeles County Department of Health Services</v>
      </c>
      <c r="B28" s="195" t="str">
        <f>'Total Payment Amount'!$D$3</f>
        <v>DY 7</v>
      </c>
      <c r="C28" s="196">
        <f>'Total Payment Amount'!$D$4</f>
        <v>41182</v>
      </c>
      <c r="D28" s="198" t="str">
        <f ca="1" t="shared" si="0"/>
        <v>Category 1: Implement and Utilize Disease Management Registry Functionality</v>
      </c>
      <c r="E28" s="195">
        <f ca="1" t="shared" si="1"/>
        <v>45000000</v>
      </c>
      <c r="F28" s="195">
        <f ca="1" t="shared" si="2"/>
        <v>45000000</v>
      </c>
      <c r="G28" s="198" t="str">
        <f ca="1">INDIRECT("'"&amp;$Q28&amp;"'!B172")</f>
        <v>Improvement Milestone:</v>
      </c>
      <c r="H28" s="195">
        <f ca="1">INDIRECT("'"&amp;$Q28&amp;"'!D172")</f>
        <v>0</v>
      </c>
      <c r="I28" s="195"/>
      <c r="J28" s="195">
        <f ca="1">INDIRECT("'"&amp;$Q28&amp;"'!F175")</f>
        <v>0</v>
      </c>
      <c r="K28" s="195">
        <f ca="1">INDIRECT("'"&amp;$Q28&amp;"'!F177")</f>
        <v>0</v>
      </c>
      <c r="L28" s="195" t="str">
        <f ca="1">INDIRECT("'"&amp;$Q28&amp;"'!F179")</f>
        <v>N/A</v>
      </c>
      <c r="M28" s="195">
        <f ca="1">INDIRECT("'"&amp;$Q28&amp;"'!F182")</f>
        <v>0</v>
      </c>
      <c r="N28" s="195">
        <f ca="1">INDIRECT("'"&amp;$Q28&amp;"'!B184")</f>
        <v>0</v>
      </c>
      <c r="O28" s="195">
        <f ca="1">INDIRECT("'"&amp;$Q28&amp;"'!F192")</f>
        <v>0</v>
      </c>
      <c r="P28" s="195" t="str">
        <f ca="1">INDIRECT("'"&amp;$Q28&amp;"'!F194")</f>
        <v xml:space="preserve"> </v>
      </c>
      <c r="Q28" t="s">
        <v>250</v>
      </c>
      <c r="R28">
        <v>3</v>
      </c>
    </row>
    <row r="29" spans="1:18" ht="15">
      <c r="A29" s="195" t="str">
        <f>'Total Payment Amount'!$D$2</f>
        <v>Los Angeles County Department of Health Services</v>
      </c>
      <c r="B29" s="195" t="str">
        <f>'Total Payment Amount'!$D$3</f>
        <v>DY 7</v>
      </c>
      <c r="C29" s="196">
        <f>'Total Payment Amount'!$D$4</f>
        <v>41182</v>
      </c>
      <c r="D29" s="198" t="str">
        <f ca="1" t="shared" si="0"/>
        <v>Category 1: Implement and Utilize Disease Management Registry Functionality</v>
      </c>
      <c r="E29" s="195">
        <f ca="1" t="shared" si="1"/>
        <v>45000000</v>
      </c>
      <c r="F29" s="195">
        <f ca="1" t="shared" si="2"/>
        <v>45000000</v>
      </c>
      <c r="G29" s="198" t="str">
        <f ca="1">INDIRECT("'"&amp;$Q29&amp;"'!B197")</f>
        <v>Improvement Milestone:</v>
      </c>
      <c r="H29" s="195">
        <f ca="1">INDIRECT("'"&amp;$Q29&amp;"'!D197")</f>
        <v>0</v>
      </c>
      <c r="I29" s="195"/>
      <c r="J29" s="195">
        <f ca="1">INDIRECT("'"&amp;$Q29&amp;"'!F200")</f>
        <v>0</v>
      </c>
      <c r="K29" s="195">
        <f ca="1">INDIRECT("'"&amp;$Q29&amp;"'!F202")</f>
        <v>0</v>
      </c>
      <c r="L29" s="195" t="str">
        <f ca="1">INDIRECT("'"&amp;$Q29&amp;"'!F204")</f>
        <v>N/A</v>
      </c>
      <c r="M29" s="195">
        <f ca="1">INDIRECT("'"&amp;$Q29&amp;"'!F207")</f>
        <v>0</v>
      </c>
      <c r="N29" s="195">
        <f ca="1">INDIRECT("'"&amp;$Q29&amp;"'!B209")</f>
        <v>0</v>
      </c>
      <c r="O29" s="195">
        <f ca="1">INDIRECT("'"&amp;$Q29&amp;"'!F217")</f>
        <v>0</v>
      </c>
      <c r="P29" s="195" t="str">
        <f ca="1">INDIRECT("'"&amp;$Q29&amp;"'!F219")</f>
        <v xml:space="preserve"> </v>
      </c>
      <c r="Q29" t="s">
        <v>250</v>
      </c>
      <c r="R29">
        <v>3</v>
      </c>
    </row>
    <row r="30" spans="1:18" ht="15">
      <c r="A30" s="195" t="str">
        <f>'Total Payment Amount'!$D$2</f>
        <v>Los Angeles County Department of Health Services</v>
      </c>
      <c r="B30" s="195" t="str">
        <f>'Total Payment Amount'!$D$3</f>
        <v>DY 7</v>
      </c>
      <c r="C30" s="196">
        <f>'Total Payment Amount'!$D$4</f>
        <v>41182</v>
      </c>
      <c r="D30" s="198" t="str">
        <f ca="1" t="shared" si="0"/>
        <v>Category 1: Implement and Utilize Disease Management Registry Functionality</v>
      </c>
      <c r="E30" s="195">
        <f ca="1" t="shared" si="1"/>
        <v>45000000</v>
      </c>
      <c r="F30" s="195">
        <f ca="1" t="shared" si="2"/>
        <v>45000000</v>
      </c>
      <c r="G30" s="198" t="str">
        <f ca="1">INDIRECT("'"&amp;$Q30&amp;"'!B222")</f>
        <v>Improvement Milestone:</v>
      </c>
      <c r="H30" s="195">
        <f ca="1">INDIRECT("'"&amp;$Q30&amp;"'!D222")</f>
        <v>0</v>
      </c>
      <c r="I30" s="195"/>
      <c r="J30" s="195">
        <f ca="1">INDIRECT("'"&amp;$Q30&amp;"'!F225")</f>
        <v>0</v>
      </c>
      <c r="K30" s="195">
        <f ca="1">INDIRECT("'"&amp;$Q30&amp;"'!F227")</f>
        <v>0</v>
      </c>
      <c r="L30" s="195" t="str">
        <f ca="1">INDIRECT("'"&amp;$Q30&amp;"'!F229")</f>
        <v>N/A</v>
      </c>
      <c r="M30" s="195">
        <f ca="1">INDIRECT("'"&amp;$Q30&amp;"'!F232")</f>
        <v>0</v>
      </c>
      <c r="N30" s="195">
        <f ca="1">INDIRECT("'"&amp;$Q30&amp;"'!B234")</f>
        <v>0</v>
      </c>
      <c r="O30" s="195">
        <f ca="1">INDIRECT("'"&amp;$Q30&amp;"'!F242")</f>
        <v>0</v>
      </c>
      <c r="P30" s="195" t="str">
        <f ca="1">INDIRECT("'"&amp;$Q30&amp;"'!F244")</f>
        <v xml:space="preserve"> </v>
      </c>
      <c r="Q30" t="s">
        <v>250</v>
      </c>
      <c r="R30">
        <v>3</v>
      </c>
    </row>
    <row r="31" spans="1:18" ht="15">
      <c r="A31" s="195" t="str">
        <f>'Total Payment Amount'!$D$2</f>
        <v>Los Angeles County Department of Health Services</v>
      </c>
      <c r="B31" s="195" t="str">
        <f>'Total Payment Amount'!$D$3</f>
        <v>DY 7</v>
      </c>
      <c r="C31" s="196">
        <f>'Total Payment Amount'!$D$4</f>
        <v>41182</v>
      </c>
      <c r="D31" s="198" t="str">
        <f ca="1" t="shared" si="0"/>
        <v>Category 1: Implement and Utilize Disease Management Registry Functionality</v>
      </c>
      <c r="E31" s="195">
        <f ca="1" t="shared" si="1"/>
        <v>45000000</v>
      </c>
      <c r="F31" s="195">
        <f ca="1" t="shared" si="2"/>
        <v>45000000</v>
      </c>
      <c r="G31" s="198" t="str">
        <f ca="1">INDIRECT("'"&amp;$Q31&amp;"'!B247")</f>
        <v>Improvement Milestone:</v>
      </c>
      <c r="H31" s="195">
        <f ca="1">INDIRECT("'"&amp;$Q31&amp;"'!D247")</f>
        <v>0</v>
      </c>
      <c r="I31" s="195"/>
      <c r="J31" s="195">
        <f ca="1">INDIRECT("'"&amp;$Q31&amp;"'!F250")</f>
        <v>0</v>
      </c>
      <c r="K31" s="195">
        <f ca="1">INDIRECT("'"&amp;$Q31&amp;"'!F252")</f>
        <v>0</v>
      </c>
      <c r="L31" s="195" t="str">
        <f ca="1">INDIRECT("'"&amp;$Q31&amp;"'!F254")</f>
        <v>N/A</v>
      </c>
      <c r="M31" s="195">
        <f ca="1">INDIRECT("'"&amp;$Q31&amp;"'!F257")</f>
        <v>0</v>
      </c>
      <c r="N31" s="195">
        <f ca="1">INDIRECT("'"&amp;$Q31&amp;"'!B259")</f>
        <v>0</v>
      </c>
      <c r="O31" s="195">
        <f ca="1">INDIRECT("'"&amp;$Q31&amp;"'!F267")</f>
        <v>0</v>
      </c>
      <c r="P31" s="195" t="str">
        <f ca="1">INDIRECT("'"&amp;$Q31&amp;"'!F269")</f>
        <v xml:space="preserve"> </v>
      </c>
      <c r="Q31" t="s">
        <v>250</v>
      </c>
      <c r="R31">
        <v>3</v>
      </c>
    </row>
    <row r="32" spans="1:18" ht="15">
      <c r="A32" s="195" t="str">
        <f>'Total Payment Amount'!$D$2</f>
        <v>Los Angeles County Department of Health Services</v>
      </c>
      <c r="B32" s="195" t="str">
        <f>'Total Payment Amount'!$D$3</f>
        <v>DY 7</v>
      </c>
      <c r="C32" s="196">
        <f>'Total Payment Amount'!$D$4</f>
        <v>41182</v>
      </c>
      <c r="D32" s="198" t="str">
        <f ca="1" t="shared" si="0"/>
        <v>Category 1: Enhance Interpretation Services and Culturally Competent Care</v>
      </c>
      <c r="E32" s="195">
        <f ca="1" t="shared" si="1"/>
        <v>0</v>
      </c>
      <c r="F32" s="195">
        <f ca="1" t="shared" si="2"/>
        <v>0</v>
      </c>
      <c r="G32" s="198" t="str">
        <f ca="1">INDIRECT("'"&amp;$Q32&amp;"'!B22")</f>
        <v>Process Milestone:</v>
      </c>
      <c r="H32" s="195">
        <f ca="1">INDIRECT("'"&amp;$Q32&amp;"'!D22")</f>
        <v>0</v>
      </c>
      <c r="I32" s="195"/>
      <c r="J32" s="195">
        <f ca="1">INDIRECT("'"&amp;$Q32&amp;"'!F25")</f>
        <v>0</v>
      </c>
      <c r="K32" s="195">
        <f ca="1">INDIRECT("'"&amp;$Q32&amp;"'!F27")</f>
        <v>0</v>
      </c>
      <c r="L32" s="195" t="str">
        <f ca="1">INDIRECT("'"&amp;$Q32&amp;"'!F29")</f>
        <v>N/A</v>
      </c>
      <c r="M32" s="195">
        <f ca="1">INDIRECT("'"&amp;$Q32&amp;"'!F32")</f>
        <v>0</v>
      </c>
      <c r="N32" s="195">
        <f ca="1">INDIRECT("'"&amp;$Q32&amp;"'!B34")</f>
        <v>0</v>
      </c>
      <c r="O32" s="195">
        <f ca="1">INDIRECT("'"&amp;$Q32&amp;"'!F42")</f>
        <v>0</v>
      </c>
      <c r="P32" s="195" t="str">
        <f ca="1">INDIRECT("'"&amp;$Q32&amp;"'!F44")</f>
        <v xml:space="preserve"> </v>
      </c>
      <c r="Q32" t="s">
        <v>251</v>
      </c>
      <c r="R32">
        <v>4</v>
      </c>
    </row>
    <row r="33" spans="1:18" ht="15">
      <c r="A33" s="195" t="str">
        <f>'Total Payment Amount'!$D$2</f>
        <v>Los Angeles County Department of Health Services</v>
      </c>
      <c r="B33" s="195" t="str">
        <f>'Total Payment Amount'!$D$3</f>
        <v>DY 7</v>
      </c>
      <c r="C33" s="196">
        <f>'Total Payment Amount'!$D$4</f>
        <v>41182</v>
      </c>
      <c r="D33" s="198" t="str">
        <f ca="1" t="shared" si="0"/>
        <v>Category 1: Enhance Interpretation Services and Culturally Competent Care</v>
      </c>
      <c r="E33" s="195">
        <f ca="1" t="shared" si="1"/>
        <v>0</v>
      </c>
      <c r="F33" s="195">
        <f ca="1" t="shared" si="2"/>
        <v>0</v>
      </c>
      <c r="G33" s="198" t="str">
        <f ca="1">INDIRECT("'"&amp;$Q33&amp;"'!B47")</f>
        <v>Process Milestone:</v>
      </c>
      <c r="H33" s="195">
        <f ca="1">INDIRECT("'"&amp;$Q33&amp;"'!D47")</f>
        <v>0</v>
      </c>
      <c r="I33" s="195"/>
      <c r="J33" s="195">
        <f ca="1">INDIRECT("'"&amp;$Q33&amp;"'!F50")</f>
        <v>0</v>
      </c>
      <c r="K33" s="195">
        <f ca="1">INDIRECT("'"&amp;$Q33&amp;"'!F52")</f>
        <v>0</v>
      </c>
      <c r="L33" s="195" t="str">
        <f ca="1">INDIRECT("'"&amp;$Q33&amp;"'!F54")</f>
        <v>N/A</v>
      </c>
      <c r="M33" s="195">
        <f ca="1">INDIRECT("'"&amp;$Q33&amp;"'!F57")</f>
        <v>0</v>
      </c>
      <c r="N33" s="195">
        <f ca="1">INDIRECT("'"&amp;$Q33&amp;"'!B59")</f>
        <v>0</v>
      </c>
      <c r="O33" s="195">
        <f ca="1">INDIRECT("'"&amp;$Q33&amp;"'!F67")</f>
        <v>0</v>
      </c>
      <c r="P33" s="195" t="str">
        <f ca="1">INDIRECT("'"&amp;$Q33&amp;"'!F69")</f>
        <v xml:space="preserve"> </v>
      </c>
      <c r="Q33" t="s">
        <v>251</v>
      </c>
      <c r="R33">
        <v>4</v>
      </c>
    </row>
    <row r="34" spans="1:18" ht="15">
      <c r="A34" s="195" t="str">
        <f>'Total Payment Amount'!$D$2</f>
        <v>Los Angeles County Department of Health Services</v>
      </c>
      <c r="B34" s="195" t="str">
        <f>'Total Payment Amount'!$D$3</f>
        <v>DY 7</v>
      </c>
      <c r="C34" s="196">
        <f>'Total Payment Amount'!$D$4</f>
        <v>41182</v>
      </c>
      <c r="D34" s="198" t="str">
        <f ca="1" t="shared" si="0"/>
        <v>Category 1: Enhance Interpretation Services and Culturally Competent Care</v>
      </c>
      <c r="E34" s="195">
        <f ca="1" t="shared" si="1"/>
        <v>0</v>
      </c>
      <c r="F34" s="195">
        <f ca="1" t="shared" si="2"/>
        <v>0</v>
      </c>
      <c r="G34" s="198" t="str">
        <f ca="1">INDIRECT("'"&amp;$Q34&amp;"'!B72")</f>
        <v>Process Milestone:</v>
      </c>
      <c r="H34" s="195">
        <f ca="1">INDIRECT("'"&amp;$Q34&amp;"'!D72")</f>
        <v>0</v>
      </c>
      <c r="I34" s="195"/>
      <c r="J34" s="195">
        <f ca="1">INDIRECT("'"&amp;$Q34&amp;"'!F75")</f>
        <v>0</v>
      </c>
      <c r="K34" s="195">
        <f ca="1">INDIRECT("'"&amp;$Q34&amp;"'!F77")</f>
        <v>0</v>
      </c>
      <c r="L34" s="195" t="str">
        <f ca="1">INDIRECT("'"&amp;$Q34&amp;"'!F79")</f>
        <v>N/A</v>
      </c>
      <c r="M34" s="195">
        <f ca="1">INDIRECT("'"&amp;$Q34&amp;"'!F82")</f>
        <v>0</v>
      </c>
      <c r="N34" s="195">
        <f ca="1">INDIRECT("'"&amp;$Q34&amp;"'!B84")</f>
        <v>0</v>
      </c>
      <c r="O34" s="195">
        <f ca="1">INDIRECT("'"&amp;$Q34&amp;"'!F92")</f>
        <v>0</v>
      </c>
      <c r="P34" s="195" t="str">
        <f ca="1">INDIRECT("'"&amp;$Q34&amp;"'!F94")</f>
        <v xml:space="preserve"> </v>
      </c>
      <c r="Q34" t="s">
        <v>251</v>
      </c>
      <c r="R34">
        <v>4</v>
      </c>
    </row>
    <row r="35" spans="1:18" ht="15">
      <c r="A35" s="195" t="str">
        <f>'Total Payment Amount'!$D$2</f>
        <v>Los Angeles County Department of Health Services</v>
      </c>
      <c r="B35" s="195" t="str">
        <f>'Total Payment Amount'!$D$3</f>
        <v>DY 7</v>
      </c>
      <c r="C35" s="196">
        <f>'Total Payment Amount'!$D$4</f>
        <v>41182</v>
      </c>
      <c r="D35" s="198" t="str">
        <f ca="1" t="shared" si="0"/>
        <v>Category 1: Enhance Interpretation Services and Culturally Competent Care</v>
      </c>
      <c r="E35" s="195">
        <f ca="1" t="shared" si="1"/>
        <v>0</v>
      </c>
      <c r="F35" s="195">
        <f ca="1" t="shared" si="2"/>
        <v>0</v>
      </c>
      <c r="G35" s="198" t="str">
        <f ca="1">INDIRECT("'"&amp;$Q35&amp;"'!B97")</f>
        <v>Process Milestone:</v>
      </c>
      <c r="H35" s="195">
        <f ca="1">INDIRECT("'"&amp;$Q35&amp;"'!D97")</f>
        <v>0</v>
      </c>
      <c r="I35" s="195"/>
      <c r="J35" s="195">
        <f ca="1">INDIRECT("'"&amp;$Q35&amp;"'!F100")</f>
        <v>0</v>
      </c>
      <c r="K35" s="195">
        <f ca="1">INDIRECT("'"&amp;$Q35&amp;"'!F102")</f>
        <v>0</v>
      </c>
      <c r="L35" s="195" t="str">
        <f ca="1">INDIRECT("'"&amp;$Q35&amp;"'!F104")</f>
        <v>N/A</v>
      </c>
      <c r="M35" s="195">
        <f ca="1">INDIRECT("'"&amp;$Q35&amp;"'!F107")</f>
        <v>0</v>
      </c>
      <c r="N35" s="195">
        <f ca="1">INDIRECT("'"&amp;$Q35&amp;"'!B109")</f>
        <v>0</v>
      </c>
      <c r="O35" s="195">
        <f ca="1">INDIRECT("'"&amp;$Q35&amp;"'!F117")</f>
        <v>0</v>
      </c>
      <c r="P35" s="195" t="str">
        <f ca="1">INDIRECT("'"&amp;$Q35&amp;"'!F119")</f>
        <v xml:space="preserve"> </v>
      </c>
      <c r="Q35" t="s">
        <v>251</v>
      </c>
      <c r="R35">
        <v>4</v>
      </c>
    </row>
    <row r="36" spans="1:18" ht="15">
      <c r="A36" s="195" t="str">
        <f>'Total Payment Amount'!$D$2</f>
        <v>Los Angeles County Department of Health Services</v>
      </c>
      <c r="B36" s="195" t="str">
        <f>'Total Payment Amount'!$D$3</f>
        <v>DY 7</v>
      </c>
      <c r="C36" s="196">
        <f>'Total Payment Amount'!$D$4</f>
        <v>41182</v>
      </c>
      <c r="D36" s="198" t="str">
        <f ca="1" t="shared" si="0"/>
        <v>Category 1: Enhance Interpretation Services and Culturally Competent Care</v>
      </c>
      <c r="E36" s="195">
        <f ca="1" t="shared" si="1"/>
        <v>0</v>
      </c>
      <c r="F36" s="195">
        <f ca="1" t="shared" si="2"/>
        <v>0</v>
      </c>
      <c r="G36" s="198" t="str">
        <f ca="1">INDIRECT("'"&amp;$Q36&amp;"'!B122")</f>
        <v>Process Milestone:</v>
      </c>
      <c r="H36" s="195">
        <f ca="1">INDIRECT("'"&amp;$Q36&amp;"'!D122")</f>
        <v>0</v>
      </c>
      <c r="I36" s="195"/>
      <c r="J36" s="195">
        <f ca="1">INDIRECT("'"&amp;$Q36&amp;"'!F125")</f>
        <v>0</v>
      </c>
      <c r="K36" s="195">
        <f ca="1">INDIRECT("'"&amp;$Q36&amp;"'!F127")</f>
        <v>0</v>
      </c>
      <c r="L36" s="195" t="str">
        <f ca="1">INDIRECT("'"&amp;$Q36&amp;"'!F129")</f>
        <v>N/A</v>
      </c>
      <c r="M36" s="195">
        <f ca="1">INDIRECT("'"&amp;$Q36&amp;"'!F132")</f>
        <v>0</v>
      </c>
      <c r="N36" s="195">
        <f ca="1">INDIRECT("'"&amp;$Q36&amp;"'!B134")</f>
        <v>0</v>
      </c>
      <c r="O36" s="195">
        <f ca="1">INDIRECT("'"&amp;$Q36&amp;"'!F142")</f>
        <v>0</v>
      </c>
      <c r="P36" s="195" t="str">
        <f ca="1">INDIRECT("'"&amp;$Q36&amp;"'!F144")</f>
        <v xml:space="preserve"> </v>
      </c>
      <c r="Q36" t="s">
        <v>251</v>
      </c>
      <c r="R36">
        <v>4</v>
      </c>
    </row>
    <row r="37" spans="1:18" ht="15">
      <c r="A37" s="195" t="str">
        <f>'Total Payment Amount'!$D$2</f>
        <v>Los Angeles County Department of Health Services</v>
      </c>
      <c r="B37" s="195" t="str">
        <f>'Total Payment Amount'!$D$3</f>
        <v>DY 7</v>
      </c>
      <c r="C37" s="196">
        <f>'Total Payment Amount'!$D$4</f>
        <v>41182</v>
      </c>
      <c r="D37" s="198" t="str">
        <f ca="1" t="shared" si="0"/>
        <v>Category 1: Enhance Interpretation Services and Culturally Competent Care</v>
      </c>
      <c r="E37" s="195">
        <f ca="1" t="shared" si="1"/>
        <v>0</v>
      </c>
      <c r="F37" s="195">
        <f ca="1" t="shared" si="2"/>
        <v>0</v>
      </c>
      <c r="G37" s="198" t="str">
        <f ca="1">INDIRECT("'"&amp;$Q37&amp;"'!B147")</f>
        <v>Improvement Milestone:</v>
      </c>
      <c r="H37" s="195">
        <f ca="1">INDIRECT("'"&amp;$Q37&amp;"'!D147")</f>
        <v>0</v>
      </c>
      <c r="I37" s="195"/>
      <c r="J37" s="195">
        <f ca="1">INDIRECT("'"&amp;$Q37&amp;"'!F150")</f>
        <v>0</v>
      </c>
      <c r="K37" s="195">
        <f ca="1">INDIRECT("'"&amp;$Q37&amp;"'!F152")</f>
        <v>0</v>
      </c>
      <c r="L37" s="195" t="str">
        <f ca="1">INDIRECT("'"&amp;$Q37&amp;"'!F154")</f>
        <v>N/A</v>
      </c>
      <c r="M37" s="195">
        <f ca="1">INDIRECT("'"&amp;$Q37&amp;"'!F157")</f>
        <v>0</v>
      </c>
      <c r="N37" s="195">
        <f ca="1">INDIRECT("'"&amp;$Q37&amp;"'!B159")</f>
        <v>0</v>
      </c>
      <c r="O37" s="195">
        <f ca="1">INDIRECT("'"&amp;$Q37&amp;"'!F167")</f>
        <v>0</v>
      </c>
      <c r="P37" s="195" t="str">
        <f ca="1">INDIRECT("'"&amp;$Q37&amp;"'!F169")</f>
        <v xml:space="preserve"> </v>
      </c>
      <c r="Q37" t="s">
        <v>251</v>
      </c>
      <c r="R37">
        <v>4</v>
      </c>
    </row>
    <row r="38" spans="1:18" ht="15">
      <c r="A38" s="195" t="str">
        <f>'Total Payment Amount'!$D$2</f>
        <v>Los Angeles County Department of Health Services</v>
      </c>
      <c r="B38" s="195" t="str">
        <f>'Total Payment Amount'!$D$3</f>
        <v>DY 7</v>
      </c>
      <c r="C38" s="196">
        <f>'Total Payment Amount'!$D$4</f>
        <v>41182</v>
      </c>
      <c r="D38" s="198" t="str">
        <f ca="1" t="shared" si="0"/>
        <v>Category 1: Enhance Interpretation Services and Culturally Competent Care</v>
      </c>
      <c r="E38" s="195">
        <f ca="1" t="shared" si="1"/>
        <v>0</v>
      </c>
      <c r="F38" s="195">
        <f ca="1" t="shared" si="2"/>
        <v>0</v>
      </c>
      <c r="G38" s="198" t="str">
        <f ca="1">INDIRECT("'"&amp;$Q38&amp;"'!B172")</f>
        <v>Improvement Milestone:</v>
      </c>
      <c r="H38" s="195">
        <f ca="1">INDIRECT("'"&amp;$Q38&amp;"'!D172")</f>
        <v>0</v>
      </c>
      <c r="I38" s="195"/>
      <c r="J38" s="195">
        <f ca="1">INDIRECT("'"&amp;$Q38&amp;"'!F175")</f>
        <v>0</v>
      </c>
      <c r="K38" s="195">
        <f ca="1">INDIRECT("'"&amp;$Q38&amp;"'!F177")</f>
        <v>0</v>
      </c>
      <c r="L38" s="195" t="str">
        <f ca="1">INDIRECT("'"&amp;$Q38&amp;"'!F179")</f>
        <v>N/A</v>
      </c>
      <c r="M38" s="195">
        <f ca="1">INDIRECT("'"&amp;$Q38&amp;"'!F182")</f>
        <v>0</v>
      </c>
      <c r="N38" s="195">
        <f ca="1">INDIRECT("'"&amp;$Q38&amp;"'!B184")</f>
        <v>0</v>
      </c>
      <c r="O38" s="195">
        <f ca="1">INDIRECT("'"&amp;$Q38&amp;"'!F192")</f>
        <v>0</v>
      </c>
      <c r="P38" s="195" t="str">
        <f ca="1">INDIRECT("'"&amp;$Q38&amp;"'!F194")</f>
        <v xml:space="preserve"> </v>
      </c>
      <c r="Q38" t="s">
        <v>251</v>
      </c>
      <c r="R38">
        <v>4</v>
      </c>
    </row>
    <row r="39" spans="1:18" ht="15">
      <c r="A39" s="195" t="str">
        <f>'Total Payment Amount'!$D$2</f>
        <v>Los Angeles County Department of Health Services</v>
      </c>
      <c r="B39" s="195" t="str">
        <f>'Total Payment Amount'!$D$3</f>
        <v>DY 7</v>
      </c>
      <c r="C39" s="196">
        <f>'Total Payment Amount'!$D$4</f>
        <v>41182</v>
      </c>
      <c r="D39" s="198" t="str">
        <f ca="1" t="shared" si="0"/>
        <v>Category 1: Enhance Interpretation Services and Culturally Competent Care</v>
      </c>
      <c r="E39" s="195">
        <f ca="1" t="shared" si="1"/>
        <v>0</v>
      </c>
      <c r="F39" s="195">
        <f ca="1" t="shared" si="2"/>
        <v>0</v>
      </c>
      <c r="G39" s="198" t="str">
        <f ca="1">INDIRECT("'"&amp;$Q39&amp;"'!B197")</f>
        <v>Improvement Milestone:</v>
      </c>
      <c r="H39" s="195">
        <f ca="1">INDIRECT("'"&amp;$Q39&amp;"'!D197")</f>
        <v>0</v>
      </c>
      <c r="I39" s="195"/>
      <c r="J39" s="195">
        <f ca="1">INDIRECT("'"&amp;$Q39&amp;"'!F200")</f>
        <v>0</v>
      </c>
      <c r="K39" s="195">
        <f ca="1">INDIRECT("'"&amp;$Q39&amp;"'!F202")</f>
        <v>0</v>
      </c>
      <c r="L39" s="195" t="str">
        <f ca="1">INDIRECT("'"&amp;$Q39&amp;"'!F204")</f>
        <v>N/A</v>
      </c>
      <c r="M39" s="195">
        <f ca="1">INDIRECT("'"&amp;$Q39&amp;"'!F207")</f>
        <v>0</v>
      </c>
      <c r="N39" s="195">
        <f ca="1">INDIRECT("'"&amp;$Q39&amp;"'!B209")</f>
        <v>0</v>
      </c>
      <c r="O39" s="195">
        <f ca="1">INDIRECT("'"&amp;$Q39&amp;"'!F217")</f>
        <v>0</v>
      </c>
      <c r="P39" s="195" t="str">
        <f ca="1">INDIRECT("'"&amp;$Q39&amp;"'!F219")</f>
        <v xml:space="preserve"> </v>
      </c>
      <c r="Q39" t="s">
        <v>251</v>
      </c>
      <c r="R39">
        <v>4</v>
      </c>
    </row>
    <row r="40" spans="1:18" ht="15">
      <c r="A40" s="195" t="str">
        <f>'Total Payment Amount'!$D$2</f>
        <v>Los Angeles County Department of Health Services</v>
      </c>
      <c r="B40" s="195" t="str">
        <f>'Total Payment Amount'!$D$3</f>
        <v>DY 7</v>
      </c>
      <c r="C40" s="196">
        <f>'Total Payment Amount'!$D$4</f>
        <v>41182</v>
      </c>
      <c r="D40" s="198" t="str">
        <f ca="1" t="shared" si="0"/>
        <v>Category 1: Enhance Interpretation Services and Culturally Competent Care</v>
      </c>
      <c r="E40" s="195">
        <f ca="1" t="shared" si="1"/>
        <v>0</v>
      </c>
      <c r="F40" s="195">
        <f ca="1" t="shared" si="2"/>
        <v>0</v>
      </c>
      <c r="G40" s="198" t="str">
        <f ca="1">INDIRECT("'"&amp;$Q40&amp;"'!B222")</f>
        <v>Improvement Milestone:</v>
      </c>
      <c r="H40" s="195">
        <f ca="1">INDIRECT("'"&amp;$Q40&amp;"'!D222")</f>
        <v>0</v>
      </c>
      <c r="I40" s="195"/>
      <c r="J40" s="195">
        <f ca="1">INDIRECT("'"&amp;$Q40&amp;"'!F225")</f>
        <v>0</v>
      </c>
      <c r="K40" s="195">
        <f ca="1">INDIRECT("'"&amp;$Q40&amp;"'!F227")</f>
        <v>0</v>
      </c>
      <c r="L40" s="195" t="str">
        <f ca="1">INDIRECT("'"&amp;$Q40&amp;"'!F229")</f>
        <v>N/A</v>
      </c>
      <c r="M40" s="195">
        <f ca="1">INDIRECT("'"&amp;$Q40&amp;"'!F232")</f>
        <v>0</v>
      </c>
      <c r="N40" s="195">
        <f ca="1">INDIRECT("'"&amp;$Q40&amp;"'!B234")</f>
        <v>0</v>
      </c>
      <c r="O40" s="195">
        <f ca="1">INDIRECT("'"&amp;$Q40&amp;"'!F242")</f>
        <v>0</v>
      </c>
      <c r="P40" s="195" t="str">
        <f ca="1">INDIRECT("'"&amp;$Q40&amp;"'!F244")</f>
        <v xml:space="preserve"> </v>
      </c>
      <c r="Q40" t="s">
        <v>251</v>
      </c>
      <c r="R40">
        <v>4</v>
      </c>
    </row>
    <row r="41" spans="1:18" ht="15">
      <c r="A41" s="195" t="str">
        <f>'Total Payment Amount'!$D$2</f>
        <v>Los Angeles County Department of Health Services</v>
      </c>
      <c r="B41" s="195" t="str">
        <f>'Total Payment Amount'!$D$3</f>
        <v>DY 7</v>
      </c>
      <c r="C41" s="196">
        <f>'Total Payment Amount'!$D$4</f>
        <v>41182</v>
      </c>
      <c r="D41" s="198" t="str">
        <f ca="1" t="shared" si="0"/>
        <v>Category 1: Enhance Interpretation Services and Culturally Competent Care</v>
      </c>
      <c r="E41" s="195">
        <f ca="1" t="shared" si="1"/>
        <v>0</v>
      </c>
      <c r="F41" s="195">
        <f ca="1" t="shared" si="2"/>
        <v>0</v>
      </c>
      <c r="G41" s="198" t="str">
        <f ca="1">INDIRECT("'"&amp;$Q41&amp;"'!B247")</f>
        <v>Improvement Milestone:</v>
      </c>
      <c r="H41" s="195">
        <f ca="1">INDIRECT("'"&amp;$Q41&amp;"'!D247")</f>
        <v>0</v>
      </c>
      <c r="I41" s="195"/>
      <c r="J41" s="195">
        <f ca="1">INDIRECT("'"&amp;$Q41&amp;"'!F250")</f>
        <v>0</v>
      </c>
      <c r="K41" s="195">
        <f ca="1">INDIRECT("'"&amp;$Q41&amp;"'!F252")</f>
        <v>0</v>
      </c>
      <c r="L41" s="195" t="str">
        <f ca="1">INDIRECT("'"&amp;$Q41&amp;"'!F254")</f>
        <v>N/A</v>
      </c>
      <c r="M41" s="195">
        <f ca="1">INDIRECT("'"&amp;$Q41&amp;"'!F257")</f>
        <v>0</v>
      </c>
      <c r="N41" s="195">
        <f ca="1">INDIRECT("'"&amp;$Q41&amp;"'!B259")</f>
        <v>0</v>
      </c>
      <c r="O41" s="195">
        <f ca="1">INDIRECT("'"&amp;$Q41&amp;"'!F267")</f>
        <v>0</v>
      </c>
      <c r="P41" s="195" t="str">
        <f ca="1">INDIRECT("'"&amp;$Q41&amp;"'!F269")</f>
        <v xml:space="preserve"> </v>
      </c>
      <c r="Q41" t="s">
        <v>251</v>
      </c>
      <c r="R41">
        <v>4</v>
      </c>
    </row>
    <row r="42" spans="1:18" ht="15">
      <c r="A42" s="195" t="str">
        <f>'Total Payment Amount'!$D$2</f>
        <v>Los Angeles County Department of Health Services</v>
      </c>
      <c r="B42" s="195" t="str">
        <f>'Total Payment Amount'!$D$3</f>
        <v>DY 7</v>
      </c>
      <c r="C42" s="196">
        <f>'Total Payment Amount'!$D$4</f>
        <v>41182</v>
      </c>
      <c r="D42" s="198" t="str">
        <f ca="1" t="shared" si="0"/>
        <v>Category 1: Collect Accurate Race, Ethnicity, and Language (REAL) Data to Reduce Disparities</v>
      </c>
      <c r="E42" s="195">
        <f ca="1" t="shared" si="1"/>
        <v>0</v>
      </c>
      <c r="F42" s="195">
        <f ca="1" t="shared" si="2"/>
        <v>0</v>
      </c>
      <c r="G42" s="198" t="str">
        <f ca="1">INDIRECT("'"&amp;$Q42&amp;"'!B22")</f>
        <v>Process Milestone:</v>
      </c>
      <c r="H42" s="195">
        <f ca="1">INDIRECT("'"&amp;$Q42&amp;"'!D22")</f>
        <v>0</v>
      </c>
      <c r="I42" s="195"/>
      <c r="J42" s="195">
        <f ca="1">INDIRECT("'"&amp;$Q42&amp;"'!F25")</f>
        <v>0</v>
      </c>
      <c r="K42" s="195">
        <f ca="1">INDIRECT("'"&amp;$Q42&amp;"'!F27")</f>
        <v>0</v>
      </c>
      <c r="L42" s="195" t="str">
        <f ca="1">INDIRECT("'"&amp;$Q42&amp;"'!F29")</f>
        <v>N/A</v>
      </c>
      <c r="M42" s="195">
        <f ca="1">INDIRECT("'"&amp;$Q42&amp;"'!F32")</f>
        <v>0</v>
      </c>
      <c r="N42" s="195">
        <f ca="1">INDIRECT("'"&amp;$Q42&amp;"'!B34")</f>
        <v>0</v>
      </c>
      <c r="O42" s="195">
        <f ca="1">INDIRECT("'"&amp;$Q42&amp;"'!F42")</f>
        <v>0</v>
      </c>
      <c r="P42" s="195" t="str">
        <f ca="1">INDIRECT("'"&amp;$Q42&amp;"'!F44")</f>
        <v xml:space="preserve"> </v>
      </c>
      <c r="Q42" t="s">
        <v>252</v>
      </c>
      <c r="R42">
        <v>5</v>
      </c>
    </row>
    <row r="43" spans="1:18" ht="15">
      <c r="A43" s="195" t="str">
        <f>'Total Payment Amount'!$D$2</f>
        <v>Los Angeles County Department of Health Services</v>
      </c>
      <c r="B43" s="195" t="str">
        <f>'Total Payment Amount'!$D$3</f>
        <v>DY 7</v>
      </c>
      <c r="C43" s="196">
        <f>'Total Payment Amount'!$D$4</f>
        <v>41182</v>
      </c>
      <c r="D43" s="198" t="str">
        <f ca="1" t="shared" si="0"/>
        <v>Category 1: Collect Accurate Race, Ethnicity, and Language (REAL) Data to Reduce Disparities</v>
      </c>
      <c r="E43" s="195">
        <f ca="1" t="shared" si="1"/>
        <v>0</v>
      </c>
      <c r="F43" s="195">
        <f ca="1" t="shared" si="2"/>
        <v>0</v>
      </c>
      <c r="G43" s="198" t="str">
        <f ca="1">INDIRECT("'"&amp;$Q43&amp;"'!B47")</f>
        <v>Process Milestone:</v>
      </c>
      <c r="H43" s="195">
        <f ca="1">INDIRECT("'"&amp;$Q43&amp;"'!D47")</f>
        <v>0</v>
      </c>
      <c r="I43" s="195"/>
      <c r="J43" s="195">
        <f ca="1">INDIRECT("'"&amp;$Q43&amp;"'!F50")</f>
        <v>0</v>
      </c>
      <c r="K43" s="195">
        <f ca="1">INDIRECT("'"&amp;$Q43&amp;"'!F52")</f>
        <v>0</v>
      </c>
      <c r="L43" s="195" t="str">
        <f ca="1">INDIRECT("'"&amp;$Q43&amp;"'!F54")</f>
        <v>N/A</v>
      </c>
      <c r="M43" s="195">
        <f ca="1">INDIRECT("'"&amp;$Q43&amp;"'!F57")</f>
        <v>0</v>
      </c>
      <c r="N43" s="195">
        <f ca="1">INDIRECT("'"&amp;$Q43&amp;"'!B59")</f>
        <v>0</v>
      </c>
      <c r="O43" s="195">
        <f ca="1">INDIRECT("'"&amp;$Q43&amp;"'!F67")</f>
        <v>0</v>
      </c>
      <c r="P43" s="195" t="str">
        <f ca="1">INDIRECT("'"&amp;$Q43&amp;"'!F69")</f>
        <v xml:space="preserve"> </v>
      </c>
      <c r="Q43" t="s">
        <v>252</v>
      </c>
      <c r="R43">
        <v>5</v>
      </c>
    </row>
    <row r="44" spans="1:18" ht="15">
      <c r="A44" s="195" t="str">
        <f>'Total Payment Amount'!$D$2</f>
        <v>Los Angeles County Department of Health Services</v>
      </c>
      <c r="B44" s="195" t="str">
        <f>'Total Payment Amount'!$D$3</f>
        <v>DY 7</v>
      </c>
      <c r="C44" s="196">
        <f>'Total Payment Amount'!$D$4</f>
        <v>41182</v>
      </c>
      <c r="D44" s="198" t="str">
        <f ca="1" t="shared" si="0"/>
        <v>Category 1: Collect Accurate Race, Ethnicity, and Language (REAL) Data to Reduce Disparities</v>
      </c>
      <c r="E44" s="195">
        <f ca="1" t="shared" si="1"/>
        <v>0</v>
      </c>
      <c r="F44" s="195">
        <f ca="1" t="shared" si="2"/>
        <v>0</v>
      </c>
      <c r="G44" s="198" t="str">
        <f ca="1">INDIRECT("'"&amp;$Q44&amp;"'!B72")</f>
        <v>Process Milestone:</v>
      </c>
      <c r="H44" s="195">
        <f ca="1">INDIRECT("'"&amp;$Q44&amp;"'!D72")</f>
        <v>0</v>
      </c>
      <c r="I44" s="195"/>
      <c r="J44" s="195">
        <f ca="1">INDIRECT("'"&amp;$Q44&amp;"'!F75")</f>
        <v>0</v>
      </c>
      <c r="K44" s="195">
        <f ca="1">INDIRECT("'"&amp;$Q44&amp;"'!F77")</f>
        <v>0</v>
      </c>
      <c r="L44" s="195" t="str">
        <f ca="1">INDIRECT("'"&amp;$Q44&amp;"'!F79")</f>
        <v>N/A</v>
      </c>
      <c r="M44" s="195">
        <f ca="1">INDIRECT("'"&amp;$Q44&amp;"'!F82")</f>
        <v>0</v>
      </c>
      <c r="N44" s="195">
        <f ca="1">INDIRECT("'"&amp;$Q44&amp;"'!B84")</f>
        <v>0</v>
      </c>
      <c r="O44" s="195">
        <f ca="1">INDIRECT("'"&amp;$Q44&amp;"'!F92")</f>
        <v>0</v>
      </c>
      <c r="P44" s="195" t="str">
        <f ca="1">INDIRECT("'"&amp;$Q44&amp;"'!F94")</f>
        <v xml:space="preserve"> </v>
      </c>
      <c r="Q44" t="s">
        <v>252</v>
      </c>
      <c r="R44">
        <v>5</v>
      </c>
    </row>
    <row r="45" spans="1:18" ht="15">
      <c r="A45" s="195" t="str">
        <f>'Total Payment Amount'!$D$2</f>
        <v>Los Angeles County Department of Health Services</v>
      </c>
      <c r="B45" s="195" t="str">
        <f>'Total Payment Amount'!$D$3</f>
        <v>DY 7</v>
      </c>
      <c r="C45" s="196">
        <f>'Total Payment Amount'!$D$4</f>
        <v>41182</v>
      </c>
      <c r="D45" s="198" t="str">
        <f ca="1" t="shared" si="0"/>
        <v>Category 1: Collect Accurate Race, Ethnicity, and Language (REAL) Data to Reduce Disparities</v>
      </c>
      <c r="E45" s="195">
        <f ca="1" t="shared" si="1"/>
        <v>0</v>
      </c>
      <c r="F45" s="195">
        <f ca="1" t="shared" si="2"/>
        <v>0</v>
      </c>
      <c r="G45" s="198" t="str">
        <f ca="1">INDIRECT("'"&amp;$Q45&amp;"'!B97")</f>
        <v>Process Milestone:</v>
      </c>
      <c r="H45" s="195">
        <f ca="1">INDIRECT("'"&amp;$Q45&amp;"'!D97")</f>
        <v>0</v>
      </c>
      <c r="I45" s="195"/>
      <c r="J45" s="195">
        <f ca="1">INDIRECT("'"&amp;$Q45&amp;"'!F100")</f>
        <v>0</v>
      </c>
      <c r="K45" s="195">
        <f ca="1">INDIRECT("'"&amp;$Q45&amp;"'!F102")</f>
        <v>0</v>
      </c>
      <c r="L45" s="195" t="str">
        <f ca="1">INDIRECT("'"&amp;$Q45&amp;"'!F104")</f>
        <v>N/A</v>
      </c>
      <c r="M45" s="195">
        <f ca="1">INDIRECT("'"&amp;$Q45&amp;"'!F107")</f>
        <v>0</v>
      </c>
      <c r="N45" s="195">
        <f ca="1">INDIRECT("'"&amp;$Q45&amp;"'!B109")</f>
        <v>0</v>
      </c>
      <c r="O45" s="195">
        <f ca="1">INDIRECT("'"&amp;$Q45&amp;"'!F117")</f>
        <v>0</v>
      </c>
      <c r="P45" s="195" t="str">
        <f ca="1">INDIRECT("'"&amp;$Q45&amp;"'!F119")</f>
        <v xml:space="preserve"> </v>
      </c>
      <c r="Q45" t="s">
        <v>252</v>
      </c>
      <c r="R45">
        <v>5</v>
      </c>
    </row>
    <row r="46" spans="1:18" ht="15">
      <c r="A46" s="195" t="str">
        <f>'Total Payment Amount'!$D$2</f>
        <v>Los Angeles County Department of Health Services</v>
      </c>
      <c r="B46" s="195" t="str">
        <f>'Total Payment Amount'!$D$3</f>
        <v>DY 7</v>
      </c>
      <c r="C46" s="196">
        <f>'Total Payment Amount'!$D$4</f>
        <v>41182</v>
      </c>
      <c r="D46" s="198" t="str">
        <f ca="1" t="shared" si="0"/>
        <v>Category 1: Collect Accurate Race, Ethnicity, and Language (REAL) Data to Reduce Disparities</v>
      </c>
      <c r="E46" s="195">
        <f ca="1" t="shared" si="1"/>
        <v>0</v>
      </c>
      <c r="F46" s="195">
        <f ca="1" t="shared" si="2"/>
        <v>0</v>
      </c>
      <c r="G46" s="198" t="str">
        <f ca="1">INDIRECT("'"&amp;$Q46&amp;"'!B122")</f>
        <v>Process Milestone:</v>
      </c>
      <c r="H46" s="195">
        <f ca="1">INDIRECT("'"&amp;$Q46&amp;"'!D122")</f>
        <v>0</v>
      </c>
      <c r="I46" s="195"/>
      <c r="J46" s="195">
        <f ca="1">INDIRECT("'"&amp;$Q46&amp;"'!F125")</f>
        <v>0</v>
      </c>
      <c r="K46" s="195">
        <f ca="1">INDIRECT("'"&amp;$Q46&amp;"'!F127")</f>
        <v>0</v>
      </c>
      <c r="L46" s="195" t="str">
        <f ca="1">INDIRECT("'"&amp;$Q46&amp;"'!F129")</f>
        <v>N/A</v>
      </c>
      <c r="M46" s="195">
        <f ca="1">INDIRECT("'"&amp;$Q46&amp;"'!F132")</f>
        <v>0</v>
      </c>
      <c r="N46" s="195">
        <f ca="1">INDIRECT("'"&amp;$Q46&amp;"'!B134")</f>
        <v>0</v>
      </c>
      <c r="O46" s="195">
        <f ca="1">INDIRECT("'"&amp;$Q46&amp;"'!F142")</f>
        <v>0</v>
      </c>
      <c r="P46" s="195" t="str">
        <f ca="1">INDIRECT("'"&amp;$Q46&amp;"'!F144")</f>
        <v xml:space="preserve"> </v>
      </c>
      <c r="Q46" t="s">
        <v>252</v>
      </c>
      <c r="R46">
        <v>5</v>
      </c>
    </row>
    <row r="47" spans="1:18" ht="15">
      <c r="A47" s="195" t="str">
        <f>'Total Payment Amount'!$D$2</f>
        <v>Los Angeles County Department of Health Services</v>
      </c>
      <c r="B47" s="195" t="str">
        <f>'Total Payment Amount'!$D$3</f>
        <v>DY 7</v>
      </c>
      <c r="C47" s="196">
        <f>'Total Payment Amount'!$D$4</f>
        <v>41182</v>
      </c>
      <c r="D47" s="198" t="str">
        <f ca="1" t="shared" si="0"/>
        <v>Category 1: Collect Accurate Race, Ethnicity, and Language (REAL) Data to Reduce Disparities</v>
      </c>
      <c r="E47" s="195">
        <f ca="1" t="shared" si="1"/>
        <v>0</v>
      </c>
      <c r="F47" s="195">
        <f ca="1" t="shared" si="2"/>
        <v>0</v>
      </c>
      <c r="G47" s="198" t="str">
        <f ca="1">INDIRECT("'"&amp;$Q47&amp;"'!B147")</f>
        <v>Improvement Milestone:</v>
      </c>
      <c r="H47" s="195">
        <f ca="1">INDIRECT("'"&amp;$Q47&amp;"'!D147")</f>
        <v>0</v>
      </c>
      <c r="I47" s="195"/>
      <c r="J47" s="195">
        <f ca="1">INDIRECT("'"&amp;$Q47&amp;"'!F150")</f>
        <v>0</v>
      </c>
      <c r="K47" s="195">
        <f ca="1">INDIRECT("'"&amp;$Q47&amp;"'!F152")</f>
        <v>0</v>
      </c>
      <c r="L47" s="195" t="str">
        <f ca="1">INDIRECT("'"&amp;$Q47&amp;"'!F154")</f>
        <v>N/A</v>
      </c>
      <c r="M47" s="195">
        <f ca="1">INDIRECT("'"&amp;$Q47&amp;"'!F157")</f>
        <v>0</v>
      </c>
      <c r="N47" s="195">
        <f ca="1">INDIRECT("'"&amp;$Q47&amp;"'!B159")</f>
        <v>0</v>
      </c>
      <c r="O47" s="195">
        <f ca="1">INDIRECT("'"&amp;$Q47&amp;"'!F167")</f>
        <v>0</v>
      </c>
      <c r="P47" s="195" t="str">
        <f ca="1">INDIRECT("'"&amp;$Q47&amp;"'!F169")</f>
        <v xml:space="preserve"> </v>
      </c>
      <c r="Q47" t="s">
        <v>252</v>
      </c>
      <c r="R47">
        <v>5</v>
      </c>
    </row>
    <row r="48" spans="1:18" ht="15">
      <c r="A48" s="195" t="str">
        <f>'Total Payment Amount'!$D$2</f>
        <v>Los Angeles County Department of Health Services</v>
      </c>
      <c r="B48" s="195" t="str">
        <f>'Total Payment Amount'!$D$3</f>
        <v>DY 7</v>
      </c>
      <c r="C48" s="196">
        <f>'Total Payment Amount'!$D$4</f>
        <v>41182</v>
      </c>
      <c r="D48" s="198" t="str">
        <f ca="1" t="shared" si="0"/>
        <v>Category 1: Collect Accurate Race, Ethnicity, and Language (REAL) Data to Reduce Disparities</v>
      </c>
      <c r="E48" s="195">
        <f ca="1" t="shared" si="1"/>
        <v>0</v>
      </c>
      <c r="F48" s="195">
        <f ca="1" t="shared" si="2"/>
        <v>0</v>
      </c>
      <c r="G48" s="198" t="str">
        <f ca="1">INDIRECT("'"&amp;$Q48&amp;"'!B172")</f>
        <v>Improvement Milestone:</v>
      </c>
      <c r="H48" s="195">
        <f ca="1">INDIRECT("'"&amp;$Q48&amp;"'!D172")</f>
        <v>0</v>
      </c>
      <c r="I48" s="195"/>
      <c r="J48" s="195">
        <f ca="1">INDIRECT("'"&amp;$Q48&amp;"'!F175")</f>
        <v>0</v>
      </c>
      <c r="K48" s="195">
        <f ca="1">INDIRECT("'"&amp;$Q48&amp;"'!F177")</f>
        <v>0</v>
      </c>
      <c r="L48" s="195" t="str">
        <f ca="1">INDIRECT("'"&amp;$Q48&amp;"'!F179")</f>
        <v>N/A</v>
      </c>
      <c r="M48" s="195">
        <f ca="1">INDIRECT("'"&amp;$Q48&amp;"'!F182")</f>
        <v>0</v>
      </c>
      <c r="N48" s="195">
        <f ca="1">INDIRECT("'"&amp;$Q48&amp;"'!B184")</f>
        <v>0</v>
      </c>
      <c r="O48" s="195">
        <f ca="1">INDIRECT("'"&amp;$Q48&amp;"'!F192")</f>
        <v>0</v>
      </c>
      <c r="P48" s="195" t="str">
        <f ca="1">INDIRECT("'"&amp;$Q48&amp;"'!F194")</f>
        <v xml:space="preserve"> </v>
      </c>
      <c r="Q48" t="s">
        <v>252</v>
      </c>
      <c r="R48">
        <v>5</v>
      </c>
    </row>
    <row r="49" spans="1:18" ht="15">
      <c r="A49" s="195" t="str">
        <f>'Total Payment Amount'!$D$2</f>
        <v>Los Angeles County Department of Health Services</v>
      </c>
      <c r="B49" s="195" t="str">
        <f>'Total Payment Amount'!$D$3</f>
        <v>DY 7</v>
      </c>
      <c r="C49" s="196">
        <f>'Total Payment Amount'!$D$4</f>
        <v>41182</v>
      </c>
      <c r="D49" s="198" t="str">
        <f ca="1" t="shared" si="0"/>
        <v>Category 1: Collect Accurate Race, Ethnicity, and Language (REAL) Data to Reduce Disparities</v>
      </c>
      <c r="E49" s="195">
        <f ca="1" t="shared" si="1"/>
        <v>0</v>
      </c>
      <c r="F49" s="195">
        <f ca="1" t="shared" si="2"/>
        <v>0</v>
      </c>
      <c r="G49" s="198" t="str">
        <f ca="1">INDIRECT("'"&amp;$Q49&amp;"'!B197")</f>
        <v>Improvement Milestone:</v>
      </c>
      <c r="H49" s="195">
        <f ca="1">INDIRECT("'"&amp;$Q49&amp;"'!D197")</f>
        <v>0</v>
      </c>
      <c r="I49" s="195"/>
      <c r="J49" s="195">
        <f ca="1">INDIRECT("'"&amp;$Q49&amp;"'!F200")</f>
        <v>0</v>
      </c>
      <c r="K49" s="195">
        <f ca="1">INDIRECT("'"&amp;$Q49&amp;"'!F202")</f>
        <v>0</v>
      </c>
      <c r="L49" s="195" t="str">
        <f ca="1">INDIRECT("'"&amp;$Q49&amp;"'!F204")</f>
        <v>N/A</v>
      </c>
      <c r="M49" s="195">
        <f ca="1">INDIRECT("'"&amp;$Q49&amp;"'!F207")</f>
        <v>0</v>
      </c>
      <c r="N49" s="195">
        <f ca="1">INDIRECT("'"&amp;$Q49&amp;"'!B209")</f>
        <v>0</v>
      </c>
      <c r="O49" s="195">
        <f ca="1">INDIRECT("'"&amp;$Q49&amp;"'!F217")</f>
        <v>0</v>
      </c>
      <c r="P49" s="195" t="str">
        <f ca="1">INDIRECT("'"&amp;$Q49&amp;"'!F219")</f>
        <v xml:space="preserve"> </v>
      </c>
      <c r="Q49" t="s">
        <v>252</v>
      </c>
      <c r="R49">
        <v>5</v>
      </c>
    </row>
    <row r="50" spans="1:18" ht="15">
      <c r="A50" s="195" t="str">
        <f>'Total Payment Amount'!$D$2</f>
        <v>Los Angeles County Department of Health Services</v>
      </c>
      <c r="B50" s="195" t="str">
        <f>'Total Payment Amount'!$D$3</f>
        <v>DY 7</v>
      </c>
      <c r="C50" s="196">
        <f>'Total Payment Amount'!$D$4</f>
        <v>41182</v>
      </c>
      <c r="D50" s="198" t="str">
        <f ca="1" t="shared" si="0"/>
        <v>Category 1: Collect Accurate Race, Ethnicity, and Language (REAL) Data to Reduce Disparities</v>
      </c>
      <c r="E50" s="195">
        <f ca="1" t="shared" si="1"/>
        <v>0</v>
      </c>
      <c r="F50" s="195">
        <f ca="1" t="shared" si="2"/>
        <v>0</v>
      </c>
      <c r="G50" s="198" t="str">
        <f ca="1">INDIRECT("'"&amp;$Q50&amp;"'!B222")</f>
        <v>Improvement Milestone:</v>
      </c>
      <c r="H50" s="195">
        <f ca="1">INDIRECT("'"&amp;$Q50&amp;"'!D222")</f>
        <v>0</v>
      </c>
      <c r="I50" s="195"/>
      <c r="J50" s="195">
        <f ca="1">INDIRECT("'"&amp;$Q50&amp;"'!F225")</f>
        <v>0</v>
      </c>
      <c r="K50" s="195">
        <f ca="1">INDIRECT("'"&amp;$Q50&amp;"'!F227")</f>
        <v>0</v>
      </c>
      <c r="L50" s="195" t="str">
        <f ca="1">INDIRECT("'"&amp;$Q50&amp;"'!F229")</f>
        <v>N/A</v>
      </c>
      <c r="M50" s="195">
        <f ca="1">INDIRECT("'"&amp;$Q50&amp;"'!F232")</f>
        <v>0</v>
      </c>
      <c r="N50" s="195">
        <f ca="1">INDIRECT("'"&amp;$Q50&amp;"'!B234")</f>
        <v>0</v>
      </c>
      <c r="O50" s="195">
        <f ca="1">INDIRECT("'"&amp;$Q50&amp;"'!F242")</f>
        <v>0</v>
      </c>
      <c r="P50" s="195" t="str">
        <f ca="1">INDIRECT("'"&amp;$Q50&amp;"'!F244")</f>
        <v xml:space="preserve"> </v>
      </c>
      <c r="Q50" t="s">
        <v>252</v>
      </c>
      <c r="R50">
        <v>5</v>
      </c>
    </row>
    <row r="51" spans="1:18" ht="15">
      <c r="A51" s="195" t="str">
        <f>'Total Payment Amount'!$D$2</f>
        <v>Los Angeles County Department of Health Services</v>
      </c>
      <c r="B51" s="195" t="str">
        <f>'Total Payment Amount'!$D$3</f>
        <v>DY 7</v>
      </c>
      <c r="C51" s="196">
        <f>'Total Payment Amount'!$D$4</f>
        <v>41182</v>
      </c>
      <c r="D51" s="198" t="str">
        <f ca="1" t="shared" si="0"/>
        <v>Category 1: Collect Accurate Race, Ethnicity, and Language (REAL) Data to Reduce Disparities</v>
      </c>
      <c r="E51" s="195">
        <f ca="1" t="shared" si="1"/>
        <v>0</v>
      </c>
      <c r="F51" s="195">
        <f ca="1" t="shared" si="2"/>
        <v>0</v>
      </c>
      <c r="G51" s="198" t="str">
        <f ca="1">INDIRECT("'"&amp;$Q51&amp;"'!B247")</f>
        <v>Improvement Milestone:</v>
      </c>
      <c r="H51" s="195">
        <f ca="1">INDIRECT("'"&amp;$Q51&amp;"'!D247")</f>
        <v>0</v>
      </c>
      <c r="I51" s="195"/>
      <c r="J51" s="195">
        <f ca="1">INDIRECT("'"&amp;$Q51&amp;"'!F250")</f>
        <v>0</v>
      </c>
      <c r="K51" s="195">
        <f ca="1">INDIRECT("'"&amp;$Q51&amp;"'!F252")</f>
        <v>0</v>
      </c>
      <c r="L51" s="195" t="str">
        <f ca="1">INDIRECT("'"&amp;$Q51&amp;"'!F254")</f>
        <v>N/A</v>
      </c>
      <c r="M51" s="195">
        <f ca="1">INDIRECT("'"&amp;$Q51&amp;"'!F257")</f>
        <v>0</v>
      </c>
      <c r="N51" s="195">
        <f ca="1">INDIRECT("'"&amp;$Q51&amp;"'!B259")</f>
        <v>0</v>
      </c>
      <c r="O51" s="195">
        <f ca="1">INDIRECT("'"&amp;$Q51&amp;"'!F267")</f>
        <v>0</v>
      </c>
      <c r="P51" s="195" t="str">
        <f ca="1">INDIRECT("'"&amp;$Q51&amp;"'!F269")</f>
        <v xml:space="preserve"> </v>
      </c>
      <c r="Q51" t="s">
        <v>252</v>
      </c>
      <c r="R51">
        <v>5</v>
      </c>
    </row>
    <row r="52" spans="1:18" ht="15">
      <c r="A52" s="195" t="str">
        <f>'Total Payment Amount'!$D$2</f>
        <v>Los Angeles County Department of Health Services</v>
      </c>
      <c r="B52" s="195" t="str">
        <f>'Total Payment Amount'!$D$3</f>
        <v>DY 7</v>
      </c>
      <c r="C52" s="196">
        <f>'Total Payment Amount'!$D$4</f>
        <v>41182</v>
      </c>
      <c r="D52" s="198" t="str">
        <f ca="1" t="shared" si="0"/>
        <v>Category 1: Enhance Urgent Medical Advice</v>
      </c>
      <c r="E52" s="195">
        <f ca="1" t="shared" si="1"/>
        <v>45000000</v>
      </c>
      <c r="F52" s="195">
        <f ca="1" t="shared" si="2"/>
        <v>45000000</v>
      </c>
      <c r="G52" s="198" t="str">
        <f ca="1">INDIRECT("'"&amp;$Q52&amp;"'!B22")</f>
        <v>Process Milestone:</v>
      </c>
      <c r="H52" s="195" t="str">
        <f ca="1">INDIRECT("'"&amp;$Q52&amp;"'!D22")</f>
        <v>Expand access to Nurse Advice Line (NAL) by 10% over baseline.</v>
      </c>
      <c r="I52" s="195"/>
      <c r="J52" s="195">
        <f ca="1">INDIRECT("'"&amp;$Q52&amp;"'!F25")</f>
        <v>5961</v>
      </c>
      <c r="K52" s="195">
        <f ca="1">INDIRECT("'"&amp;$Q52&amp;"'!F27")</f>
        <v>1964</v>
      </c>
      <c r="L52" s="195">
        <f ca="1">INDIRECT("'"&amp;$Q52&amp;"'!F29")</f>
        <v>3.035132382892057</v>
      </c>
      <c r="M52" s="195" t="str">
        <f ca="1">INDIRECT("'"&amp;$Q52&amp;"'!F32")</f>
        <v>Yes</v>
      </c>
      <c r="N52" s="195" t="str">
        <f ca="1">INDIRECT("'"&amp;$Q52&amp;"'!B34")</f>
        <v>LAC-DHS contracts with a vendor (McKesson) for its NAL services.  The baseline number of patient contacts made to the NAL as evidenced by NAL Call Center reports was 1,964 (in CY 2010).  During DY 7, NAL Call Center reports indicate that a total of 5,961 calls were made to the NAL.  This is a 204% increase over the baseline year.  The increase in calls can be attributed to increased enrollment in Healthy Way LA (Los Angeles County's Low Income Health Program) and marketing to increase awareness of the NAL among Healthy Way LA members, through flyers, brochures and refrigerator magnets sent with membership materials.  This increase also affects the next milestone; as the number of calls increases, the number of patients redirected to lower levels of care will also increase.  Given that we have more than exceeded our DY8 goal of a 20% increase, we will be submitting a plan modification to substitute in a different project and milestone in place of further efforts on expanding NAL usage.        • The primary users of the NAL during DY 7 were HWLA members.  Among HWLA members, ED use decreased from 7.6% to 4.3% between the first and fourth quarters of DY7.  This could be due to a combination of use of the NAL and medical home engagement.</v>
      </c>
      <c r="O52" s="195">
        <f ca="1">INDIRECT("'"&amp;$Q52&amp;"'!F42")</f>
        <v>1.1</v>
      </c>
      <c r="P52" s="195">
        <f ca="1">INDIRECT("'"&amp;$Q52&amp;"'!F44")</f>
        <v>1</v>
      </c>
      <c r="Q52" t="s">
        <v>253</v>
      </c>
      <c r="R52">
        <v>6</v>
      </c>
    </row>
    <row r="53" spans="1:18" ht="15">
      <c r="A53" s="195" t="str">
        <f>'Total Payment Amount'!$D$2</f>
        <v>Los Angeles County Department of Health Services</v>
      </c>
      <c r="B53" s="195" t="str">
        <f>'Total Payment Amount'!$D$3</f>
        <v>DY 7</v>
      </c>
      <c r="C53" s="196">
        <f>'Total Payment Amount'!$D$4</f>
        <v>41182</v>
      </c>
      <c r="D53" s="198" t="str">
        <f ca="1" t="shared" si="0"/>
        <v>Category 1: Enhance Urgent Medical Advice</v>
      </c>
      <c r="E53" s="195">
        <f ca="1" t="shared" si="1"/>
        <v>45000000</v>
      </c>
      <c r="F53" s="195">
        <f ca="1" t="shared" si="2"/>
        <v>45000000</v>
      </c>
      <c r="G53" s="198" t="str">
        <f ca="1">INDIRECT("'"&amp;$Q53&amp;"'!B47")</f>
        <v>Process Milestone:</v>
      </c>
      <c r="H53" s="195" t="str">
        <f ca="1">INDIRECT("'"&amp;$Q53&amp;"'!D47")</f>
        <v>Increase by 10% over baseline the number of NAL patient contacts who reported intent to go to the ED for non-emergent conditions but were redirected to non-ED resources.</v>
      </c>
      <c r="I53" s="195"/>
      <c r="J53" s="195">
        <f ca="1">INDIRECT("'"&amp;$Q53&amp;"'!F50")</f>
        <v>1030</v>
      </c>
      <c r="K53" s="195">
        <f ca="1">INDIRECT("'"&amp;$Q53&amp;"'!F52")</f>
        <v>363</v>
      </c>
      <c r="L53" s="195">
        <f ca="1">INDIRECT("'"&amp;$Q53&amp;"'!F54")</f>
        <v>2.837465564738292</v>
      </c>
      <c r="M53" s="195" t="str">
        <f ca="1">INDIRECT("'"&amp;$Q53&amp;"'!F57")</f>
        <v>Yes</v>
      </c>
      <c r="N53" s="195" t="str">
        <f ca="1">INDIRECT("'"&amp;$Q53&amp;"'!B59")</f>
        <v>LAC-DHS contracts with a vendor (McKesson) for its NAL services.  The baseline number of NAL patient contacts who reported intent to go to the ED for non-emergent conditions but were redirected to non-ED resources was 363 (in CY 2010).   During DY 7, the NAL call center reports indicate that a total of 1,030 patient contacts who reported intent to go to the ED for non-emergent conditions were redirected to non-ED resources.  This is a 184% increase over the baseline year, most likely due to the increase in NAL utilization noted in the previous milestone.  Reducing unnecessary ED visits will help DHS achieve its goal to provide care at the most appropriate place and time.  Given that we have more than exceeded our DY9 goal of a 30% increase, we will be submitting a plan modification to substitute in a different project and milestone in place of further efforts on expanding NAL usage.</v>
      </c>
      <c r="O53" s="195">
        <f ca="1">INDIRECT("'"&amp;$Q53&amp;"'!F67")</f>
        <v>1.1</v>
      </c>
      <c r="P53" s="195">
        <f ca="1">INDIRECT("'"&amp;$Q53&amp;"'!F69")</f>
        <v>1</v>
      </c>
      <c r="Q53" t="s">
        <v>253</v>
      </c>
      <c r="R53">
        <v>6</v>
      </c>
    </row>
    <row r="54" spans="1:18" ht="15">
      <c r="A54" s="195" t="str">
        <f>'Total Payment Amount'!$D$2</f>
        <v>Los Angeles County Department of Health Services</v>
      </c>
      <c r="B54" s="195" t="str">
        <f>'Total Payment Amount'!$D$3</f>
        <v>DY 7</v>
      </c>
      <c r="C54" s="196">
        <f>'Total Payment Amount'!$D$4</f>
        <v>41182</v>
      </c>
      <c r="D54" s="198" t="str">
        <f ca="1" t="shared" si="0"/>
        <v>Category 1: Enhance Urgent Medical Advice</v>
      </c>
      <c r="E54" s="195">
        <f ca="1" t="shared" si="1"/>
        <v>45000000</v>
      </c>
      <c r="F54" s="195">
        <f ca="1" t="shared" si="2"/>
        <v>45000000</v>
      </c>
      <c r="G54" s="198" t="str">
        <f ca="1">INDIRECT("'"&amp;$Q54&amp;"'!B72")</f>
        <v>Process Milestone:</v>
      </c>
      <c r="H54" s="195">
        <f ca="1">INDIRECT("'"&amp;$Q54&amp;"'!D72")</f>
        <v>0</v>
      </c>
      <c r="I54" s="195"/>
      <c r="J54" s="195">
        <f ca="1">INDIRECT("'"&amp;$Q54&amp;"'!F75")</f>
        <v>0</v>
      </c>
      <c r="K54" s="195">
        <f ca="1">INDIRECT("'"&amp;$Q54&amp;"'!F77")</f>
        <v>0</v>
      </c>
      <c r="L54" s="195" t="str">
        <f ca="1">INDIRECT("'"&amp;$Q54&amp;"'!F79")</f>
        <v>N/A</v>
      </c>
      <c r="M54" s="195">
        <f ca="1">INDIRECT("'"&amp;$Q54&amp;"'!F82")</f>
        <v>0</v>
      </c>
      <c r="N54" s="195">
        <f ca="1">INDIRECT("'"&amp;$Q54&amp;"'!B84")</f>
        <v>0</v>
      </c>
      <c r="O54" s="195">
        <f ca="1">INDIRECT("'"&amp;$Q54&amp;"'!F92")</f>
        <v>0</v>
      </c>
      <c r="P54" s="195" t="str">
        <f ca="1">INDIRECT("'"&amp;$Q54&amp;"'!F94")</f>
        <v xml:space="preserve"> </v>
      </c>
      <c r="Q54" t="s">
        <v>253</v>
      </c>
      <c r="R54">
        <v>6</v>
      </c>
    </row>
    <row r="55" spans="1:18" ht="15">
      <c r="A55" s="195" t="str">
        <f>'Total Payment Amount'!$D$2</f>
        <v>Los Angeles County Department of Health Services</v>
      </c>
      <c r="B55" s="195" t="str">
        <f>'Total Payment Amount'!$D$3</f>
        <v>DY 7</v>
      </c>
      <c r="C55" s="196">
        <f>'Total Payment Amount'!$D$4</f>
        <v>41182</v>
      </c>
      <c r="D55" s="198" t="str">
        <f ca="1" t="shared" si="0"/>
        <v>Category 1: Enhance Urgent Medical Advice</v>
      </c>
      <c r="E55" s="195">
        <f ca="1" t="shared" si="1"/>
        <v>45000000</v>
      </c>
      <c r="F55" s="195">
        <f ca="1" t="shared" si="2"/>
        <v>45000000</v>
      </c>
      <c r="G55" s="198" t="str">
        <f ca="1">INDIRECT("'"&amp;$Q55&amp;"'!B97")</f>
        <v>Process Milestone:</v>
      </c>
      <c r="H55" s="195">
        <f ca="1">INDIRECT("'"&amp;$Q55&amp;"'!D97")</f>
        <v>0</v>
      </c>
      <c r="I55" s="195"/>
      <c r="J55" s="195">
        <f ca="1">INDIRECT("'"&amp;$Q55&amp;"'!F100")</f>
        <v>0</v>
      </c>
      <c r="K55" s="195">
        <f ca="1">INDIRECT("'"&amp;$Q55&amp;"'!F102")</f>
        <v>0</v>
      </c>
      <c r="L55" s="195" t="str">
        <f ca="1">INDIRECT("'"&amp;$Q55&amp;"'!F104")</f>
        <v>N/A</v>
      </c>
      <c r="M55" s="195">
        <f ca="1">INDIRECT("'"&amp;$Q55&amp;"'!F107")</f>
        <v>0</v>
      </c>
      <c r="N55" s="195">
        <f ca="1">INDIRECT("'"&amp;$Q55&amp;"'!B109")</f>
        <v>0</v>
      </c>
      <c r="O55" s="195">
        <f ca="1">INDIRECT("'"&amp;$Q55&amp;"'!F117")</f>
        <v>0</v>
      </c>
      <c r="P55" s="195" t="str">
        <f ca="1">INDIRECT("'"&amp;$Q55&amp;"'!F119")</f>
        <v xml:space="preserve"> </v>
      </c>
      <c r="Q55" t="s">
        <v>253</v>
      </c>
      <c r="R55">
        <v>6</v>
      </c>
    </row>
    <row r="56" spans="1:18" ht="15">
      <c r="A56" s="195" t="str">
        <f>'Total Payment Amount'!$D$2</f>
        <v>Los Angeles County Department of Health Services</v>
      </c>
      <c r="B56" s="195" t="str">
        <f>'Total Payment Amount'!$D$3</f>
        <v>DY 7</v>
      </c>
      <c r="C56" s="196">
        <f>'Total Payment Amount'!$D$4</f>
        <v>41182</v>
      </c>
      <c r="D56" s="198" t="str">
        <f ca="1" t="shared" si="0"/>
        <v>Category 1: Enhance Urgent Medical Advice</v>
      </c>
      <c r="E56" s="195">
        <f ca="1" t="shared" si="1"/>
        <v>45000000</v>
      </c>
      <c r="F56" s="195">
        <f ca="1" t="shared" si="2"/>
        <v>45000000</v>
      </c>
      <c r="G56" s="198" t="str">
        <f ca="1">INDIRECT("'"&amp;$Q56&amp;"'!B122")</f>
        <v>Process Milestone:</v>
      </c>
      <c r="H56" s="195">
        <f ca="1">INDIRECT("'"&amp;$Q56&amp;"'!D122")</f>
        <v>0</v>
      </c>
      <c r="I56" s="195"/>
      <c r="J56" s="195">
        <f ca="1">INDIRECT("'"&amp;$Q56&amp;"'!F125")</f>
        <v>0</v>
      </c>
      <c r="K56" s="195">
        <f ca="1">INDIRECT("'"&amp;$Q56&amp;"'!F127")</f>
        <v>0</v>
      </c>
      <c r="L56" s="195" t="str">
        <f ca="1">INDIRECT("'"&amp;$Q56&amp;"'!F129")</f>
        <v>N/A</v>
      </c>
      <c r="M56" s="195">
        <f ca="1">INDIRECT("'"&amp;$Q56&amp;"'!F132")</f>
        <v>0</v>
      </c>
      <c r="N56" s="195">
        <f ca="1">INDIRECT("'"&amp;$Q56&amp;"'!B134")</f>
        <v>0</v>
      </c>
      <c r="O56" s="195">
        <f ca="1">INDIRECT("'"&amp;$Q56&amp;"'!F142")</f>
        <v>0</v>
      </c>
      <c r="P56" s="195" t="str">
        <f ca="1">INDIRECT("'"&amp;$Q56&amp;"'!F144")</f>
        <v xml:space="preserve"> </v>
      </c>
      <c r="Q56" t="s">
        <v>253</v>
      </c>
      <c r="R56">
        <v>6</v>
      </c>
    </row>
    <row r="57" spans="1:18" ht="15">
      <c r="A57" s="195" t="str">
        <f>'Total Payment Amount'!$D$2</f>
        <v>Los Angeles County Department of Health Services</v>
      </c>
      <c r="B57" s="195" t="str">
        <f>'Total Payment Amount'!$D$3</f>
        <v>DY 7</v>
      </c>
      <c r="C57" s="196">
        <f>'Total Payment Amount'!$D$4</f>
        <v>41182</v>
      </c>
      <c r="D57" s="198" t="str">
        <f ca="1" t="shared" si="0"/>
        <v>Category 1: Enhance Urgent Medical Advice</v>
      </c>
      <c r="E57" s="195">
        <f ca="1" t="shared" si="1"/>
        <v>45000000</v>
      </c>
      <c r="F57" s="195">
        <f ca="1" t="shared" si="2"/>
        <v>45000000</v>
      </c>
      <c r="G57" s="198" t="str">
        <f ca="1">INDIRECT("'"&amp;$Q57&amp;"'!B147")</f>
        <v>Improvement Milestone:</v>
      </c>
      <c r="H57" s="195">
        <f ca="1">INDIRECT("'"&amp;$Q57&amp;"'!D147")</f>
        <v>0</v>
      </c>
      <c r="I57" s="195"/>
      <c r="J57" s="195">
        <f ca="1">INDIRECT("'"&amp;$Q57&amp;"'!F150")</f>
        <v>0</v>
      </c>
      <c r="K57" s="195">
        <f ca="1">INDIRECT("'"&amp;$Q57&amp;"'!F152")</f>
        <v>0</v>
      </c>
      <c r="L57" s="195" t="str">
        <f ca="1">INDIRECT("'"&amp;$Q57&amp;"'!F154")</f>
        <v>N/A</v>
      </c>
      <c r="M57" s="195">
        <f ca="1">INDIRECT("'"&amp;$Q57&amp;"'!F157")</f>
        <v>0</v>
      </c>
      <c r="N57" s="195">
        <f ca="1">INDIRECT("'"&amp;$Q57&amp;"'!B159")</f>
        <v>0</v>
      </c>
      <c r="O57" s="195">
        <f ca="1">INDIRECT("'"&amp;$Q57&amp;"'!F167")</f>
        <v>0</v>
      </c>
      <c r="P57" s="195" t="str">
        <f ca="1">INDIRECT("'"&amp;$Q57&amp;"'!F169")</f>
        <v xml:space="preserve"> </v>
      </c>
      <c r="Q57" t="s">
        <v>253</v>
      </c>
      <c r="R57">
        <v>6</v>
      </c>
    </row>
    <row r="58" spans="1:18" ht="15">
      <c r="A58" s="195" t="str">
        <f>'Total Payment Amount'!$D$2</f>
        <v>Los Angeles County Department of Health Services</v>
      </c>
      <c r="B58" s="195" t="str">
        <f>'Total Payment Amount'!$D$3</f>
        <v>DY 7</v>
      </c>
      <c r="C58" s="196">
        <f>'Total Payment Amount'!$D$4</f>
        <v>41182</v>
      </c>
      <c r="D58" s="198" t="str">
        <f ca="1" t="shared" si="0"/>
        <v>Category 1: Enhance Urgent Medical Advice</v>
      </c>
      <c r="E58" s="195">
        <f ca="1" t="shared" si="1"/>
        <v>45000000</v>
      </c>
      <c r="F58" s="195">
        <f ca="1" t="shared" si="2"/>
        <v>45000000</v>
      </c>
      <c r="G58" s="198" t="str">
        <f ca="1">INDIRECT("'"&amp;$Q58&amp;"'!B172")</f>
        <v>Improvement Milestone:</v>
      </c>
      <c r="H58" s="195">
        <f ca="1">INDIRECT("'"&amp;$Q58&amp;"'!D172")</f>
        <v>0</v>
      </c>
      <c r="I58" s="195"/>
      <c r="J58" s="195">
        <f ca="1">INDIRECT("'"&amp;$Q58&amp;"'!F175")</f>
        <v>0</v>
      </c>
      <c r="K58" s="195">
        <f ca="1">INDIRECT("'"&amp;$Q58&amp;"'!F177")</f>
        <v>0</v>
      </c>
      <c r="L58" s="195" t="str">
        <f ca="1">INDIRECT("'"&amp;$Q58&amp;"'!F179")</f>
        <v>N/A</v>
      </c>
      <c r="M58" s="195">
        <f ca="1">INDIRECT("'"&amp;$Q58&amp;"'!F182")</f>
        <v>0</v>
      </c>
      <c r="N58" s="195">
        <f ca="1">INDIRECT("'"&amp;$Q58&amp;"'!B184")</f>
        <v>0</v>
      </c>
      <c r="O58" s="195">
        <f ca="1">INDIRECT("'"&amp;$Q58&amp;"'!F192")</f>
        <v>0</v>
      </c>
      <c r="P58" s="195" t="str">
        <f ca="1">INDIRECT("'"&amp;$Q58&amp;"'!F194")</f>
        <v xml:space="preserve"> </v>
      </c>
      <c r="Q58" t="s">
        <v>253</v>
      </c>
      <c r="R58">
        <v>6</v>
      </c>
    </row>
    <row r="59" spans="1:18" ht="15">
      <c r="A59" s="195" t="str">
        <f>'Total Payment Amount'!$D$2</f>
        <v>Los Angeles County Department of Health Services</v>
      </c>
      <c r="B59" s="195" t="str">
        <f>'Total Payment Amount'!$D$3</f>
        <v>DY 7</v>
      </c>
      <c r="C59" s="196">
        <f>'Total Payment Amount'!$D$4</f>
        <v>41182</v>
      </c>
      <c r="D59" s="198" t="str">
        <f ca="1" t="shared" si="0"/>
        <v>Category 1: Enhance Urgent Medical Advice</v>
      </c>
      <c r="E59" s="195">
        <f ca="1" t="shared" si="1"/>
        <v>45000000</v>
      </c>
      <c r="F59" s="195">
        <f ca="1" t="shared" si="2"/>
        <v>45000000</v>
      </c>
      <c r="G59" s="198" t="str">
        <f ca="1">INDIRECT("'"&amp;$Q59&amp;"'!B197")</f>
        <v>Improvement Milestone:</v>
      </c>
      <c r="H59" s="195">
        <f ca="1">INDIRECT("'"&amp;$Q59&amp;"'!D197")</f>
        <v>0</v>
      </c>
      <c r="I59" s="195"/>
      <c r="J59" s="195">
        <f ca="1">INDIRECT("'"&amp;$Q59&amp;"'!F200")</f>
        <v>0</v>
      </c>
      <c r="K59" s="195">
        <f ca="1">INDIRECT("'"&amp;$Q59&amp;"'!F202")</f>
        <v>0</v>
      </c>
      <c r="L59" s="195" t="str">
        <f ca="1">INDIRECT("'"&amp;$Q59&amp;"'!F204")</f>
        <v>N/A</v>
      </c>
      <c r="M59" s="195">
        <f ca="1">INDIRECT("'"&amp;$Q59&amp;"'!F207")</f>
        <v>0</v>
      </c>
      <c r="N59" s="195">
        <f ca="1">INDIRECT("'"&amp;$Q59&amp;"'!B209")</f>
        <v>0</v>
      </c>
      <c r="O59" s="195">
        <f ca="1">INDIRECT("'"&amp;$Q59&amp;"'!F217")</f>
        <v>0</v>
      </c>
      <c r="P59" s="195" t="str">
        <f ca="1">INDIRECT("'"&amp;$Q59&amp;"'!F219")</f>
        <v xml:space="preserve"> </v>
      </c>
      <c r="Q59" t="s">
        <v>253</v>
      </c>
      <c r="R59">
        <v>6</v>
      </c>
    </row>
    <row r="60" spans="1:18" ht="15">
      <c r="A60" s="195" t="str">
        <f>'Total Payment Amount'!$D$2</f>
        <v>Los Angeles County Department of Health Services</v>
      </c>
      <c r="B60" s="195" t="str">
        <f>'Total Payment Amount'!$D$3</f>
        <v>DY 7</v>
      </c>
      <c r="C60" s="196">
        <f>'Total Payment Amount'!$D$4</f>
        <v>41182</v>
      </c>
      <c r="D60" s="198" t="str">
        <f ca="1" t="shared" si="0"/>
        <v>Category 1: Enhance Urgent Medical Advice</v>
      </c>
      <c r="E60" s="195">
        <f ca="1" t="shared" si="1"/>
        <v>45000000</v>
      </c>
      <c r="F60" s="195">
        <f ca="1" t="shared" si="2"/>
        <v>45000000</v>
      </c>
      <c r="G60" s="198" t="str">
        <f ca="1">INDIRECT("'"&amp;$Q60&amp;"'!B222")</f>
        <v>Improvement Milestone:</v>
      </c>
      <c r="H60" s="195">
        <f ca="1">INDIRECT("'"&amp;$Q60&amp;"'!D222")</f>
        <v>0</v>
      </c>
      <c r="I60" s="195"/>
      <c r="J60" s="195">
        <f ca="1">INDIRECT("'"&amp;$Q60&amp;"'!F225")</f>
        <v>0</v>
      </c>
      <c r="K60" s="195">
        <f ca="1">INDIRECT("'"&amp;$Q60&amp;"'!F227")</f>
        <v>0</v>
      </c>
      <c r="L60" s="195" t="str">
        <f ca="1">INDIRECT("'"&amp;$Q60&amp;"'!F229")</f>
        <v>N/A</v>
      </c>
      <c r="M60" s="195">
        <f ca="1">INDIRECT("'"&amp;$Q60&amp;"'!F232")</f>
        <v>0</v>
      </c>
      <c r="N60" s="195">
        <f ca="1">INDIRECT("'"&amp;$Q60&amp;"'!B234")</f>
        <v>0</v>
      </c>
      <c r="O60" s="195">
        <f ca="1">INDIRECT("'"&amp;$Q60&amp;"'!F242")</f>
        <v>0</v>
      </c>
      <c r="P60" s="195" t="str">
        <f ca="1">INDIRECT("'"&amp;$Q60&amp;"'!F244")</f>
        <v xml:space="preserve"> </v>
      </c>
      <c r="Q60" t="s">
        <v>253</v>
      </c>
      <c r="R60">
        <v>6</v>
      </c>
    </row>
    <row r="61" spans="1:18" ht="15">
      <c r="A61" s="195" t="str">
        <f>'Total Payment Amount'!$D$2</f>
        <v>Los Angeles County Department of Health Services</v>
      </c>
      <c r="B61" s="195" t="str">
        <f>'Total Payment Amount'!$D$3</f>
        <v>DY 7</v>
      </c>
      <c r="C61" s="196">
        <f>'Total Payment Amount'!$D$4</f>
        <v>41182</v>
      </c>
      <c r="D61" s="198" t="str">
        <f ca="1" t="shared" si="0"/>
        <v>Category 1: Enhance Urgent Medical Advice</v>
      </c>
      <c r="E61" s="195">
        <f ca="1" t="shared" si="1"/>
        <v>45000000</v>
      </c>
      <c r="F61" s="195">
        <f ca="1" t="shared" si="2"/>
        <v>45000000</v>
      </c>
      <c r="G61" s="198" t="str">
        <f ca="1">INDIRECT("'"&amp;$Q61&amp;"'!B247")</f>
        <v>Improvement Milestone:</v>
      </c>
      <c r="H61" s="195">
        <f ca="1">INDIRECT("'"&amp;$Q61&amp;"'!D247")</f>
        <v>0</v>
      </c>
      <c r="I61" s="195"/>
      <c r="J61" s="195">
        <f ca="1">INDIRECT("'"&amp;$Q61&amp;"'!F250")</f>
        <v>0</v>
      </c>
      <c r="K61" s="195">
        <f ca="1">INDIRECT("'"&amp;$Q61&amp;"'!F252")</f>
        <v>0</v>
      </c>
      <c r="L61" s="195" t="str">
        <f ca="1">INDIRECT("'"&amp;$Q61&amp;"'!F254")</f>
        <v>N/A</v>
      </c>
      <c r="M61" s="195">
        <f ca="1">INDIRECT("'"&amp;$Q61&amp;"'!F257")</f>
        <v>0</v>
      </c>
      <c r="N61" s="195">
        <f ca="1">INDIRECT("'"&amp;$Q61&amp;"'!B259")</f>
        <v>0</v>
      </c>
      <c r="O61" s="195">
        <f ca="1">INDIRECT("'"&amp;$Q61&amp;"'!F267")</f>
        <v>0</v>
      </c>
      <c r="P61" s="195" t="str">
        <f ca="1">INDIRECT("'"&amp;$Q61&amp;"'!F269")</f>
        <v xml:space="preserve"> </v>
      </c>
      <c r="Q61" t="s">
        <v>253</v>
      </c>
      <c r="R61">
        <v>6</v>
      </c>
    </row>
    <row r="62" spans="1:18" ht="15">
      <c r="A62" s="195" t="str">
        <f>'Total Payment Amount'!$D$2</f>
        <v>Los Angeles County Department of Health Services</v>
      </c>
      <c r="B62" s="195" t="str">
        <f>'Total Payment Amount'!$D$3</f>
        <v>DY 7</v>
      </c>
      <c r="C62" s="196">
        <f>'Total Payment Amount'!$D$4</f>
        <v>41182</v>
      </c>
      <c r="D62" s="198" t="str">
        <f ca="1" t="shared" si="0"/>
        <v>Category 1: Introduce Telemedicine</v>
      </c>
      <c r="E62" s="195">
        <f ca="1" t="shared" si="1"/>
        <v>0</v>
      </c>
      <c r="F62" s="195">
        <f ca="1" t="shared" si="2"/>
        <v>0</v>
      </c>
      <c r="G62" s="198" t="str">
        <f ca="1">INDIRECT("'"&amp;$Q62&amp;"'!B22")</f>
        <v>Process Milestone:</v>
      </c>
      <c r="H62" s="195">
        <f ca="1">INDIRECT("'"&amp;$Q62&amp;"'!D22")</f>
        <v>0</v>
      </c>
      <c r="I62" s="195"/>
      <c r="J62" s="195">
        <f ca="1">INDIRECT("'"&amp;$Q62&amp;"'!F25")</f>
        <v>0</v>
      </c>
      <c r="K62" s="195">
        <f ca="1">INDIRECT("'"&amp;$Q62&amp;"'!F27")</f>
        <v>0</v>
      </c>
      <c r="L62" s="195" t="str">
        <f ca="1">INDIRECT("'"&amp;$Q62&amp;"'!F29")</f>
        <v>N/A</v>
      </c>
      <c r="M62" s="195">
        <f ca="1">INDIRECT("'"&amp;$Q62&amp;"'!F32")</f>
        <v>0</v>
      </c>
      <c r="N62" s="195">
        <f ca="1">INDIRECT("'"&amp;$Q62&amp;"'!B34")</f>
        <v>0</v>
      </c>
      <c r="O62" s="195">
        <f ca="1">INDIRECT("'"&amp;$Q62&amp;"'!F42")</f>
        <v>0</v>
      </c>
      <c r="P62" s="195" t="str">
        <f ca="1">INDIRECT("'"&amp;$Q62&amp;"'!F44")</f>
        <v xml:space="preserve"> </v>
      </c>
      <c r="Q62" t="s">
        <v>95</v>
      </c>
      <c r="R62">
        <v>7</v>
      </c>
    </row>
    <row r="63" spans="1:18" ht="15">
      <c r="A63" s="195" t="str">
        <f>'Total Payment Amount'!$D$2</f>
        <v>Los Angeles County Department of Health Services</v>
      </c>
      <c r="B63" s="195" t="str">
        <f>'Total Payment Amount'!$D$3</f>
        <v>DY 7</v>
      </c>
      <c r="C63" s="196">
        <f>'Total Payment Amount'!$D$4</f>
        <v>41182</v>
      </c>
      <c r="D63" s="198" t="str">
        <f ca="1" t="shared" si="0"/>
        <v>Category 1: Introduce Telemedicine</v>
      </c>
      <c r="E63" s="195">
        <f ca="1" t="shared" si="1"/>
        <v>0</v>
      </c>
      <c r="F63" s="195">
        <f ca="1" t="shared" si="2"/>
        <v>0</v>
      </c>
      <c r="G63" s="198" t="str">
        <f ca="1">INDIRECT("'"&amp;$Q63&amp;"'!B47")</f>
        <v>Process Milestone:</v>
      </c>
      <c r="H63" s="195">
        <f ca="1">INDIRECT("'"&amp;$Q63&amp;"'!D47")</f>
        <v>0</v>
      </c>
      <c r="I63" s="195"/>
      <c r="J63" s="195">
        <f ca="1">INDIRECT("'"&amp;$Q63&amp;"'!F50")</f>
        <v>0</v>
      </c>
      <c r="K63" s="195">
        <f ca="1">INDIRECT("'"&amp;$Q63&amp;"'!F52")</f>
        <v>0</v>
      </c>
      <c r="L63" s="195" t="str">
        <f ca="1">INDIRECT("'"&amp;$Q63&amp;"'!F54")</f>
        <v>N/A</v>
      </c>
      <c r="M63" s="195">
        <f ca="1">INDIRECT("'"&amp;$Q63&amp;"'!F57")</f>
        <v>0</v>
      </c>
      <c r="N63" s="195">
        <f ca="1">INDIRECT("'"&amp;$Q63&amp;"'!B59")</f>
        <v>0</v>
      </c>
      <c r="O63" s="195">
        <f ca="1">INDIRECT("'"&amp;$Q63&amp;"'!F67")</f>
        <v>0</v>
      </c>
      <c r="P63" s="195" t="str">
        <f ca="1">INDIRECT("'"&amp;$Q63&amp;"'!F69")</f>
        <v xml:space="preserve"> </v>
      </c>
      <c r="Q63" t="s">
        <v>95</v>
      </c>
      <c r="R63">
        <v>7</v>
      </c>
    </row>
    <row r="64" spans="1:18" ht="15">
      <c r="A64" s="195" t="str">
        <f>'Total Payment Amount'!$D$2</f>
        <v>Los Angeles County Department of Health Services</v>
      </c>
      <c r="B64" s="195" t="str">
        <f>'Total Payment Amount'!$D$3</f>
        <v>DY 7</v>
      </c>
      <c r="C64" s="196">
        <f>'Total Payment Amount'!$D$4</f>
        <v>41182</v>
      </c>
      <c r="D64" s="198" t="str">
        <f ca="1" t="shared" si="0"/>
        <v>Category 1: Introduce Telemedicine</v>
      </c>
      <c r="E64" s="195">
        <f ca="1" t="shared" si="1"/>
        <v>0</v>
      </c>
      <c r="F64" s="195">
        <f ca="1" t="shared" si="2"/>
        <v>0</v>
      </c>
      <c r="G64" s="198" t="str">
        <f ca="1">INDIRECT("'"&amp;$Q64&amp;"'!B72")</f>
        <v>Process Milestone:</v>
      </c>
      <c r="H64" s="195">
        <f ca="1">INDIRECT("'"&amp;$Q64&amp;"'!D72")</f>
        <v>0</v>
      </c>
      <c r="I64" s="195"/>
      <c r="J64" s="195">
        <f ca="1">INDIRECT("'"&amp;$Q64&amp;"'!F75")</f>
        <v>0</v>
      </c>
      <c r="K64" s="195">
        <f ca="1">INDIRECT("'"&amp;$Q64&amp;"'!F77")</f>
        <v>0</v>
      </c>
      <c r="L64" s="195" t="str">
        <f ca="1">INDIRECT("'"&amp;$Q64&amp;"'!F79")</f>
        <v>N/A</v>
      </c>
      <c r="M64" s="195">
        <f ca="1">INDIRECT("'"&amp;$Q64&amp;"'!F82")</f>
        <v>0</v>
      </c>
      <c r="N64" s="195">
        <f ca="1">INDIRECT("'"&amp;$Q64&amp;"'!B84")</f>
        <v>0</v>
      </c>
      <c r="O64" s="195">
        <f ca="1">INDIRECT("'"&amp;$Q64&amp;"'!F92")</f>
        <v>0</v>
      </c>
      <c r="P64" s="195" t="str">
        <f ca="1">INDIRECT("'"&amp;$Q64&amp;"'!F94")</f>
        <v xml:space="preserve"> </v>
      </c>
      <c r="Q64" t="s">
        <v>95</v>
      </c>
      <c r="R64">
        <v>7</v>
      </c>
    </row>
    <row r="65" spans="1:18" ht="15">
      <c r="A65" s="195" t="str">
        <f>'Total Payment Amount'!$D$2</f>
        <v>Los Angeles County Department of Health Services</v>
      </c>
      <c r="B65" s="195" t="str">
        <f>'Total Payment Amount'!$D$3</f>
        <v>DY 7</v>
      </c>
      <c r="C65" s="196">
        <f>'Total Payment Amount'!$D$4</f>
        <v>41182</v>
      </c>
      <c r="D65" s="198" t="str">
        <f ca="1" t="shared" si="0"/>
        <v>Category 1: Introduce Telemedicine</v>
      </c>
      <c r="E65" s="195">
        <f ca="1" t="shared" si="1"/>
        <v>0</v>
      </c>
      <c r="F65" s="195">
        <f ca="1" t="shared" si="2"/>
        <v>0</v>
      </c>
      <c r="G65" s="198" t="str">
        <f ca="1">INDIRECT("'"&amp;$Q65&amp;"'!B97")</f>
        <v>Process Milestone:</v>
      </c>
      <c r="H65" s="195">
        <f ca="1">INDIRECT("'"&amp;$Q65&amp;"'!D97")</f>
        <v>0</v>
      </c>
      <c r="I65" s="195"/>
      <c r="J65" s="195">
        <f ca="1">INDIRECT("'"&amp;$Q65&amp;"'!F100")</f>
        <v>0</v>
      </c>
      <c r="K65" s="195">
        <f ca="1">INDIRECT("'"&amp;$Q65&amp;"'!F102")</f>
        <v>0</v>
      </c>
      <c r="L65" s="195" t="str">
        <f ca="1">INDIRECT("'"&amp;$Q65&amp;"'!F104")</f>
        <v>N/A</v>
      </c>
      <c r="M65" s="195">
        <f ca="1">INDIRECT("'"&amp;$Q65&amp;"'!F107")</f>
        <v>0</v>
      </c>
      <c r="N65" s="195">
        <f ca="1">INDIRECT("'"&amp;$Q65&amp;"'!B109")</f>
        <v>0</v>
      </c>
      <c r="O65" s="195">
        <f ca="1">INDIRECT("'"&amp;$Q65&amp;"'!F117")</f>
        <v>0</v>
      </c>
      <c r="P65" s="195" t="str">
        <f ca="1">INDIRECT("'"&amp;$Q65&amp;"'!F119")</f>
        <v xml:space="preserve"> </v>
      </c>
      <c r="Q65" t="s">
        <v>95</v>
      </c>
      <c r="R65">
        <v>7</v>
      </c>
    </row>
    <row r="66" spans="1:18" ht="15">
      <c r="A66" s="195" t="str">
        <f>'Total Payment Amount'!$D$2</f>
        <v>Los Angeles County Department of Health Services</v>
      </c>
      <c r="B66" s="195" t="str">
        <f>'Total Payment Amount'!$D$3</f>
        <v>DY 7</v>
      </c>
      <c r="C66" s="196">
        <f>'Total Payment Amount'!$D$4</f>
        <v>41182</v>
      </c>
      <c r="D66" s="198" t="str">
        <f t="shared" si="3" ref="D66:D119">INDIRECT("'"&amp;$Q66&amp;"'!$A$6")</f>
        <v>Category 1: Introduce Telemedicine</v>
      </c>
      <c r="E66" s="195">
        <f t="shared" si="4" ref="E66:E119">INDIRECT("'"&amp;$Q66&amp;"'!$F$18")</f>
        <v>0</v>
      </c>
      <c r="F66" s="195">
        <f t="shared" si="5" ref="F66:F119">INDIRECT("'"&amp;$Q66&amp;"'!$F$20")</f>
        <v>0</v>
      </c>
      <c r="G66" s="198" t="str">
        <f ca="1">INDIRECT("'"&amp;$Q66&amp;"'!B122")</f>
        <v>Process Milestone:</v>
      </c>
      <c r="H66" s="195">
        <f ca="1">INDIRECT("'"&amp;$Q66&amp;"'!D122")</f>
        <v>0</v>
      </c>
      <c r="I66" s="195"/>
      <c r="J66" s="195">
        <f ca="1">INDIRECT("'"&amp;$Q66&amp;"'!F125")</f>
        <v>0</v>
      </c>
      <c r="K66" s="195">
        <f ca="1">INDIRECT("'"&amp;$Q66&amp;"'!F127")</f>
        <v>0</v>
      </c>
      <c r="L66" s="195" t="str">
        <f ca="1">INDIRECT("'"&amp;$Q66&amp;"'!F129")</f>
        <v>N/A</v>
      </c>
      <c r="M66" s="195">
        <f ca="1">INDIRECT("'"&amp;$Q66&amp;"'!F132")</f>
        <v>0</v>
      </c>
      <c r="N66" s="195">
        <f ca="1">INDIRECT("'"&amp;$Q66&amp;"'!B134")</f>
        <v>0</v>
      </c>
      <c r="O66" s="195">
        <f ca="1">INDIRECT("'"&amp;$Q66&amp;"'!F142")</f>
        <v>0</v>
      </c>
      <c r="P66" s="195" t="str">
        <f ca="1">INDIRECT("'"&amp;$Q66&amp;"'!F144")</f>
        <v xml:space="preserve"> </v>
      </c>
      <c r="Q66" t="s">
        <v>95</v>
      </c>
      <c r="R66">
        <v>7</v>
      </c>
    </row>
    <row r="67" spans="1:18" ht="15">
      <c r="A67" s="195" t="str">
        <f>'Total Payment Amount'!$D$2</f>
        <v>Los Angeles County Department of Health Services</v>
      </c>
      <c r="B67" s="195" t="str">
        <f>'Total Payment Amount'!$D$3</f>
        <v>DY 7</v>
      </c>
      <c r="C67" s="196">
        <f>'Total Payment Amount'!$D$4</f>
        <v>41182</v>
      </c>
      <c r="D67" s="198" t="str">
        <f ca="1" t="shared" si="3"/>
        <v>Category 1: Introduce Telemedicine</v>
      </c>
      <c r="E67" s="195">
        <f ca="1" t="shared" si="4"/>
        <v>0</v>
      </c>
      <c r="F67" s="195">
        <f ca="1" t="shared" si="5"/>
        <v>0</v>
      </c>
      <c r="G67" s="198" t="str">
        <f ca="1">INDIRECT("'"&amp;$Q67&amp;"'!B147")</f>
        <v>Improvement Milestone:</v>
      </c>
      <c r="H67" s="195">
        <f ca="1">INDIRECT("'"&amp;$Q67&amp;"'!D147")</f>
        <v>0</v>
      </c>
      <c r="I67" s="195"/>
      <c r="J67" s="195">
        <f ca="1">INDIRECT("'"&amp;$Q67&amp;"'!F150")</f>
        <v>0</v>
      </c>
      <c r="K67" s="195">
        <f ca="1">INDIRECT("'"&amp;$Q67&amp;"'!F152")</f>
        <v>0</v>
      </c>
      <c r="L67" s="195" t="str">
        <f ca="1">INDIRECT("'"&amp;$Q67&amp;"'!F154")</f>
        <v>N/A</v>
      </c>
      <c r="M67" s="195">
        <f ca="1">INDIRECT("'"&amp;$Q67&amp;"'!F157")</f>
        <v>0</v>
      </c>
      <c r="N67" s="195">
        <f ca="1">INDIRECT("'"&amp;$Q67&amp;"'!B159")</f>
        <v>0</v>
      </c>
      <c r="O67" s="195">
        <f ca="1">INDIRECT("'"&amp;$Q67&amp;"'!F167")</f>
        <v>0</v>
      </c>
      <c r="P67" s="195" t="str">
        <f ca="1">INDIRECT("'"&amp;$Q67&amp;"'!F169")</f>
        <v xml:space="preserve"> </v>
      </c>
      <c r="Q67" t="s">
        <v>95</v>
      </c>
      <c r="R67">
        <v>7</v>
      </c>
    </row>
    <row r="68" spans="1:18" ht="15">
      <c r="A68" s="195" t="str">
        <f>'Total Payment Amount'!$D$2</f>
        <v>Los Angeles County Department of Health Services</v>
      </c>
      <c r="B68" s="195" t="str">
        <f>'Total Payment Amount'!$D$3</f>
        <v>DY 7</v>
      </c>
      <c r="C68" s="196">
        <f>'Total Payment Amount'!$D$4</f>
        <v>41182</v>
      </c>
      <c r="D68" s="198" t="str">
        <f ca="1" t="shared" si="3"/>
        <v>Category 1: Introduce Telemedicine</v>
      </c>
      <c r="E68" s="195">
        <f ca="1" t="shared" si="4"/>
        <v>0</v>
      </c>
      <c r="F68" s="195">
        <f ca="1" t="shared" si="5"/>
        <v>0</v>
      </c>
      <c r="G68" s="198" t="str">
        <f ca="1">INDIRECT("'"&amp;$Q68&amp;"'!B172")</f>
        <v>Improvement Milestone:</v>
      </c>
      <c r="H68" s="195">
        <f ca="1">INDIRECT("'"&amp;$Q68&amp;"'!D172")</f>
        <v>0</v>
      </c>
      <c r="I68" s="195"/>
      <c r="J68" s="195">
        <f ca="1">INDIRECT("'"&amp;$Q68&amp;"'!F175")</f>
        <v>0</v>
      </c>
      <c r="K68" s="195">
        <f ca="1">INDIRECT("'"&amp;$Q68&amp;"'!F177")</f>
        <v>0</v>
      </c>
      <c r="L68" s="195" t="str">
        <f ca="1">INDIRECT("'"&amp;$Q68&amp;"'!F179")</f>
        <v>N/A</v>
      </c>
      <c r="M68" s="195">
        <f ca="1">INDIRECT("'"&amp;$Q68&amp;"'!F182")</f>
        <v>0</v>
      </c>
      <c r="N68" s="195">
        <f ca="1">INDIRECT("'"&amp;$Q68&amp;"'!B184")</f>
        <v>0</v>
      </c>
      <c r="O68" s="195">
        <f ca="1">INDIRECT("'"&amp;$Q68&amp;"'!F192")</f>
        <v>0</v>
      </c>
      <c r="P68" s="195" t="str">
        <f ca="1">INDIRECT("'"&amp;$Q68&amp;"'!F194")</f>
        <v xml:space="preserve"> </v>
      </c>
      <c r="Q68" t="s">
        <v>95</v>
      </c>
      <c r="R68">
        <v>7</v>
      </c>
    </row>
    <row r="69" spans="1:18" ht="15">
      <c r="A69" s="195" t="str">
        <f>'Total Payment Amount'!$D$2</f>
        <v>Los Angeles County Department of Health Services</v>
      </c>
      <c r="B69" s="195" t="str">
        <f>'Total Payment Amount'!$D$3</f>
        <v>DY 7</v>
      </c>
      <c r="C69" s="196">
        <f>'Total Payment Amount'!$D$4</f>
        <v>41182</v>
      </c>
      <c r="D69" s="198" t="str">
        <f ca="1" t="shared" si="3"/>
        <v>Category 1: Introduce Telemedicine</v>
      </c>
      <c r="E69" s="195">
        <f ca="1" t="shared" si="4"/>
        <v>0</v>
      </c>
      <c r="F69" s="195">
        <f ca="1" t="shared" si="5"/>
        <v>0</v>
      </c>
      <c r="G69" s="198" t="str">
        <f ca="1">INDIRECT("'"&amp;$Q69&amp;"'!B197")</f>
        <v>Improvement Milestone:</v>
      </c>
      <c r="H69" s="195">
        <f ca="1">INDIRECT("'"&amp;$Q69&amp;"'!D197")</f>
        <v>0</v>
      </c>
      <c r="I69" s="195"/>
      <c r="J69" s="195">
        <f ca="1">INDIRECT("'"&amp;$Q69&amp;"'!F200")</f>
        <v>0</v>
      </c>
      <c r="K69" s="195">
        <f ca="1">INDIRECT("'"&amp;$Q69&amp;"'!F202")</f>
        <v>0</v>
      </c>
      <c r="L69" s="195" t="str">
        <f ca="1">INDIRECT("'"&amp;$Q69&amp;"'!F204")</f>
        <v>N/A</v>
      </c>
      <c r="M69" s="195">
        <f ca="1">INDIRECT("'"&amp;$Q69&amp;"'!F207")</f>
        <v>0</v>
      </c>
      <c r="N69" s="195">
        <f ca="1">INDIRECT("'"&amp;$Q69&amp;"'!B209")</f>
        <v>0</v>
      </c>
      <c r="O69" s="195">
        <f ca="1">INDIRECT("'"&amp;$Q69&amp;"'!F217")</f>
        <v>0</v>
      </c>
      <c r="P69" s="195" t="str">
        <f ca="1">INDIRECT("'"&amp;$Q69&amp;"'!F219")</f>
        <v xml:space="preserve"> </v>
      </c>
      <c r="Q69" t="s">
        <v>95</v>
      </c>
      <c r="R69">
        <v>7</v>
      </c>
    </row>
    <row r="70" spans="1:18" ht="15">
      <c r="A70" s="195" t="str">
        <f>'Total Payment Amount'!$D$2</f>
        <v>Los Angeles County Department of Health Services</v>
      </c>
      <c r="B70" s="195" t="str">
        <f>'Total Payment Amount'!$D$3</f>
        <v>DY 7</v>
      </c>
      <c r="C70" s="196">
        <f>'Total Payment Amount'!$D$4</f>
        <v>41182</v>
      </c>
      <c r="D70" s="198" t="str">
        <f ca="1" t="shared" si="3"/>
        <v>Category 1: Introduce Telemedicine</v>
      </c>
      <c r="E70" s="195">
        <f ca="1" t="shared" si="4"/>
        <v>0</v>
      </c>
      <c r="F70" s="195">
        <f ca="1" t="shared" si="5"/>
        <v>0</v>
      </c>
      <c r="G70" s="198" t="str">
        <f ca="1">INDIRECT("'"&amp;$Q70&amp;"'!B222")</f>
        <v>Improvement Milestone:</v>
      </c>
      <c r="H70" s="195">
        <f ca="1">INDIRECT("'"&amp;$Q70&amp;"'!D222")</f>
        <v>0</v>
      </c>
      <c r="I70" s="195"/>
      <c r="J70" s="195">
        <f ca="1">INDIRECT("'"&amp;$Q70&amp;"'!F225")</f>
        <v>0</v>
      </c>
      <c r="K70" s="195">
        <f ca="1">INDIRECT("'"&amp;$Q70&amp;"'!F227")</f>
        <v>0</v>
      </c>
      <c r="L70" s="195" t="str">
        <f ca="1">INDIRECT("'"&amp;$Q70&amp;"'!F229")</f>
        <v>N/A</v>
      </c>
      <c r="M70" s="195">
        <f ca="1">INDIRECT("'"&amp;$Q70&amp;"'!F232")</f>
        <v>0</v>
      </c>
      <c r="N70" s="195">
        <f ca="1">INDIRECT("'"&amp;$Q70&amp;"'!B234")</f>
        <v>0</v>
      </c>
      <c r="O70" s="195">
        <f ca="1">INDIRECT("'"&amp;$Q70&amp;"'!F242")</f>
        <v>0</v>
      </c>
      <c r="P70" s="195" t="str">
        <f ca="1">INDIRECT("'"&amp;$Q70&amp;"'!F244")</f>
        <v xml:space="preserve"> </v>
      </c>
      <c r="Q70" t="s">
        <v>95</v>
      </c>
      <c r="R70">
        <v>7</v>
      </c>
    </row>
    <row r="71" spans="1:18" ht="15">
      <c r="A71" s="195" t="str">
        <f>'Total Payment Amount'!$D$2</f>
        <v>Los Angeles County Department of Health Services</v>
      </c>
      <c r="B71" s="195" t="str">
        <f>'Total Payment Amount'!$D$3</f>
        <v>DY 7</v>
      </c>
      <c r="C71" s="196">
        <f>'Total Payment Amount'!$D$4</f>
        <v>41182</v>
      </c>
      <c r="D71" s="198" t="str">
        <f ca="1" t="shared" si="3"/>
        <v>Category 1: Introduce Telemedicine</v>
      </c>
      <c r="E71" s="195">
        <f ca="1" t="shared" si="4"/>
        <v>0</v>
      </c>
      <c r="F71" s="195">
        <f ca="1" t="shared" si="5"/>
        <v>0</v>
      </c>
      <c r="G71" s="198" t="str">
        <f ca="1">INDIRECT("'"&amp;$Q71&amp;"'!B247")</f>
        <v>Improvement Milestone:</v>
      </c>
      <c r="H71" s="195">
        <f ca="1">INDIRECT("'"&amp;$Q71&amp;"'!D247")</f>
        <v>0</v>
      </c>
      <c r="I71" s="195"/>
      <c r="J71" s="195">
        <f ca="1">INDIRECT("'"&amp;$Q71&amp;"'!F250")</f>
        <v>0</v>
      </c>
      <c r="K71" s="195">
        <f ca="1">INDIRECT("'"&amp;$Q71&amp;"'!F252")</f>
        <v>0</v>
      </c>
      <c r="L71" s="195" t="str">
        <f ca="1">INDIRECT("'"&amp;$Q71&amp;"'!F254")</f>
        <v>N/A</v>
      </c>
      <c r="M71" s="195">
        <f ca="1">INDIRECT("'"&amp;$Q71&amp;"'!F257")</f>
        <v>0</v>
      </c>
      <c r="N71" s="195">
        <f ca="1">INDIRECT("'"&amp;$Q71&amp;"'!B259")</f>
        <v>0</v>
      </c>
      <c r="O71" s="195">
        <f ca="1">INDIRECT("'"&amp;$Q71&amp;"'!F267")</f>
        <v>0</v>
      </c>
      <c r="P71" s="195" t="str">
        <f ca="1">INDIRECT("'"&amp;$Q71&amp;"'!F269")</f>
        <v xml:space="preserve"> </v>
      </c>
      <c r="Q71" t="s">
        <v>95</v>
      </c>
      <c r="R71">
        <v>7</v>
      </c>
    </row>
    <row r="72" spans="1:18" ht="15">
      <c r="A72" s="195" t="str">
        <f>'Total Payment Amount'!$D$2</f>
        <v>Los Angeles County Department of Health Services</v>
      </c>
      <c r="B72" s="195" t="str">
        <f>'Total Payment Amount'!$D$3</f>
        <v>DY 7</v>
      </c>
      <c r="C72" s="196">
        <f>'Total Payment Amount'!$D$4</f>
        <v>41182</v>
      </c>
      <c r="D72" s="198" t="str">
        <f ca="1" t="shared" si="3"/>
        <v>Category 1: Enhance Coding and Documentation for Quality Data</v>
      </c>
      <c r="E72" s="195">
        <f ca="1" t="shared" si="4"/>
        <v>15000000</v>
      </c>
      <c r="F72" s="195">
        <f ca="1" t="shared" si="5"/>
        <v>15000000</v>
      </c>
      <c r="G72" s="198" t="str">
        <f ca="1">INDIRECT("'"&amp;$Q72&amp;"'!B22")</f>
        <v>Process Milestone:</v>
      </c>
      <c r="H72" s="195" t="str">
        <f ca="1">INDIRECT("'"&amp;$Q72&amp;"'!D22")</f>
        <v>Implement HIPAA 5010 transaction sets to be able to communicate with institutions that are able to receive and send such transactions.</v>
      </c>
      <c r="I72" s="195"/>
      <c r="J72" s="195">
        <f ca="1">INDIRECT("'"&amp;$Q72&amp;"'!F25")</f>
        <v>0</v>
      </c>
      <c r="K72" s="195">
        <f ca="1">INDIRECT("'"&amp;$Q72&amp;"'!F27")</f>
        <v>0</v>
      </c>
      <c r="L72" s="195" t="str">
        <f ca="1">INDIRECT("'"&amp;$Q72&amp;"'!F29")</f>
        <v>Yes</v>
      </c>
      <c r="M72" s="195" t="str">
        <f ca="1">INDIRECT("'"&amp;$Q72&amp;"'!F32")</f>
        <v>Yes</v>
      </c>
      <c r="N72" s="195" t="str">
        <f ca="1">INDIRECT("'"&amp;$Q72&amp;"'!B34")</f>
        <v xml:space="preserve">As of December 31, 2011, all LAC-DHS facilities were capable of sending and receiving 5010 transaction sets and were live with such transactions to the extent feasible by payer.  This was after we worked with our vendors [Quadramed and Apollo Health Street (our billing clearinghouse)] to ensure they upgraded their sytems to be 5150 compliant.  There were no major difficulties encountered in achieving this milestone from the LAC-DHS perspective.  However, the State Medi-Cal Fiscal Intermediary was not ready for testing until mid June, 2012.  Other payers however, were ready and are actively exchanging 5010 transactions with DHS as of December 31, 2011.   </v>
      </c>
      <c r="O72" s="195" t="str">
        <f ca="1">INDIRECT("'"&amp;$Q72&amp;"'!F42")</f>
        <v>Yes</v>
      </c>
      <c r="P72" s="195">
        <f ca="1">INDIRECT("'"&amp;$Q72&amp;"'!F44")</f>
        <v>1</v>
      </c>
      <c r="Q72" t="s">
        <v>254</v>
      </c>
      <c r="R72">
        <v>8</v>
      </c>
    </row>
    <row r="73" spans="1:18" ht="15">
      <c r="A73" s="195" t="str">
        <f>'Total Payment Amount'!$D$2</f>
        <v>Los Angeles County Department of Health Services</v>
      </c>
      <c r="B73" s="195" t="str">
        <f>'Total Payment Amount'!$D$3</f>
        <v>DY 7</v>
      </c>
      <c r="C73" s="196">
        <f>'Total Payment Amount'!$D$4</f>
        <v>41182</v>
      </c>
      <c r="D73" s="198" t="str">
        <f ca="1" t="shared" si="3"/>
        <v>Category 1: Enhance Coding and Documentation for Quality Data</v>
      </c>
      <c r="E73" s="195">
        <f ca="1" t="shared" si="4"/>
        <v>15000000</v>
      </c>
      <c r="F73" s="195">
        <f ca="1" t="shared" si="5"/>
        <v>15000000</v>
      </c>
      <c r="G73" s="198" t="str">
        <f ca="1">INDIRECT("'"&amp;$Q73&amp;"'!B47")</f>
        <v>Process Milestone:</v>
      </c>
      <c r="H73" s="195" t="str">
        <f ca="1">INDIRECT("'"&amp;$Q73&amp;"'!D47")</f>
        <v>Train staff on changes in work flow.</v>
      </c>
      <c r="I73" s="195"/>
      <c r="J73" s="195">
        <f ca="1">INDIRECT("'"&amp;$Q73&amp;"'!F50")</f>
        <v>0</v>
      </c>
      <c r="K73" s="195">
        <f ca="1">INDIRECT("'"&amp;$Q73&amp;"'!F52")</f>
        <v>0</v>
      </c>
      <c r="L73" s="195" t="str">
        <f ca="1">INDIRECT("'"&amp;$Q73&amp;"'!F54")</f>
        <v>Yes</v>
      </c>
      <c r="M73" s="195" t="str">
        <f ca="1">INDIRECT("'"&amp;$Q73&amp;"'!F57")</f>
        <v>Yes</v>
      </c>
      <c r="N73" s="195" t="str">
        <f ca="1">INDIRECT("'"&amp;$Q73&amp;"'!B59")</f>
        <v xml:space="preserve">DHS has trained targeted staff on the changes that will occur with the transition to HIPAA 5010 and ICD-10 and associated work flow.  
DHS Revenue Management Division performed HIPAA 5010 training to the following DHS staff:  the revenue management group that is involved with claims (outgoing and reimbursement); a provider financial services group that is involved with eligibility inquires/responses; and the Health Information Technology Committee, whose participants include DHS facility Chief Information Officers, Chief Medical Information Officers and Information Technology managers.  
In addition, DHS created an "ICD-10 Program of Projects" steering committee and charter for ICD-10 migration.  The IT Project Director for ICD-10 Migration (Billa Dahaby) has attended webinar trainings (Get Ready 5010) for Large Practices, Medicare Fee for Service, and Clearinghouses.  
</v>
      </c>
      <c r="O73" s="195" t="str">
        <f ca="1">INDIRECT("'"&amp;$Q73&amp;"'!F67")</f>
        <v>Yes</v>
      </c>
      <c r="P73" s="195">
        <f ca="1">INDIRECT("'"&amp;$Q73&amp;"'!F69")</f>
        <v>1</v>
      </c>
      <c r="Q73" t="s">
        <v>254</v>
      </c>
      <c r="R73">
        <v>8</v>
      </c>
    </row>
    <row r="74" spans="1:18" ht="15">
      <c r="A74" s="195" t="str">
        <f>'Total Payment Amount'!$D$2</f>
        <v>Los Angeles County Department of Health Services</v>
      </c>
      <c r="B74" s="195" t="str">
        <f>'Total Payment Amount'!$D$3</f>
        <v>DY 7</v>
      </c>
      <c r="C74" s="196">
        <f>'Total Payment Amount'!$D$4</f>
        <v>41182</v>
      </c>
      <c r="D74" s="198" t="str">
        <f ca="1" t="shared" si="3"/>
        <v>Category 1: Enhance Coding and Documentation for Quality Data</v>
      </c>
      <c r="E74" s="195">
        <f ca="1" t="shared" si="4"/>
        <v>15000000</v>
      </c>
      <c r="F74" s="195">
        <f ca="1" t="shared" si="5"/>
        <v>15000000</v>
      </c>
      <c r="G74" s="198" t="str">
        <f ca="1">INDIRECT("'"&amp;$Q74&amp;"'!B72")</f>
        <v>Process Milestone:</v>
      </c>
      <c r="H74" s="195">
        <f ca="1">INDIRECT("'"&amp;$Q74&amp;"'!D72")</f>
        <v>0</v>
      </c>
      <c r="I74" s="195"/>
      <c r="J74" s="195">
        <f ca="1">INDIRECT("'"&amp;$Q74&amp;"'!F75")</f>
        <v>0</v>
      </c>
      <c r="K74" s="195">
        <f ca="1">INDIRECT("'"&amp;$Q74&amp;"'!F77")</f>
        <v>0</v>
      </c>
      <c r="L74" s="195" t="str">
        <f ca="1">INDIRECT("'"&amp;$Q74&amp;"'!F79")</f>
        <v>N/A</v>
      </c>
      <c r="M74" s="195">
        <f ca="1">INDIRECT("'"&amp;$Q74&amp;"'!F82")</f>
        <v>0</v>
      </c>
      <c r="N74" s="195">
        <f ca="1">INDIRECT("'"&amp;$Q74&amp;"'!B84")</f>
        <v>0</v>
      </c>
      <c r="O74" s="195">
        <f ca="1">INDIRECT("'"&amp;$Q74&amp;"'!F92")</f>
        <v>0</v>
      </c>
      <c r="P74" s="195" t="str">
        <f ca="1">INDIRECT("'"&amp;$Q74&amp;"'!F94")</f>
        <v xml:space="preserve"> </v>
      </c>
      <c r="Q74" t="s">
        <v>254</v>
      </c>
      <c r="R74">
        <v>8</v>
      </c>
    </row>
    <row r="75" spans="1:18" ht="15">
      <c r="A75" s="195" t="str">
        <f>'Total Payment Amount'!$D$2</f>
        <v>Los Angeles County Department of Health Services</v>
      </c>
      <c r="B75" s="195" t="str">
        <f>'Total Payment Amount'!$D$3</f>
        <v>DY 7</v>
      </c>
      <c r="C75" s="196">
        <f>'Total Payment Amount'!$D$4</f>
        <v>41182</v>
      </c>
      <c r="D75" s="198" t="str">
        <f ca="1" t="shared" si="3"/>
        <v>Category 1: Enhance Coding and Documentation for Quality Data</v>
      </c>
      <c r="E75" s="195">
        <f ca="1" t="shared" si="4"/>
        <v>15000000</v>
      </c>
      <c r="F75" s="195">
        <f ca="1" t="shared" si="5"/>
        <v>15000000</v>
      </c>
      <c r="G75" s="198" t="str">
        <f ca="1">INDIRECT("'"&amp;$Q75&amp;"'!B97")</f>
        <v>Process Milestone:</v>
      </c>
      <c r="H75" s="195">
        <f ca="1">INDIRECT("'"&amp;$Q75&amp;"'!D97")</f>
        <v>0</v>
      </c>
      <c r="I75" s="195"/>
      <c r="J75" s="195">
        <f ca="1">INDIRECT("'"&amp;$Q75&amp;"'!F100")</f>
        <v>0</v>
      </c>
      <c r="K75" s="195">
        <f ca="1">INDIRECT("'"&amp;$Q75&amp;"'!F102")</f>
        <v>0</v>
      </c>
      <c r="L75" s="195" t="str">
        <f ca="1">INDIRECT("'"&amp;$Q75&amp;"'!F104")</f>
        <v>N/A</v>
      </c>
      <c r="M75" s="195">
        <f ca="1">INDIRECT("'"&amp;$Q75&amp;"'!F107")</f>
        <v>0</v>
      </c>
      <c r="N75" s="195">
        <f ca="1">INDIRECT("'"&amp;$Q75&amp;"'!B109")</f>
        <v>0</v>
      </c>
      <c r="O75" s="195">
        <f ca="1">INDIRECT("'"&amp;$Q75&amp;"'!F117")</f>
        <v>0</v>
      </c>
      <c r="P75" s="195" t="str">
        <f ca="1">INDIRECT("'"&amp;$Q75&amp;"'!F119")</f>
        <v xml:space="preserve"> </v>
      </c>
      <c r="Q75" t="s">
        <v>254</v>
      </c>
      <c r="R75">
        <v>8</v>
      </c>
    </row>
    <row r="76" spans="1:18" ht="15">
      <c r="A76" s="195" t="str">
        <f>'Total Payment Amount'!$D$2</f>
        <v>Los Angeles County Department of Health Services</v>
      </c>
      <c r="B76" s="195" t="str">
        <f>'Total Payment Amount'!$D$3</f>
        <v>DY 7</v>
      </c>
      <c r="C76" s="196">
        <f>'Total Payment Amount'!$D$4</f>
        <v>41182</v>
      </c>
      <c r="D76" s="198" t="str">
        <f ca="1" t="shared" si="3"/>
        <v>Category 1: Enhance Coding and Documentation for Quality Data</v>
      </c>
      <c r="E76" s="195">
        <f ca="1" t="shared" si="4"/>
        <v>15000000</v>
      </c>
      <c r="F76" s="195">
        <f ca="1" t="shared" si="5"/>
        <v>15000000</v>
      </c>
      <c r="G76" s="198" t="str">
        <f ca="1">INDIRECT("'"&amp;$Q76&amp;"'!B122")</f>
        <v>Process Milestone:</v>
      </c>
      <c r="H76" s="195">
        <f ca="1">INDIRECT("'"&amp;$Q76&amp;"'!D122")</f>
        <v>0</v>
      </c>
      <c r="I76" s="195"/>
      <c r="J76" s="195">
        <f ca="1">INDIRECT("'"&amp;$Q76&amp;"'!F125")</f>
        <v>0</v>
      </c>
      <c r="K76" s="195">
        <f ca="1">INDIRECT("'"&amp;$Q76&amp;"'!F127")</f>
        <v>0</v>
      </c>
      <c r="L76" s="195" t="str">
        <f ca="1">INDIRECT("'"&amp;$Q76&amp;"'!F129")</f>
        <v>N/A</v>
      </c>
      <c r="M76" s="195">
        <f ca="1">INDIRECT("'"&amp;$Q76&amp;"'!F132")</f>
        <v>0</v>
      </c>
      <c r="N76" s="195">
        <f ca="1">INDIRECT("'"&amp;$Q76&amp;"'!B134")</f>
        <v>0</v>
      </c>
      <c r="O76" s="195">
        <f ca="1">INDIRECT("'"&amp;$Q76&amp;"'!F142")</f>
        <v>0</v>
      </c>
      <c r="P76" s="195" t="str">
        <f ca="1">INDIRECT("'"&amp;$Q76&amp;"'!F144")</f>
        <v xml:space="preserve"> </v>
      </c>
      <c r="Q76" t="s">
        <v>254</v>
      </c>
      <c r="R76">
        <v>8</v>
      </c>
    </row>
    <row r="77" spans="1:18" ht="15">
      <c r="A77" s="195" t="str">
        <f>'Total Payment Amount'!$D$2</f>
        <v>Los Angeles County Department of Health Services</v>
      </c>
      <c r="B77" s="195" t="str">
        <f>'Total Payment Amount'!$D$3</f>
        <v>DY 7</v>
      </c>
      <c r="C77" s="196">
        <f>'Total Payment Amount'!$D$4</f>
        <v>41182</v>
      </c>
      <c r="D77" s="198" t="str">
        <f ca="1" t="shared" si="3"/>
        <v>Category 1: Enhance Coding and Documentation for Quality Data</v>
      </c>
      <c r="E77" s="195">
        <f ca="1" t="shared" si="4"/>
        <v>15000000</v>
      </c>
      <c r="F77" s="195">
        <f ca="1" t="shared" si="5"/>
        <v>15000000</v>
      </c>
      <c r="G77" s="198" t="str">
        <f ca="1">INDIRECT("'"&amp;$Q77&amp;"'!B147")</f>
        <v>Improvement Milestone:</v>
      </c>
      <c r="H77" s="195">
        <f ca="1">INDIRECT("'"&amp;$Q77&amp;"'!D147")</f>
        <v>0</v>
      </c>
      <c r="I77" s="195"/>
      <c r="J77" s="195">
        <f ca="1">INDIRECT("'"&amp;$Q77&amp;"'!F150")</f>
        <v>0</v>
      </c>
      <c r="K77" s="195">
        <f ca="1">INDIRECT("'"&amp;$Q77&amp;"'!F152")</f>
        <v>0</v>
      </c>
      <c r="L77" s="195" t="str">
        <f ca="1">INDIRECT("'"&amp;$Q77&amp;"'!F154")</f>
        <v>N/A</v>
      </c>
      <c r="M77" s="195">
        <f ca="1">INDIRECT("'"&amp;$Q77&amp;"'!F157")</f>
        <v>0</v>
      </c>
      <c r="N77" s="195">
        <f ca="1">INDIRECT("'"&amp;$Q77&amp;"'!B159")</f>
        <v>0</v>
      </c>
      <c r="O77" s="195">
        <f ca="1">INDIRECT("'"&amp;$Q77&amp;"'!F167")</f>
        <v>0</v>
      </c>
      <c r="P77" s="195" t="str">
        <f ca="1">INDIRECT("'"&amp;$Q77&amp;"'!F169")</f>
        <v xml:space="preserve"> </v>
      </c>
      <c r="Q77" t="s">
        <v>254</v>
      </c>
      <c r="R77">
        <v>8</v>
      </c>
    </row>
    <row r="78" spans="1:18" ht="15">
      <c r="A78" s="195" t="str">
        <f>'Total Payment Amount'!$D$2</f>
        <v>Los Angeles County Department of Health Services</v>
      </c>
      <c r="B78" s="195" t="str">
        <f>'Total Payment Amount'!$D$3</f>
        <v>DY 7</v>
      </c>
      <c r="C78" s="196">
        <f>'Total Payment Amount'!$D$4</f>
        <v>41182</v>
      </c>
      <c r="D78" s="198" t="str">
        <f ca="1" t="shared" si="3"/>
        <v>Category 1: Enhance Coding and Documentation for Quality Data</v>
      </c>
      <c r="E78" s="195">
        <f ca="1" t="shared" si="4"/>
        <v>15000000</v>
      </c>
      <c r="F78" s="195">
        <f ca="1" t="shared" si="5"/>
        <v>15000000</v>
      </c>
      <c r="G78" s="198" t="str">
        <f ca="1">INDIRECT("'"&amp;$Q78&amp;"'!B172")</f>
        <v>Improvement Milestone:</v>
      </c>
      <c r="H78" s="195">
        <f ca="1">INDIRECT("'"&amp;$Q78&amp;"'!D172")</f>
        <v>0</v>
      </c>
      <c r="I78" s="195"/>
      <c r="J78" s="195">
        <f ca="1">INDIRECT("'"&amp;$Q78&amp;"'!F175")</f>
        <v>0</v>
      </c>
      <c r="K78" s="195">
        <f ca="1">INDIRECT("'"&amp;$Q78&amp;"'!F177")</f>
        <v>0</v>
      </c>
      <c r="L78" s="195" t="str">
        <f ca="1">INDIRECT("'"&amp;$Q78&amp;"'!F179")</f>
        <v>N/A</v>
      </c>
      <c r="M78" s="195">
        <f ca="1">INDIRECT("'"&amp;$Q78&amp;"'!F182")</f>
        <v>0</v>
      </c>
      <c r="N78" s="195">
        <f ca="1">INDIRECT("'"&amp;$Q78&amp;"'!B184")</f>
        <v>0</v>
      </c>
      <c r="O78" s="195">
        <f ca="1">INDIRECT("'"&amp;$Q78&amp;"'!F192")</f>
        <v>0</v>
      </c>
      <c r="P78" s="195" t="str">
        <f ca="1">INDIRECT("'"&amp;$Q78&amp;"'!F194")</f>
        <v xml:space="preserve"> </v>
      </c>
      <c r="Q78" t="s">
        <v>254</v>
      </c>
      <c r="R78">
        <v>8</v>
      </c>
    </row>
    <row r="79" spans="1:18" ht="15">
      <c r="A79" s="195" t="str">
        <f>'Total Payment Amount'!$D$2</f>
        <v>Los Angeles County Department of Health Services</v>
      </c>
      <c r="B79" s="195" t="str">
        <f>'Total Payment Amount'!$D$3</f>
        <v>DY 7</v>
      </c>
      <c r="C79" s="196">
        <f>'Total Payment Amount'!$D$4</f>
        <v>41182</v>
      </c>
      <c r="D79" s="198" t="str">
        <f ca="1" t="shared" si="3"/>
        <v>Category 1: Enhance Coding and Documentation for Quality Data</v>
      </c>
      <c r="E79" s="195">
        <f ca="1" t="shared" si="4"/>
        <v>15000000</v>
      </c>
      <c r="F79" s="195">
        <f ca="1" t="shared" si="5"/>
        <v>15000000</v>
      </c>
      <c r="G79" s="198" t="str">
        <f ca="1">INDIRECT("'"&amp;$Q79&amp;"'!B197")</f>
        <v>Improvement Milestone:</v>
      </c>
      <c r="H79" s="195">
        <f ca="1">INDIRECT("'"&amp;$Q79&amp;"'!D197")</f>
        <v>0</v>
      </c>
      <c r="I79" s="195"/>
      <c r="J79" s="195">
        <f ca="1">INDIRECT("'"&amp;$Q79&amp;"'!F200")</f>
        <v>0</v>
      </c>
      <c r="K79" s="195">
        <f ca="1">INDIRECT("'"&amp;$Q79&amp;"'!F202")</f>
        <v>0</v>
      </c>
      <c r="L79" s="195" t="str">
        <f ca="1">INDIRECT("'"&amp;$Q79&amp;"'!F204")</f>
        <v>N/A</v>
      </c>
      <c r="M79" s="195">
        <f ca="1">INDIRECT("'"&amp;$Q79&amp;"'!F207")</f>
        <v>0</v>
      </c>
      <c r="N79" s="195">
        <f ca="1">INDIRECT("'"&amp;$Q79&amp;"'!B209")</f>
        <v>0</v>
      </c>
      <c r="O79" s="195">
        <f ca="1">INDIRECT("'"&amp;$Q79&amp;"'!F217")</f>
        <v>0</v>
      </c>
      <c r="P79" s="195" t="str">
        <f ca="1">INDIRECT("'"&amp;$Q79&amp;"'!F219")</f>
        <v xml:space="preserve"> </v>
      </c>
      <c r="Q79" t="s">
        <v>254</v>
      </c>
      <c r="R79">
        <v>8</v>
      </c>
    </row>
    <row r="80" spans="1:18" ht="15">
      <c r="A80" s="195" t="str">
        <f>'Total Payment Amount'!$D$2</f>
        <v>Los Angeles County Department of Health Services</v>
      </c>
      <c r="B80" s="195" t="str">
        <f>'Total Payment Amount'!$D$3</f>
        <v>DY 7</v>
      </c>
      <c r="C80" s="196">
        <f>'Total Payment Amount'!$D$4</f>
        <v>41182</v>
      </c>
      <c r="D80" s="198" t="str">
        <f ca="1" t="shared" si="3"/>
        <v>Category 1: Enhance Coding and Documentation for Quality Data</v>
      </c>
      <c r="E80" s="195">
        <f ca="1" t="shared" si="4"/>
        <v>15000000</v>
      </c>
      <c r="F80" s="195">
        <f ca="1" t="shared" si="5"/>
        <v>15000000</v>
      </c>
      <c r="G80" s="198" t="str">
        <f ca="1">INDIRECT("'"&amp;$Q80&amp;"'!B222")</f>
        <v>Improvement Milestone:</v>
      </c>
      <c r="H80" s="195">
        <f ca="1">INDIRECT("'"&amp;$Q80&amp;"'!D222")</f>
        <v>0</v>
      </c>
      <c r="I80" s="195"/>
      <c r="J80" s="195">
        <f ca="1">INDIRECT("'"&amp;$Q80&amp;"'!F225")</f>
        <v>0</v>
      </c>
      <c r="K80" s="195">
        <f ca="1">INDIRECT("'"&amp;$Q80&amp;"'!F227")</f>
        <v>0</v>
      </c>
      <c r="L80" s="195" t="str">
        <f ca="1">INDIRECT("'"&amp;$Q80&amp;"'!F229")</f>
        <v>N/A</v>
      </c>
      <c r="M80" s="195">
        <f ca="1">INDIRECT("'"&amp;$Q80&amp;"'!F232")</f>
        <v>0</v>
      </c>
      <c r="N80" s="195">
        <f ca="1">INDIRECT("'"&amp;$Q80&amp;"'!B234")</f>
        <v>0</v>
      </c>
      <c r="O80" s="195">
        <f ca="1">INDIRECT("'"&amp;$Q80&amp;"'!F242")</f>
        <v>0</v>
      </c>
      <c r="P80" s="195" t="str">
        <f ca="1">INDIRECT("'"&amp;$Q80&amp;"'!F244")</f>
        <v xml:space="preserve"> </v>
      </c>
      <c r="Q80" t="s">
        <v>254</v>
      </c>
      <c r="R80">
        <v>8</v>
      </c>
    </row>
    <row r="81" spans="1:18" ht="15">
      <c r="A81" s="195" t="str">
        <f>'Total Payment Amount'!$D$2</f>
        <v>Los Angeles County Department of Health Services</v>
      </c>
      <c r="B81" s="195" t="str">
        <f>'Total Payment Amount'!$D$3</f>
        <v>DY 7</v>
      </c>
      <c r="C81" s="196">
        <f>'Total Payment Amount'!$D$4</f>
        <v>41182</v>
      </c>
      <c r="D81" s="198" t="str">
        <f ca="1" t="shared" si="3"/>
        <v>Category 1: Enhance Coding and Documentation for Quality Data</v>
      </c>
      <c r="E81" s="195">
        <f ca="1" t="shared" si="4"/>
        <v>15000000</v>
      </c>
      <c r="F81" s="195">
        <f ca="1" t="shared" si="5"/>
        <v>15000000</v>
      </c>
      <c r="G81" s="198" t="str">
        <f ca="1">INDIRECT("'"&amp;$Q81&amp;"'!B247")</f>
        <v>Improvement Milestone:</v>
      </c>
      <c r="H81" s="195">
        <f ca="1">INDIRECT("'"&amp;$Q81&amp;"'!D247")</f>
        <v>0</v>
      </c>
      <c r="I81" s="195"/>
      <c r="J81" s="195">
        <f ca="1">INDIRECT("'"&amp;$Q81&amp;"'!F250")</f>
        <v>0</v>
      </c>
      <c r="K81" s="195">
        <f ca="1">INDIRECT("'"&amp;$Q81&amp;"'!F252")</f>
        <v>0</v>
      </c>
      <c r="L81" s="195" t="str">
        <f ca="1">INDIRECT("'"&amp;$Q81&amp;"'!F254")</f>
        <v>N/A</v>
      </c>
      <c r="M81" s="195">
        <f ca="1">INDIRECT("'"&amp;$Q81&amp;"'!F257")</f>
        <v>0</v>
      </c>
      <c r="N81" s="195">
        <f ca="1">INDIRECT("'"&amp;$Q81&amp;"'!B259")</f>
        <v>0</v>
      </c>
      <c r="O81" s="195">
        <f ca="1">INDIRECT("'"&amp;$Q81&amp;"'!F267")</f>
        <v>0</v>
      </c>
      <c r="P81" s="195" t="str">
        <f ca="1">INDIRECT("'"&amp;$Q81&amp;"'!F269")</f>
        <v xml:space="preserve"> </v>
      </c>
      <c r="Q81" t="s">
        <v>254</v>
      </c>
      <c r="R81">
        <v>8</v>
      </c>
    </row>
    <row r="82" spans="1:18" ht="15">
      <c r="A82" s="195" t="str">
        <f>'Total Payment Amount'!$D$2</f>
        <v>Los Angeles County Department of Health Services</v>
      </c>
      <c r="B82" s="195" t="str">
        <f>'Total Payment Amount'!$D$3</f>
        <v>DY 7</v>
      </c>
      <c r="C82" s="196">
        <f>'Total Payment Amount'!$D$4</f>
        <v>41182</v>
      </c>
      <c r="D82" s="198" t="str">
        <f ca="1" t="shared" si="3"/>
        <v>Category 1: Develop Risk Stratification Capabilities/Functionalities</v>
      </c>
      <c r="E82" s="195">
        <f ca="1" t="shared" si="4"/>
        <v>0</v>
      </c>
      <c r="F82" s="195">
        <f ca="1" t="shared" si="5"/>
        <v>0</v>
      </c>
      <c r="G82" s="198" t="str">
        <f ca="1">INDIRECT("'"&amp;$Q82&amp;"'!B22")</f>
        <v>Process Milestone:</v>
      </c>
      <c r="H82" s="195">
        <f ca="1">INDIRECT("'"&amp;$Q82&amp;"'!D22")</f>
        <v>0</v>
      </c>
      <c r="I82" s="195"/>
      <c r="J82" s="195">
        <f ca="1">INDIRECT("'"&amp;$Q82&amp;"'!F25")</f>
        <v>0</v>
      </c>
      <c r="K82" s="195">
        <f ca="1">INDIRECT("'"&amp;$Q82&amp;"'!F27")</f>
        <v>0</v>
      </c>
      <c r="L82" s="195" t="str">
        <f ca="1">INDIRECT("'"&amp;$Q82&amp;"'!F29")</f>
        <v>N/A</v>
      </c>
      <c r="M82" s="195">
        <f ca="1">INDIRECT("'"&amp;$Q82&amp;"'!F32")</f>
        <v>0</v>
      </c>
      <c r="N82" s="195">
        <f ca="1">INDIRECT("'"&amp;$Q82&amp;"'!B34")</f>
        <v>0</v>
      </c>
      <c r="O82" s="195">
        <f ca="1">INDIRECT("'"&amp;$Q82&amp;"'!F42")</f>
        <v>0</v>
      </c>
      <c r="P82" s="195" t="str">
        <f ca="1">INDIRECT("'"&amp;$Q82&amp;"'!F44")</f>
        <v xml:space="preserve"> </v>
      </c>
      <c r="Q82" t="s">
        <v>255</v>
      </c>
      <c r="R82">
        <v>9</v>
      </c>
    </row>
    <row r="83" spans="1:18" ht="15">
      <c r="A83" s="195" t="str">
        <f>'Total Payment Amount'!$D$2</f>
        <v>Los Angeles County Department of Health Services</v>
      </c>
      <c r="B83" s="195" t="str">
        <f>'Total Payment Amount'!$D$3</f>
        <v>DY 7</v>
      </c>
      <c r="C83" s="196">
        <f>'Total Payment Amount'!$D$4</f>
        <v>41182</v>
      </c>
      <c r="D83" s="198" t="str">
        <f ca="1" t="shared" si="3"/>
        <v>Category 1: Develop Risk Stratification Capabilities/Functionalities</v>
      </c>
      <c r="E83" s="195">
        <f ca="1" t="shared" si="4"/>
        <v>0</v>
      </c>
      <c r="F83" s="195">
        <f ca="1" t="shared" si="5"/>
        <v>0</v>
      </c>
      <c r="G83" s="198" t="str">
        <f ca="1">INDIRECT("'"&amp;$Q83&amp;"'!B47")</f>
        <v>Process Milestone:</v>
      </c>
      <c r="H83" s="195">
        <f ca="1">INDIRECT("'"&amp;$Q83&amp;"'!D47")</f>
        <v>0</v>
      </c>
      <c r="I83" s="195"/>
      <c r="J83" s="195">
        <f ca="1">INDIRECT("'"&amp;$Q83&amp;"'!F50")</f>
        <v>0</v>
      </c>
      <c r="K83" s="195">
        <f ca="1">INDIRECT("'"&amp;$Q83&amp;"'!F52")</f>
        <v>0</v>
      </c>
      <c r="L83" s="195" t="str">
        <f ca="1">INDIRECT("'"&amp;$Q83&amp;"'!F54")</f>
        <v>N/A</v>
      </c>
      <c r="M83" s="195">
        <f ca="1">INDIRECT("'"&amp;$Q83&amp;"'!F57")</f>
        <v>0</v>
      </c>
      <c r="N83" s="195">
        <f ca="1">INDIRECT("'"&amp;$Q83&amp;"'!B59")</f>
        <v>0</v>
      </c>
      <c r="O83" s="195">
        <f ca="1">INDIRECT("'"&amp;$Q83&amp;"'!F67")</f>
        <v>0</v>
      </c>
      <c r="P83" s="195" t="str">
        <f ca="1">INDIRECT("'"&amp;$Q83&amp;"'!F69")</f>
        <v xml:space="preserve"> </v>
      </c>
      <c r="Q83" t="s">
        <v>255</v>
      </c>
      <c r="R83">
        <v>9</v>
      </c>
    </row>
    <row r="84" spans="1:18" ht="15">
      <c r="A84" s="195" t="str">
        <f>'Total Payment Amount'!$D$2</f>
        <v>Los Angeles County Department of Health Services</v>
      </c>
      <c r="B84" s="195" t="str">
        <f>'Total Payment Amount'!$D$3</f>
        <v>DY 7</v>
      </c>
      <c r="C84" s="196">
        <f>'Total Payment Amount'!$D$4</f>
        <v>41182</v>
      </c>
      <c r="D84" s="198" t="str">
        <f ca="1" t="shared" si="3"/>
        <v>Category 1: Develop Risk Stratification Capabilities/Functionalities</v>
      </c>
      <c r="E84" s="195">
        <f ca="1" t="shared" si="4"/>
        <v>0</v>
      </c>
      <c r="F84" s="195">
        <f ca="1" t="shared" si="5"/>
        <v>0</v>
      </c>
      <c r="G84" s="198" t="str">
        <f ca="1">INDIRECT("'"&amp;$Q84&amp;"'!B72")</f>
        <v>Process Milestone:</v>
      </c>
      <c r="H84" s="195">
        <f ca="1">INDIRECT("'"&amp;$Q84&amp;"'!D72")</f>
        <v>0</v>
      </c>
      <c r="I84" s="195"/>
      <c r="J84" s="195">
        <f ca="1">INDIRECT("'"&amp;$Q84&amp;"'!F75")</f>
        <v>0</v>
      </c>
      <c r="K84" s="195">
        <f ca="1">INDIRECT("'"&amp;$Q84&amp;"'!F77")</f>
        <v>0</v>
      </c>
      <c r="L84" s="195" t="str">
        <f ca="1">INDIRECT("'"&amp;$Q84&amp;"'!F79")</f>
        <v>N/A</v>
      </c>
      <c r="M84" s="195">
        <f ca="1">INDIRECT("'"&amp;$Q84&amp;"'!F82")</f>
        <v>0</v>
      </c>
      <c r="N84" s="195">
        <f ca="1">INDIRECT("'"&amp;$Q84&amp;"'!B84")</f>
        <v>0</v>
      </c>
      <c r="O84" s="195">
        <f ca="1">INDIRECT("'"&amp;$Q84&amp;"'!F92")</f>
        <v>0</v>
      </c>
      <c r="P84" s="195" t="str">
        <f ca="1">INDIRECT("'"&amp;$Q84&amp;"'!F94")</f>
        <v xml:space="preserve"> </v>
      </c>
      <c r="Q84" t="s">
        <v>255</v>
      </c>
      <c r="R84">
        <v>9</v>
      </c>
    </row>
    <row r="85" spans="1:18" ht="15">
      <c r="A85" s="195" t="str">
        <f>'Total Payment Amount'!$D$2</f>
        <v>Los Angeles County Department of Health Services</v>
      </c>
      <c r="B85" s="195" t="str">
        <f>'Total Payment Amount'!$D$3</f>
        <v>DY 7</v>
      </c>
      <c r="C85" s="196">
        <f>'Total Payment Amount'!$D$4</f>
        <v>41182</v>
      </c>
      <c r="D85" s="198" t="str">
        <f ca="1" t="shared" si="3"/>
        <v>Category 1: Develop Risk Stratification Capabilities/Functionalities</v>
      </c>
      <c r="E85" s="195">
        <f ca="1" t="shared" si="4"/>
        <v>0</v>
      </c>
      <c r="F85" s="195">
        <f ca="1" t="shared" si="5"/>
        <v>0</v>
      </c>
      <c r="G85" s="198" t="str">
        <f ca="1">INDIRECT("'"&amp;$Q85&amp;"'!B97")</f>
        <v>Process Milestone:</v>
      </c>
      <c r="H85" s="195">
        <f ca="1">INDIRECT("'"&amp;$Q85&amp;"'!D97")</f>
        <v>0</v>
      </c>
      <c r="I85" s="195"/>
      <c r="J85" s="195">
        <f ca="1">INDIRECT("'"&amp;$Q85&amp;"'!F100")</f>
        <v>0</v>
      </c>
      <c r="K85" s="195">
        <f ca="1">INDIRECT("'"&amp;$Q85&amp;"'!F102")</f>
        <v>0</v>
      </c>
      <c r="L85" s="195" t="str">
        <f ca="1">INDIRECT("'"&amp;$Q85&amp;"'!F104")</f>
        <v>N/A</v>
      </c>
      <c r="M85" s="195">
        <f ca="1">INDIRECT("'"&amp;$Q85&amp;"'!F107")</f>
        <v>0</v>
      </c>
      <c r="N85" s="195">
        <f ca="1">INDIRECT("'"&amp;$Q85&amp;"'!B109")</f>
        <v>0</v>
      </c>
      <c r="O85" s="195">
        <f ca="1">INDIRECT("'"&amp;$Q85&amp;"'!F117")</f>
        <v>0</v>
      </c>
      <c r="P85" s="195" t="str">
        <f ca="1">INDIRECT("'"&amp;$Q85&amp;"'!F119")</f>
        <v xml:space="preserve"> </v>
      </c>
      <c r="Q85" t="s">
        <v>255</v>
      </c>
      <c r="R85">
        <v>9</v>
      </c>
    </row>
    <row r="86" spans="1:18" ht="15">
      <c r="A86" s="195" t="str">
        <f>'Total Payment Amount'!$D$2</f>
        <v>Los Angeles County Department of Health Services</v>
      </c>
      <c r="B86" s="195" t="str">
        <f>'Total Payment Amount'!$D$3</f>
        <v>DY 7</v>
      </c>
      <c r="C86" s="196">
        <f>'Total Payment Amount'!$D$4</f>
        <v>41182</v>
      </c>
      <c r="D86" s="198" t="str">
        <f ca="1" t="shared" si="3"/>
        <v>Category 1: Develop Risk Stratification Capabilities/Functionalities</v>
      </c>
      <c r="E86" s="195">
        <f ca="1" t="shared" si="4"/>
        <v>0</v>
      </c>
      <c r="F86" s="195">
        <f ca="1" t="shared" si="5"/>
        <v>0</v>
      </c>
      <c r="G86" s="198" t="str">
        <f ca="1">INDIRECT("'"&amp;$Q86&amp;"'!B122")</f>
        <v>Process Milestone:</v>
      </c>
      <c r="H86" s="195">
        <f ca="1">INDIRECT("'"&amp;$Q86&amp;"'!D122")</f>
        <v>0</v>
      </c>
      <c r="I86" s="195"/>
      <c r="J86" s="195">
        <f ca="1">INDIRECT("'"&amp;$Q86&amp;"'!F125")</f>
        <v>0</v>
      </c>
      <c r="K86" s="195">
        <f ca="1">INDIRECT("'"&amp;$Q86&amp;"'!F127")</f>
        <v>0</v>
      </c>
      <c r="L86" s="195" t="str">
        <f ca="1">INDIRECT("'"&amp;$Q86&amp;"'!F129")</f>
        <v>N/A</v>
      </c>
      <c r="M86" s="195">
        <f ca="1">INDIRECT("'"&amp;$Q86&amp;"'!F132")</f>
        <v>0</v>
      </c>
      <c r="N86" s="195">
        <f ca="1">INDIRECT("'"&amp;$Q86&amp;"'!B134")</f>
        <v>0</v>
      </c>
      <c r="O86" s="195">
        <f ca="1">INDIRECT("'"&amp;$Q86&amp;"'!F142")</f>
        <v>0</v>
      </c>
      <c r="P86" s="195" t="str">
        <f ca="1">INDIRECT("'"&amp;$Q86&amp;"'!F144")</f>
        <v xml:space="preserve"> </v>
      </c>
      <c r="Q86" t="s">
        <v>255</v>
      </c>
      <c r="R86">
        <v>9</v>
      </c>
    </row>
    <row r="87" spans="1:18" ht="15">
      <c r="A87" s="195" t="str">
        <f>'Total Payment Amount'!$D$2</f>
        <v>Los Angeles County Department of Health Services</v>
      </c>
      <c r="B87" s="195" t="str">
        <f>'Total Payment Amount'!$D$3</f>
        <v>DY 7</v>
      </c>
      <c r="C87" s="196">
        <f>'Total Payment Amount'!$D$4</f>
        <v>41182</v>
      </c>
      <c r="D87" s="198" t="str">
        <f ca="1" t="shared" si="3"/>
        <v>Category 1: Develop Risk Stratification Capabilities/Functionalities</v>
      </c>
      <c r="E87" s="195">
        <f ca="1" t="shared" si="4"/>
        <v>0</v>
      </c>
      <c r="F87" s="195">
        <f ca="1" t="shared" si="5"/>
        <v>0</v>
      </c>
      <c r="G87" s="198" t="str">
        <f ca="1">INDIRECT("'"&amp;$Q87&amp;"'!B147")</f>
        <v>Improvement Milestone:</v>
      </c>
      <c r="H87" s="195">
        <f ca="1">INDIRECT("'"&amp;$Q87&amp;"'!D147")</f>
        <v>0</v>
      </c>
      <c r="I87" s="195"/>
      <c r="J87" s="195">
        <f ca="1">INDIRECT("'"&amp;$Q87&amp;"'!F150")</f>
        <v>0</v>
      </c>
      <c r="K87" s="195">
        <f ca="1">INDIRECT("'"&amp;$Q87&amp;"'!F152")</f>
        <v>0</v>
      </c>
      <c r="L87" s="195" t="str">
        <f ca="1">INDIRECT("'"&amp;$Q87&amp;"'!F154")</f>
        <v>N/A</v>
      </c>
      <c r="M87" s="195">
        <f ca="1">INDIRECT("'"&amp;$Q87&amp;"'!F157")</f>
        <v>0</v>
      </c>
      <c r="N87" s="195">
        <f ca="1">INDIRECT("'"&amp;$Q87&amp;"'!B159")</f>
        <v>0</v>
      </c>
      <c r="O87" s="195">
        <f ca="1">INDIRECT("'"&amp;$Q87&amp;"'!F167")</f>
        <v>0</v>
      </c>
      <c r="P87" s="195" t="str">
        <f ca="1">INDIRECT("'"&amp;$Q87&amp;"'!F169")</f>
        <v xml:space="preserve"> </v>
      </c>
      <c r="Q87" t="s">
        <v>255</v>
      </c>
      <c r="R87">
        <v>9</v>
      </c>
    </row>
    <row r="88" spans="1:18" ht="15">
      <c r="A88" s="195" t="str">
        <f>'Total Payment Amount'!$D$2</f>
        <v>Los Angeles County Department of Health Services</v>
      </c>
      <c r="B88" s="195" t="str">
        <f>'Total Payment Amount'!$D$3</f>
        <v>DY 7</v>
      </c>
      <c r="C88" s="196">
        <f>'Total Payment Amount'!$D$4</f>
        <v>41182</v>
      </c>
      <c r="D88" s="198" t="str">
        <f ca="1" t="shared" si="3"/>
        <v>Category 1: Develop Risk Stratification Capabilities/Functionalities</v>
      </c>
      <c r="E88" s="195">
        <f ca="1" t="shared" si="4"/>
        <v>0</v>
      </c>
      <c r="F88" s="195">
        <f ca="1" t="shared" si="5"/>
        <v>0</v>
      </c>
      <c r="G88" s="198" t="str">
        <f ca="1">INDIRECT("'"&amp;$Q88&amp;"'!B172")</f>
        <v>Improvement Milestone:</v>
      </c>
      <c r="H88" s="195">
        <f ca="1">INDIRECT("'"&amp;$Q88&amp;"'!D172")</f>
        <v>0</v>
      </c>
      <c r="I88" s="195"/>
      <c r="J88" s="195">
        <f ca="1">INDIRECT("'"&amp;$Q88&amp;"'!F175")</f>
        <v>0</v>
      </c>
      <c r="K88" s="195">
        <f ca="1">INDIRECT("'"&amp;$Q88&amp;"'!F177")</f>
        <v>0</v>
      </c>
      <c r="L88" s="195" t="str">
        <f ca="1">INDIRECT("'"&amp;$Q88&amp;"'!F179")</f>
        <v>N/A</v>
      </c>
      <c r="M88" s="195">
        <f ca="1">INDIRECT("'"&amp;$Q88&amp;"'!F182")</f>
        <v>0</v>
      </c>
      <c r="N88" s="195">
        <f ca="1">INDIRECT("'"&amp;$Q88&amp;"'!B184")</f>
        <v>0</v>
      </c>
      <c r="O88" s="195">
        <f ca="1">INDIRECT("'"&amp;$Q88&amp;"'!F192")</f>
        <v>0</v>
      </c>
      <c r="P88" s="195" t="str">
        <f ca="1">INDIRECT("'"&amp;$Q88&amp;"'!F194")</f>
        <v xml:space="preserve"> </v>
      </c>
      <c r="Q88" t="s">
        <v>255</v>
      </c>
      <c r="R88">
        <v>9</v>
      </c>
    </row>
    <row r="89" spans="1:18" ht="15">
      <c r="A89" s="195" t="str">
        <f>'Total Payment Amount'!$D$2</f>
        <v>Los Angeles County Department of Health Services</v>
      </c>
      <c r="B89" s="195" t="str">
        <f>'Total Payment Amount'!$D$3</f>
        <v>DY 7</v>
      </c>
      <c r="C89" s="196">
        <f>'Total Payment Amount'!$D$4</f>
        <v>41182</v>
      </c>
      <c r="D89" s="198" t="str">
        <f ca="1" t="shared" si="3"/>
        <v>Category 1: Develop Risk Stratification Capabilities/Functionalities</v>
      </c>
      <c r="E89" s="195">
        <f ca="1" t="shared" si="4"/>
        <v>0</v>
      </c>
      <c r="F89" s="195">
        <f ca="1" t="shared" si="5"/>
        <v>0</v>
      </c>
      <c r="G89" s="198" t="str">
        <f ca="1">INDIRECT("'"&amp;$Q89&amp;"'!B197")</f>
        <v>Improvement Milestone:</v>
      </c>
      <c r="H89" s="195">
        <f ca="1">INDIRECT("'"&amp;$Q89&amp;"'!D197")</f>
        <v>0</v>
      </c>
      <c r="I89" s="195"/>
      <c r="J89" s="195">
        <f ca="1">INDIRECT("'"&amp;$Q89&amp;"'!F200")</f>
        <v>0</v>
      </c>
      <c r="K89" s="195">
        <f ca="1">INDIRECT("'"&amp;$Q89&amp;"'!F202")</f>
        <v>0</v>
      </c>
      <c r="L89" s="195" t="str">
        <f ca="1">INDIRECT("'"&amp;$Q89&amp;"'!F204")</f>
        <v>N/A</v>
      </c>
      <c r="M89" s="195">
        <f ca="1">INDIRECT("'"&amp;$Q89&amp;"'!F207")</f>
        <v>0</v>
      </c>
      <c r="N89" s="195">
        <f ca="1">INDIRECT("'"&amp;$Q89&amp;"'!B209")</f>
        <v>0</v>
      </c>
      <c r="O89" s="195">
        <f ca="1">INDIRECT("'"&amp;$Q89&amp;"'!F217")</f>
        <v>0</v>
      </c>
      <c r="P89" s="195" t="str">
        <f ca="1">INDIRECT("'"&amp;$Q89&amp;"'!F219")</f>
        <v xml:space="preserve"> </v>
      </c>
      <c r="Q89" t="s">
        <v>255</v>
      </c>
      <c r="R89">
        <v>9</v>
      </c>
    </row>
    <row r="90" spans="1:18" ht="15">
      <c r="A90" s="195" t="str">
        <f>'Total Payment Amount'!$D$2</f>
        <v>Los Angeles County Department of Health Services</v>
      </c>
      <c r="B90" s="195" t="str">
        <f>'Total Payment Amount'!$D$3</f>
        <v>DY 7</v>
      </c>
      <c r="C90" s="196">
        <f>'Total Payment Amount'!$D$4</f>
        <v>41182</v>
      </c>
      <c r="D90" s="198" t="str">
        <f ca="1" t="shared" si="3"/>
        <v>Category 1: Develop Risk Stratification Capabilities/Functionalities</v>
      </c>
      <c r="E90" s="195">
        <f ca="1" t="shared" si="4"/>
        <v>0</v>
      </c>
      <c r="F90" s="195">
        <f ca="1" t="shared" si="5"/>
        <v>0</v>
      </c>
      <c r="G90" s="198" t="str">
        <f ca="1">INDIRECT("'"&amp;$Q90&amp;"'!B222")</f>
        <v>Improvement Milestone:</v>
      </c>
      <c r="H90" s="195">
        <f ca="1">INDIRECT("'"&amp;$Q90&amp;"'!D222")</f>
        <v>0</v>
      </c>
      <c r="I90" s="195"/>
      <c r="J90" s="195">
        <f ca="1">INDIRECT("'"&amp;$Q90&amp;"'!F225")</f>
        <v>0</v>
      </c>
      <c r="K90" s="195">
        <f ca="1">INDIRECT("'"&amp;$Q90&amp;"'!F227")</f>
        <v>0</v>
      </c>
      <c r="L90" s="195" t="str">
        <f ca="1">INDIRECT("'"&amp;$Q90&amp;"'!F229")</f>
        <v>N/A</v>
      </c>
      <c r="M90" s="195">
        <f ca="1">INDIRECT("'"&amp;$Q90&amp;"'!F232")</f>
        <v>0</v>
      </c>
      <c r="N90" s="195">
        <f ca="1">INDIRECT("'"&amp;$Q90&amp;"'!B234")</f>
        <v>0</v>
      </c>
      <c r="O90" s="195">
        <f ca="1">INDIRECT("'"&amp;$Q90&amp;"'!F242")</f>
        <v>0</v>
      </c>
      <c r="P90" s="195" t="str">
        <f ca="1">INDIRECT("'"&amp;$Q90&amp;"'!F244")</f>
        <v xml:space="preserve"> </v>
      </c>
      <c r="Q90" t="s">
        <v>255</v>
      </c>
      <c r="R90">
        <v>9</v>
      </c>
    </row>
    <row r="91" spans="1:18" ht="15">
      <c r="A91" s="195" t="str">
        <f>'Total Payment Amount'!$D$2</f>
        <v>Los Angeles County Department of Health Services</v>
      </c>
      <c r="B91" s="195" t="str">
        <f>'Total Payment Amount'!$D$3</f>
        <v>DY 7</v>
      </c>
      <c r="C91" s="196">
        <f>'Total Payment Amount'!$D$4</f>
        <v>41182</v>
      </c>
      <c r="D91" s="198" t="str">
        <f ca="1" t="shared" si="3"/>
        <v>Category 1: Develop Risk Stratification Capabilities/Functionalities</v>
      </c>
      <c r="E91" s="195">
        <f ca="1" t="shared" si="4"/>
        <v>0</v>
      </c>
      <c r="F91" s="195">
        <f ca="1" t="shared" si="5"/>
        <v>0</v>
      </c>
      <c r="G91" s="198" t="str">
        <f ca="1">INDIRECT("'"&amp;$Q91&amp;"'!B247")</f>
        <v>Improvement Milestone:</v>
      </c>
      <c r="H91" s="195">
        <f ca="1">INDIRECT("'"&amp;$Q91&amp;"'!D247")</f>
        <v>0</v>
      </c>
      <c r="I91" s="195"/>
      <c r="J91" s="195">
        <f ca="1">INDIRECT("'"&amp;$Q91&amp;"'!F250")</f>
        <v>0</v>
      </c>
      <c r="K91" s="195">
        <f ca="1">INDIRECT("'"&amp;$Q91&amp;"'!F252")</f>
        <v>0</v>
      </c>
      <c r="L91" s="195" t="str">
        <f ca="1">INDIRECT("'"&amp;$Q91&amp;"'!F254")</f>
        <v>N/A</v>
      </c>
      <c r="M91" s="195">
        <f ca="1">INDIRECT("'"&amp;$Q91&amp;"'!F257")</f>
        <v>0</v>
      </c>
      <c r="N91" s="195">
        <f ca="1">INDIRECT("'"&amp;$Q91&amp;"'!B259")</f>
        <v>0</v>
      </c>
      <c r="O91" s="195">
        <f ca="1">INDIRECT("'"&amp;$Q91&amp;"'!F267")</f>
        <v>0</v>
      </c>
      <c r="P91" s="195" t="str">
        <f ca="1">INDIRECT("'"&amp;$Q91&amp;"'!F269")</f>
        <v xml:space="preserve"> </v>
      </c>
      <c r="Q91" t="s">
        <v>255</v>
      </c>
      <c r="R91">
        <v>9</v>
      </c>
    </row>
    <row r="92" spans="1:18" ht="15">
      <c r="A92" s="195" t="str">
        <f>'Total Payment Amount'!$D$2</f>
        <v>Los Angeles County Department of Health Services</v>
      </c>
      <c r="B92" s="195" t="str">
        <f>'Total Payment Amount'!$D$3</f>
        <v>DY 7</v>
      </c>
      <c r="C92" s="196">
        <f>'Total Payment Amount'!$D$4</f>
        <v>41182</v>
      </c>
      <c r="D92" s="198" t="str">
        <f ca="1" t="shared" si="3"/>
        <v>Category 1: Expand Specialty Care Capacity</v>
      </c>
      <c r="E92" s="195">
        <f ca="1" t="shared" si="4"/>
        <v>0</v>
      </c>
      <c r="F92" s="195">
        <f ca="1" t="shared" si="5"/>
        <v>0</v>
      </c>
      <c r="G92" s="198" t="str">
        <f ca="1">INDIRECT("'"&amp;$Q92&amp;"'!B22")</f>
        <v>Process Milestone:</v>
      </c>
      <c r="H92" s="195">
        <f ca="1">INDIRECT("'"&amp;$Q92&amp;"'!D22")</f>
        <v>0</v>
      </c>
      <c r="I92" s="195"/>
      <c r="J92" s="195">
        <f ca="1">INDIRECT("'"&amp;$Q92&amp;"'!F25")</f>
        <v>0</v>
      </c>
      <c r="K92" s="195">
        <f ca="1">INDIRECT("'"&amp;$Q92&amp;"'!F27")</f>
        <v>0</v>
      </c>
      <c r="L92" s="195" t="str">
        <f ca="1">INDIRECT("'"&amp;$Q92&amp;"'!F29")</f>
        <v>N/A</v>
      </c>
      <c r="M92" s="195">
        <f ca="1">INDIRECT("'"&amp;$Q92&amp;"'!F32")</f>
        <v>0</v>
      </c>
      <c r="N92" s="195">
        <f ca="1">INDIRECT("'"&amp;$Q92&amp;"'!B34")</f>
        <v>0</v>
      </c>
      <c r="O92" s="195">
        <f ca="1">INDIRECT("'"&amp;$Q92&amp;"'!F42")</f>
        <v>0</v>
      </c>
      <c r="P92" s="195" t="str">
        <f ca="1">INDIRECT("'"&amp;$Q92&amp;"'!F44")</f>
        <v xml:space="preserve"> </v>
      </c>
      <c r="Q92" t="s">
        <v>98</v>
      </c>
      <c r="R92">
        <v>10</v>
      </c>
    </row>
    <row r="93" spans="1:18" ht="15">
      <c r="A93" s="195" t="str">
        <f>'Total Payment Amount'!$D$2</f>
        <v>Los Angeles County Department of Health Services</v>
      </c>
      <c r="B93" s="195" t="str">
        <f>'Total Payment Amount'!$D$3</f>
        <v>DY 7</v>
      </c>
      <c r="C93" s="196">
        <f>'Total Payment Amount'!$D$4</f>
        <v>41182</v>
      </c>
      <c r="D93" s="198" t="str">
        <f ca="1" t="shared" si="3"/>
        <v>Category 1: Expand Specialty Care Capacity</v>
      </c>
      <c r="E93" s="195">
        <f ca="1" t="shared" si="4"/>
        <v>0</v>
      </c>
      <c r="F93" s="195">
        <f ca="1" t="shared" si="5"/>
        <v>0</v>
      </c>
      <c r="G93" s="198" t="str">
        <f ca="1">INDIRECT("'"&amp;$Q93&amp;"'!B47")</f>
        <v>Process Milestone:</v>
      </c>
      <c r="H93" s="195">
        <f ca="1">INDIRECT("'"&amp;$Q93&amp;"'!D47")</f>
        <v>0</v>
      </c>
      <c r="I93" s="195"/>
      <c r="J93" s="195">
        <f ca="1">INDIRECT("'"&amp;$Q93&amp;"'!F50")</f>
        <v>0</v>
      </c>
      <c r="K93" s="195">
        <f ca="1">INDIRECT("'"&amp;$Q93&amp;"'!F52")</f>
        <v>0</v>
      </c>
      <c r="L93" s="195" t="str">
        <f ca="1">INDIRECT("'"&amp;$Q93&amp;"'!F54")</f>
        <v>N/A</v>
      </c>
      <c r="M93" s="195">
        <f ca="1">INDIRECT("'"&amp;$Q93&amp;"'!F57")</f>
        <v>0</v>
      </c>
      <c r="N93" s="195">
        <f ca="1">INDIRECT("'"&amp;$Q93&amp;"'!B59")</f>
        <v>0</v>
      </c>
      <c r="O93" s="195">
        <f ca="1">INDIRECT("'"&amp;$Q93&amp;"'!F67")</f>
        <v>0</v>
      </c>
      <c r="P93" s="195" t="str">
        <f ca="1">INDIRECT("'"&amp;$Q93&amp;"'!F69")</f>
        <v xml:space="preserve"> </v>
      </c>
      <c r="Q93" t="s">
        <v>98</v>
      </c>
      <c r="R93">
        <v>10</v>
      </c>
    </row>
    <row r="94" spans="1:18" ht="15">
      <c r="A94" s="195" t="str">
        <f>'Total Payment Amount'!$D$2</f>
        <v>Los Angeles County Department of Health Services</v>
      </c>
      <c r="B94" s="195" t="str">
        <f>'Total Payment Amount'!$D$3</f>
        <v>DY 7</v>
      </c>
      <c r="C94" s="196">
        <f>'Total Payment Amount'!$D$4</f>
        <v>41182</v>
      </c>
      <c r="D94" s="198" t="str">
        <f ca="1" t="shared" si="3"/>
        <v>Category 1: Expand Specialty Care Capacity</v>
      </c>
      <c r="E94" s="195">
        <f ca="1" t="shared" si="4"/>
        <v>0</v>
      </c>
      <c r="F94" s="195">
        <f ca="1" t="shared" si="5"/>
        <v>0</v>
      </c>
      <c r="G94" s="198" t="str">
        <f ca="1">INDIRECT("'"&amp;$Q94&amp;"'!B72")</f>
        <v>Process Milestone:</v>
      </c>
      <c r="H94" s="195">
        <f ca="1">INDIRECT("'"&amp;$Q94&amp;"'!D72")</f>
        <v>0</v>
      </c>
      <c r="I94" s="195"/>
      <c r="J94" s="195">
        <f ca="1">INDIRECT("'"&amp;$Q94&amp;"'!F75")</f>
        <v>0</v>
      </c>
      <c r="K94" s="195">
        <f ca="1">INDIRECT("'"&amp;$Q94&amp;"'!F77")</f>
        <v>0</v>
      </c>
      <c r="L94" s="195" t="str">
        <f ca="1">INDIRECT("'"&amp;$Q94&amp;"'!F79")</f>
        <v>N/A</v>
      </c>
      <c r="M94" s="195">
        <f ca="1">INDIRECT("'"&amp;$Q94&amp;"'!F82")</f>
        <v>0</v>
      </c>
      <c r="N94" s="195">
        <f ca="1">INDIRECT("'"&amp;$Q94&amp;"'!B84")</f>
        <v>0</v>
      </c>
      <c r="O94" s="195">
        <f ca="1">INDIRECT("'"&amp;$Q94&amp;"'!F92")</f>
        <v>0</v>
      </c>
      <c r="P94" s="195" t="str">
        <f ca="1">INDIRECT("'"&amp;$Q94&amp;"'!F94")</f>
        <v xml:space="preserve"> </v>
      </c>
      <c r="Q94" t="s">
        <v>98</v>
      </c>
      <c r="R94">
        <v>10</v>
      </c>
    </row>
    <row r="95" spans="1:18" ht="15">
      <c r="A95" s="195" t="str">
        <f>'Total Payment Amount'!$D$2</f>
        <v>Los Angeles County Department of Health Services</v>
      </c>
      <c r="B95" s="195" t="str">
        <f>'Total Payment Amount'!$D$3</f>
        <v>DY 7</v>
      </c>
      <c r="C95" s="196">
        <f>'Total Payment Amount'!$D$4</f>
        <v>41182</v>
      </c>
      <c r="D95" s="198" t="str">
        <f ca="1" t="shared" si="3"/>
        <v>Category 1: Expand Specialty Care Capacity</v>
      </c>
      <c r="E95" s="195">
        <f ca="1" t="shared" si="4"/>
        <v>0</v>
      </c>
      <c r="F95" s="195">
        <f ca="1" t="shared" si="5"/>
        <v>0</v>
      </c>
      <c r="G95" s="198" t="str">
        <f ca="1">INDIRECT("'"&amp;$Q95&amp;"'!B97")</f>
        <v>Process Milestone:</v>
      </c>
      <c r="H95" s="195">
        <f ca="1">INDIRECT("'"&amp;$Q95&amp;"'!D97")</f>
        <v>0</v>
      </c>
      <c r="I95" s="195"/>
      <c r="J95" s="195">
        <f ca="1">INDIRECT("'"&amp;$Q95&amp;"'!F100")</f>
        <v>0</v>
      </c>
      <c r="K95" s="195">
        <f ca="1">INDIRECT("'"&amp;$Q95&amp;"'!F102")</f>
        <v>0</v>
      </c>
      <c r="L95" s="195" t="str">
        <f ca="1">INDIRECT("'"&amp;$Q95&amp;"'!F104")</f>
        <v>N/A</v>
      </c>
      <c r="M95" s="195">
        <f ca="1">INDIRECT("'"&amp;$Q95&amp;"'!F107")</f>
        <v>0</v>
      </c>
      <c r="N95" s="195">
        <f ca="1">INDIRECT("'"&amp;$Q95&amp;"'!B109")</f>
        <v>0</v>
      </c>
      <c r="O95" s="195">
        <f ca="1">INDIRECT("'"&amp;$Q95&amp;"'!F117")</f>
        <v>0</v>
      </c>
      <c r="P95" s="195" t="str">
        <f ca="1">INDIRECT("'"&amp;$Q95&amp;"'!F119")</f>
        <v xml:space="preserve"> </v>
      </c>
      <c r="Q95" t="s">
        <v>98</v>
      </c>
      <c r="R95">
        <v>10</v>
      </c>
    </row>
    <row r="96" spans="1:18" ht="15">
      <c r="A96" s="195" t="str">
        <f>'Total Payment Amount'!$D$2</f>
        <v>Los Angeles County Department of Health Services</v>
      </c>
      <c r="B96" s="195" t="str">
        <f>'Total Payment Amount'!$D$3</f>
        <v>DY 7</v>
      </c>
      <c r="C96" s="196">
        <f>'Total Payment Amount'!$D$4</f>
        <v>41182</v>
      </c>
      <c r="D96" s="198" t="str">
        <f ca="1" t="shared" si="3"/>
        <v>Category 1: Expand Specialty Care Capacity</v>
      </c>
      <c r="E96" s="195">
        <f ca="1" t="shared" si="4"/>
        <v>0</v>
      </c>
      <c r="F96" s="195">
        <f ca="1" t="shared" si="5"/>
        <v>0</v>
      </c>
      <c r="G96" s="198" t="str">
        <f ca="1">INDIRECT("'"&amp;$Q96&amp;"'!B122")</f>
        <v>Process Milestone:</v>
      </c>
      <c r="H96" s="195">
        <f ca="1">INDIRECT("'"&amp;$Q96&amp;"'!D122")</f>
        <v>0</v>
      </c>
      <c r="I96" s="195"/>
      <c r="J96" s="195">
        <f ca="1">INDIRECT("'"&amp;$Q96&amp;"'!F125")</f>
        <v>0</v>
      </c>
      <c r="K96" s="195">
        <f ca="1">INDIRECT("'"&amp;$Q96&amp;"'!F127")</f>
        <v>0</v>
      </c>
      <c r="L96" s="195" t="str">
        <f ca="1">INDIRECT("'"&amp;$Q96&amp;"'!F129")</f>
        <v>N/A</v>
      </c>
      <c r="M96" s="195">
        <f ca="1">INDIRECT("'"&amp;$Q96&amp;"'!F132")</f>
        <v>0</v>
      </c>
      <c r="N96" s="195">
        <f ca="1">INDIRECT("'"&amp;$Q96&amp;"'!B134")</f>
        <v>0</v>
      </c>
      <c r="O96" s="195">
        <f ca="1">INDIRECT("'"&amp;$Q96&amp;"'!F142")</f>
        <v>0</v>
      </c>
      <c r="P96" s="195" t="str">
        <f ca="1">INDIRECT("'"&amp;$Q96&amp;"'!F144")</f>
        <v xml:space="preserve"> </v>
      </c>
      <c r="Q96" t="s">
        <v>98</v>
      </c>
      <c r="R96">
        <v>10</v>
      </c>
    </row>
    <row r="97" spans="1:18" ht="15">
      <c r="A97" s="195" t="str">
        <f>'Total Payment Amount'!$D$2</f>
        <v>Los Angeles County Department of Health Services</v>
      </c>
      <c r="B97" s="195" t="str">
        <f>'Total Payment Amount'!$D$3</f>
        <v>DY 7</v>
      </c>
      <c r="C97" s="196">
        <f>'Total Payment Amount'!$D$4</f>
        <v>41182</v>
      </c>
      <c r="D97" s="198" t="str">
        <f ca="1" t="shared" si="3"/>
        <v>Category 1: Expand Specialty Care Capacity</v>
      </c>
      <c r="E97" s="195">
        <f ca="1" t="shared" si="4"/>
        <v>0</v>
      </c>
      <c r="F97" s="195">
        <f ca="1" t="shared" si="5"/>
        <v>0</v>
      </c>
      <c r="G97" s="198" t="str">
        <f ca="1">INDIRECT("'"&amp;$Q97&amp;"'!B147")</f>
        <v>Improvement Milestone:</v>
      </c>
      <c r="H97" s="195">
        <f ca="1">INDIRECT("'"&amp;$Q97&amp;"'!D147")</f>
        <v>0</v>
      </c>
      <c r="I97" s="195"/>
      <c r="J97" s="195">
        <f ca="1">INDIRECT("'"&amp;$Q97&amp;"'!F150")</f>
        <v>0</v>
      </c>
      <c r="K97" s="195">
        <f ca="1">INDIRECT("'"&amp;$Q97&amp;"'!F152")</f>
        <v>0</v>
      </c>
      <c r="L97" s="195" t="str">
        <f ca="1">INDIRECT("'"&amp;$Q97&amp;"'!F154")</f>
        <v>N/A</v>
      </c>
      <c r="M97" s="195">
        <f ca="1">INDIRECT("'"&amp;$Q97&amp;"'!F157")</f>
        <v>0</v>
      </c>
      <c r="N97" s="195">
        <f ca="1">INDIRECT("'"&amp;$Q97&amp;"'!B159")</f>
        <v>0</v>
      </c>
      <c r="O97" s="195">
        <f ca="1">INDIRECT("'"&amp;$Q97&amp;"'!F167")</f>
        <v>0</v>
      </c>
      <c r="P97" s="195" t="str">
        <f ca="1">INDIRECT("'"&amp;$Q97&amp;"'!F169")</f>
        <v xml:space="preserve"> </v>
      </c>
      <c r="Q97" t="s">
        <v>98</v>
      </c>
      <c r="R97">
        <v>10</v>
      </c>
    </row>
    <row r="98" spans="1:18" ht="15">
      <c r="A98" s="195" t="str">
        <f>'Total Payment Amount'!$D$2</f>
        <v>Los Angeles County Department of Health Services</v>
      </c>
      <c r="B98" s="195" t="str">
        <f>'Total Payment Amount'!$D$3</f>
        <v>DY 7</v>
      </c>
      <c r="C98" s="196">
        <f>'Total Payment Amount'!$D$4</f>
        <v>41182</v>
      </c>
      <c r="D98" s="198" t="str">
        <f ca="1" t="shared" si="3"/>
        <v>Category 1: Expand Specialty Care Capacity</v>
      </c>
      <c r="E98" s="195">
        <f ca="1" t="shared" si="4"/>
        <v>0</v>
      </c>
      <c r="F98" s="195">
        <f ca="1" t="shared" si="5"/>
        <v>0</v>
      </c>
      <c r="G98" s="198" t="str">
        <f ca="1">INDIRECT("'"&amp;$Q98&amp;"'!B172")</f>
        <v>Improvement Milestone:</v>
      </c>
      <c r="H98" s="195">
        <f ca="1">INDIRECT("'"&amp;$Q98&amp;"'!D172")</f>
        <v>0</v>
      </c>
      <c r="I98" s="195"/>
      <c r="J98" s="195">
        <f ca="1">INDIRECT("'"&amp;$Q98&amp;"'!F175")</f>
        <v>0</v>
      </c>
      <c r="K98" s="195">
        <f ca="1">INDIRECT("'"&amp;$Q98&amp;"'!F177")</f>
        <v>0</v>
      </c>
      <c r="L98" s="195" t="str">
        <f ca="1">INDIRECT("'"&amp;$Q98&amp;"'!F179")</f>
        <v>N/A</v>
      </c>
      <c r="M98" s="195">
        <f ca="1">INDIRECT("'"&amp;$Q98&amp;"'!F182")</f>
        <v>0</v>
      </c>
      <c r="N98" s="195">
        <f ca="1">INDIRECT("'"&amp;$Q98&amp;"'!B184")</f>
        <v>0</v>
      </c>
      <c r="O98" s="195">
        <f ca="1">INDIRECT("'"&amp;$Q98&amp;"'!F192")</f>
        <v>0</v>
      </c>
      <c r="P98" s="195" t="str">
        <f ca="1">INDIRECT("'"&amp;$Q98&amp;"'!F194")</f>
        <v xml:space="preserve"> </v>
      </c>
      <c r="Q98" t="s">
        <v>98</v>
      </c>
      <c r="R98">
        <v>10</v>
      </c>
    </row>
    <row r="99" spans="1:18" ht="15">
      <c r="A99" s="195" t="str">
        <f>'Total Payment Amount'!$D$2</f>
        <v>Los Angeles County Department of Health Services</v>
      </c>
      <c r="B99" s="195" t="str">
        <f>'Total Payment Amount'!$D$3</f>
        <v>DY 7</v>
      </c>
      <c r="C99" s="196">
        <f>'Total Payment Amount'!$D$4</f>
        <v>41182</v>
      </c>
      <c r="D99" s="198" t="str">
        <f ca="1" t="shared" si="3"/>
        <v>Category 1: Expand Specialty Care Capacity</v>
      </c>
      <c r="E99" s="195">
        <f ca="1" t="shared" si="4"/>
        <v>0</v>
      </c>
      <c r="F99" s="195">
        <f ca="1" t="shared" si="5"/>
        <v>0</v>
      </c>
      <c r="G99" s="198" t="str">
        <f ca="1">INDIRECT("'"&amp;$Q99&amp;"'!B197")</f>
        <v>Improvement Milestone:</v>
      </c>
      <c r="H99" s="195">
        <f ca="1">INDIRECT("'"&amp;$Q99&amp;"'!D197")</f>
        <v>0</v>
      </c>
      <c r="I99" s="195"/>
      <c r="J99" s="195">
        <f ca="1">INDIRECT("'"&amp;$Q99&amp;"'!F200")</f>
        <v>0</v>
      </c>
      <c r="K99" s="195">
        <f ca="1">INDIRECT("'"&amp;$Q99&amp;"'!F202")</f>
        <v>0</v>
      </c>
      <c r="L99" s="195" t="str">
        <f ca="1">INDIRECT("'"&amp;$Q99&amp;"'!F204")</f>
        <v>N/A</v>
      </c>
      <c r="M99" s="195">
        <f ca="1">INDIRECT("'"&amp;$Q99&amp;"'!F207")</f>
        <v>0</v>
      </c>
      <c r="N99" s="195">
        <f ca="1">INDIRECT("'"&amp;$Q99&amp;"'!B209")</f>
        <v>0</v>
      </c>
      <c r="O99" s="195">
        <f ca="1">INDIRECT("'"&amp;$Q99&amp;"'!F217")</f>
        <v>0</v>
      </c>
      <c r="P99" s="195" t="str">
        <f ca="1">INDIRECT("'"&amp;$Q99&amp;"'!F219")</f>
        <v xml:space="preserve"> </v>
      </c>
      <c r="Q99" t="s">
        <v>98</v>
      </c>
      <c r="R99">
        <v>10</v>
      </c>
    </row>
    <row r="100" spans="1:18" ht="15">
      <c r="A100" s="195" t="str">
        <f>'Total Payment Amount'!$D$2</f>
        <v>Los Angeles County Department of Health Services</v>
      </c>
      <c r="B100" s="195" t="str">
        <f>'Total Payment Amount'!$D$3</f>
        <v>DY 7</v>
      </c>
      <c r="C100" s="196">
        <f>'Total Payment Amount'!$D$4</f>
        <v>41182</v>
      </c>
      <c r="D100" s="198" t="str">
        <f ca="1" t="shared" si="3"/>
        <v>Category 1: Expand Specialty Care Capacity</v>
      </c>
      <c r="E100" s="195">
        <f ca="1" t="shared" si="4"/>
        <v>0</v>
      </c>
      <c r="F100" s="195">
        <f ca="1" t="shared" si="5"/>
        <v>0</v>
      </c>
      <c r="G100" s="198" t="str">
        <f ca="1">INDIRECT("'"&amp;$Q100&amp;"'!B222")</f>
        <v>Improvement Milestone:</v>
      </c>
      <c r="H100" s="195">
        <f ca="1">INDIRECT("'"&amp;$Q100&amp;"'!D222")</f>
        <v>0</v>
      </c>
      <c r="I100" s="195"/>
      <c r="J100" s="195">
        <f ca="1">INDIRECT("'"&amp;$Q100&amp;"'!F225")</f>
        <v>0</v>
      </c>
      <c r="K100" s="195">
        <f ca="1">INDIRECT("'"&amp;$Q100&amp;"'!F227")</f>
        <v>0</v>
      </c>
      <c r="L100" s="195" t="str">
        <f ca="1">INDIRECT("'"&amp;$Q100&amp;"'!F229")</f>
        <v>N/A</v>
      </c>
      <c r="M100" s="195">
        <f ca="1">INDIRECT("'"&amp;$Q100&amp;"'!F232")</f>
        <v>0</v>
      </c>
      <c r="N100" s="195">
        <f ca="1">INDIRECT("'"&amp;$Q100&amp;"'!B234")</f>
        <v>0</v>
      </c>
      <c r="O100" s="195">
        <f ca="1">INDIRECT("'"&amp;$Q100&amp;"'!F242")</f>
        <v>0</v>
      </c>
      <c r="P100" s="195" t="str">
        <f ca="1">INDIRECT("'"&amp;$Q100&amp;"'!F244")</f>
        <v xml:space="preserve"> </v>
      </c>
      <c r="Q100" t="s">
        <v>98</v>
      </c>
      <c r="R100">
        <v>10</v>
      </c>
    </row>
    <row r="101" spans="1:18" ht="15">
      <c r="A101" s="195" t="str">
        <f>'Total Payment Amount'!$D$2</f>
        <v>Los Angeles County Department of Health Services</v>
      </c>
      <c r="B101" s="195" t="str">
        <f>'Total Payment Amount'!$D$3</f>
        <v>DY 7</v>
      </c>
      <c r="C101" s="196">
        <f>'Total Payment Amount'!$D$4</f>
        <v>41182</v>
      </c>
      <c r="D101" s="198" t="str">
        <f ca="1" t="shared" si="3"/>
        <v>Category 1: Expand Specialty Care Capacity</v>
      </c>
      <c r="E101" s="195">
        <f ca="1" t="shared" si="4"/>
        <v>0</v>
      </c>
      <c r="F101" s="195">
        <f ca="1" t="shared" si="5"/>
        <v>0</v>
      </c>
      <c r="G101" s="198" t="str">
        <f ca="1">INDIRECT("'"&amp;$Q101&amp;"'!B247")</f>
        <v>Improvement Milestone:</v>
      </c>
      <c r="H101" s="195">
        <f ca="1">INDIRECT("'"&amp;$Q101&amp;"'!D247")</f>
        <v>0</v>
      </c>
      <c r="I101" s="195"/>
      <c r="J101" s="195">
        <f ca="1">INDIRECT("'"&amp;$Q101&amp;"'!F250")</f>
        <v>0</v>
      </c>
      <c r="K101" s="195">
        <f ca="1">INDIRECT("'"&amp;$Q101&amp;"'!F252")</f>
        <v>0</v>
      </c>
      <c r="L101" s="195" t="str">
        <f ca="1">INDIRECT("'"&amp;$Q101&amp;"'!F254")</f>
        <v>N/A</v>
      </c>
      <c r="M101" s="195">
        <f ca="1">INDIRECT("'"&amp;$Q101&amp;"'!F257")</f>
        <v>0</v>
      </c>
      <c r="N101" s="195">
        <f ca="1">INDIRECT("'"&amp;$Q101&amp;"'!B259")</f>
        <v>0</v>
      </c>
      <c r="O101" s="195">
        <f ca="1">INDIRECT("'"&amp;$Q101&amp;"'!F267")</f>
        <v>0</v>
      </c>
      <c r="P101" s="195" t="str">
        <f ca="1">INDIRECT("'"&amp;$Q101&amp;"'!F269")</f>
        <v xml:space="preserve"> </v>
      </c>
      <c r="Q101" t="s">
        <v>98</v>
      </c>
      <c r="R101">
        <v>10</v>
      </c>
    </row>
    <row r="102" spans="1:18" ht="15">
      <c r="A102" s="195" t="str">
        <f>'Total Payment Amount'!$D$2</f>
        <v>Los Angeles County Department of Health Services</v>
      </c>
      <c r="B102" s="195" t="str">
        <f>'Total Payment Amount'!$D$3</f>
        <v>DY 7</v>
      </c>
      <c r="C102" s="196">
        <f>'Total Payment Amount'!$D$4</f>
        <v>41182</v>
      </c>
      <c r="D102" s="198" t="str">
        <f ca="1" t="shared" si="3"/>
        <v>Category 1: Enhance Performance Improvement and Reporting Capacity</v>
      </c>
      <c r="E102" s="195">
        <f ca="1" t="shared" si="4"/>
        <v>45000000</v>
      </c>
      <c r="F102" s="195">
        <f ca="1" t="shared" si="5"/>
        <v>45000000</v>
      </c>
      <c r="G102" s="198" t="str">
        <f ca="1">INDIRECT("'"&amp;$Q102&amp;"'!B22")</f>
        <v>Process Milestone:</v>
      </c>
      <c r="H102" s="195" t="str">
        <f ca="1">INDIRECT("'"&amp;$Q102&amp;"'!D22")</f>
        <v>Participate in CHART or other statewide, public hospital or national clinical database for standardized data sharing.</v>
      </c>
      <c r="I102" s="195"/>
      <c r="J102" s="195">
        <f ca="1">INDIRECT("'"&amp;$Q102&amp;"'!F25")</f>
        <v>0</v>
      </c>
      <c r="K102" s="195">
        <f ca="1">INDIRECT("'"&amp;$Q102&amp;"'!F27")</f>
        <v>0</v>
      </c>
      <c r="L102" s="195" t="str">
        <f ca="1">INDIRECT("'"&amp;$Q102&amp;"'!F29")</f>
        <v>Yes</v>
      </c>
      <c r="M102" s="195" t="str">
        <f ca="1">INDIRECT("'"&amp;$Q102&amp;"'!F32")</f>
        <v>Yes</v>
      </c>
      <c r="N102" s="195" t="str">
        <f ca="1">INDIRECT("'"&amp;$Q102&amp;"'!B34")</f>
        <v xml:space="preserve">LAC-DHS participated in CHART through December 2011 when CHART announced that the CHART board determined they would no longer collect, analyze or report on measures as they had since their inception.  CHART announced that the last refresh of the public website would be February 2012.  During DY 6 and DY 7 LAC-DHS also participated in the University Healthsystem Collaborative (UHC).  UHC is an alliance of the nation's leading non- profit academic medical centers that focus on delivering world-class patient care.  UHC fosters collaboration with and amoung more than 110 academic medical centers and 250 affiliated hospitals including 37 public hospitals.  UHC collects and compares data to help participating members achieve excellance in quality, safety and cost effectiveness.  UHC not only provides quarterly reports on quality and safety performance that permit LAC-DHS facilities to compare their performance to other members of the collaborative, but UHC also sponsors collaboratives on particular issues such as VTE prevention or Falls prevention.  LAC-DHS hospitals continue to participate in these collaboratives which permits further sharing of best practices. </v>
      </c>
      <c r="O102" s="195" t="str">
        <f ca="1">INDIRECT("'"&amp;$Q102&amp;"'!F42")</f>
        <v>Yes</v>
      </c>
      <c r="P102" s="195">
        <f ca="1">INDIRECT("'"&amp;$Q102&amp;"'!F44")</f>
        <v>1</v>
      </c>
      <c r="Q102" t="s">
        <v>256</v>
      </c>
      <c r="R102">
        <v>11</v>
      </c>
    </row>
    <row r="103" spans="1:18" ht="15">
      <c r="A103" s="195" t="str">
        <f>'Total Payment Amount'!$D$2</f>
        <v>Los Angeles County Department of Health Services</v>
      </c>
      <c r="B103" s="195" t="str">
        <f>'Total Payment Amount'!$D$3</f>
        <v>DY 7</v>
      </c>
      <c r="C103" s="196">
        <f>'Total Payment Amount'!$D$4</f>
        <v>41182</v>
      </c>
      <c r="D103" s="198" t="str">
        <f ca="1" t="shared" si="3"/>
        <v>Category 1: Enhance Performance Improvement and Reporting Capacity</v>
      </c>
      <c r="E103" s="195">
        <f ca="1" t="shared" si="4"/>
        <v>45000000</v>
      </c>
      <c r="F103" s="195">
        <f ca="1" t="shared" si="5"/>
        <v>45000000</v>
      </c>
      <c r="G103" s="198" t="str">
        <f ca="1">INDIRECT("'"&amp;$Q103&amp;"'!B47")</f>
        <v>Process Milestone:</v>
      </c>
      <c r="H103" s="195" t="str">
        <f ca="1">INDIRECT("'"&amp;$Q103&amp;"'!D47")</f>
        <v>Quality dashboard or scorecard to be shared with organizational leadership on a regular basis that includes patient satisfaction measures.</v>
      </c>
      <c r="I103" s="195"/>
      <c r="J103" s="195">
        <f ca="1">INDIRECT("'"&amp;$Q103&amp;"'!F50")</f>
        <v>0</v>
      </c>
      <c r="K103" s="195">
        <f ca="1">INDIRECT("'"&amp;$Q103&amp;"'!F52")</f>
        <v>0</v>
      </c>
      <c r="L103" s="195" t="str">
        <f ca="1">INDIRECT("'"&amp;$Q103&amp;"'!F54")</f>
        <v>Yes</v>
      </c>
      <c r="M103" s="195" t="str">
        <f ca="1">INDIRECT("'"&amp;$Q103&amp;"'!F57")</f>
        <v>Yes</v>
      </c>
      <c r="N103" s="195" t="str">
        <f ca="1">INDIRECT("'"&amp;$Q103&amp;"'!B59")</f>
        <v xml:space="preserve">LAC-DHS publishes a quality dashboard or scorecard to be shared with leadership.  The metrics on the dashboard include clinical process and outcome measures such as Core Measures, Patient Satisfaction measures, and outpatient clinic measures.  The dashboard is designed to give a comprehensive overview of the system.  The dashboard is shared in two ways.  The comprehensive document is shared with facility leaders via paper and email and provides a comparison of our facilities.  Facility leaders are able to share effective practices for achieving performance with sister facilities.  A limited number of the metrics are available to the public via the internet.  The public data is presented as an aggregate of LAC-DHS performance and web links to the individual hospital data are also provided.  The public data dashboard was the product of LAC-DHS quality leaders and community representatives that provided input on what is of value to our patients. The public dashboard is accessed via our DHS homepage.  To date LAC-DHS has not received immediate feedback from public end users.  To date the number of "hits" on the dashboard has not been tracked.  However, beginning with July 2012 quarterly access counts will be tracked and reported to the Performance Measure Committee.   As of the beginning of DY8, DHS is also in the process of evaluating the effectiveness of the existing dashboard in guiding management priorities and tracking performance.  We anticipate a major overhaul of the dashboard during DY8; further detail to be reported on this at the mid-year DY8 report.
</v>
      </c>
      <c r="O103" s="195" t="str">
        <f ca="1">INDIRECT("'"&amp;$Q103&amp;"'!F67")</f>
        <v>Yes</v>
      </c>
      <c r="P103" s="195">
        <f ca="1">INDIRECT("'"&amp;$Q103&amp;"'!F69")</f>
        <v>1</v>
      </c>
      <c r="Q103" t="s">
        <v>256</v>
      </c>
      <c r="R103">
        <v>11</v>
      </c>
    </row>
    <row r="104" spans="1:18" ht="15">
      <c r="A104" s="195" t="str">
        <f>'Total Payment Amount'!$D$2</f>
        <v>Los Angeles County Department of Health Services</v>
      </c>
      <c r="B104" s="195" t="str">
        <f>'Total Payment Amount'!$D$3</f>
        <v>DY 7</v>
      </c>
      <c r="C104" s="196">
        <f>'Total Payment Amount'!$D$4</f>
        <v>41182</v>
      </c>
      <c r="D104" s="198" t="str">
        <f ca="1" t="shared" si="3"/>
        <v>Category 1: Enhance Performance Improvement and Reporting Capacity</v>
      </c>
      <c r="E104" s="195">
        <f ca="1" t="shared" si="4"/>
        <v>45000000</v>
      </c>
      <c r="F104" s="195">
        <f ca="1" t="shared" si="5"/>
        <v>45000000</v>
      </c>
      <c r="G104" s="198" t="str">
        <f ca="1">INDIRECT("'"&amp;$Q104&amp;"'!B72")</f>
        <v>Process Milestone:</v>
      </c>
      <c r="H104" s="195">
        <f ca="1">INDIRECT("'"&amp;$Q104&amp;"'!D72")</f>
        <v>0</v>
      </c>
      <c r="I104" s="195"/>
      <c r="J104" s="195">
        <f ca="1">INDIRECT("'"&amp;$Q104&amp;"'!F75")</f>
        <v>0</v>
      </c>
      <c r="K104" s="195">
        <f ca="1">INDIRECT("'"&amp;$Q104&amp;"'!F77")</f>
        <v>0</v>
      </c>
      <c r="L104" s="195" t="str">
        <f ca="1">INDIRECT("'"&amp;$Q104&amp;"'!F79")</f>
        <v>N/A</v>
      </c>
      <c r="M104" s="195">
        <f ca="1">INDIRECT("'"&amp;$Q104&amp;"'!F82")</f>
        <v>0</v>
      </c>
      <c r="N104" s="195">
        <f ca="1">INDIRECT("'"&amp;$Q104&amp;"'!B84")</f>
        <v>0</v>
      </c>
      <c r="O104" s="195">
        <f ca="1">INDIRECT("'"&amp;$Q104&amp;"'!F92")</f>
        <v>0</v>
      </c>
      <c r="P104" s="195" t="str">
        <f ca="1">INDIRECT("'"&amp;$Q104&amp;"'!F94")</f>
        <v xml:space="preserve"> </v>
      </c>
      <c r="Q104" t="s">
        <v>256</v>
      </c>
      <c r="R104">
        <v>11</v>
      </c>
    </row>
    <row r="105" spans="1:18" ht="15">
      <c r="A105" s="195" t="str">
        <f>'Total Payment Amount'!$D$2</f>
        <v>Los Angeles County Department of Health Services</v>
      </c>
      <c r="B105" s="195" t="str">
        <f>'Total Payment Amount'!$D$3</f>
        <v>DY 7</v>
      </c>
      <c r="C105" s="196">
        <f>'Total Payment Amount'!$D$4</f>
        <v>41182</v>
      </c>
      <c r="D105" s="198" t="str">
        <f ca="1" t="shared" si="3"/>
        <v>Category 1: Enhance Performance Improvement and Reporting Capacity</v>
      </c>
      <c r="E105" s="195">
        <f ca="1" t="shared" si="4"/>
        <v>45000000</v>
      </c>
      <c r="F105" s="195">
        <f ca="1" t="shared" si="5"/>
        <v>45000000</v>
      </c>
      <c r="G105" s="198" t="str">
        <f ca="1">INDIRECT("'"&amp;$Q105&amp;"'!B97")</f>
        <v>Process Milestone:</v>
      </c>
      <c r="H105" s="195">
        <f ca="1">INDIRECT("'"&amp;$Q105&amp;"'!D97")</f>
        <v>0</v>
      </c>
      <c r="I105" s="195"/>
      <c r="J105" s="195">
        <f ca="1">INDIRECT("'"&amp;$Q105&amp;"'!F100")</f>
        <v>0</v>
      </c>
      <c r="K105" s="195">
        <f ca="1">INDIRECT("'"&amp;$Q105&amp;"'!F102")</f>
        <v>0</v>
      </c>
      <c r="L105" s="195" t="str">
        <f ca="1">INDIRECT("'"&amp;$Q105&amp;"'!F104")</f>
        <v>N/A</v>
      </c>
      <c r="M105" s="195">
        <f ca="1">INDIRECT("'"&amp;$Q105&amp;"'!F107")</f>
        <v>0</v>
      </c>
      <c r="N105" s="195">
        <f ca="1">INDIRECT("'"&amp;$Q105&amp;"'!B109")</f>
        <v>0</v>
      </c>
      <c r="O105" s="195">
        <f ca="1">INDIRECT("'"&amp;$Q105&amp;"'!F117")</f>
        <v>0</v>
      </c>
      <c r="P105" s="195" t="str">
        <f ca="1">INDIRECT("'"&amp;$Q105&amp;"'!F119")</f>
        <v xml:space="preserve"> </v>
      </c>
      <c r="Q105" t="s">
        <v>256</v>
      </c>
      <c r="R105">
        <v>11</v>
      </c>
    </row>
    <row r="106" spans="1:18" ht="15">
      <c r="A106" s="195" t="str">
        <f>'Total Payment Amount'!$D$2</f>
        <v>Los Angeles County Department of Health Services</v>
      </c>
      <c r="B106" s="195" t="str">
        <f>'Total Payment Amount'!$D$3</f>
        <v>DY 7</v>
      </c>
      <c r="C106" s="196">
        <f>'Total Payment Amount'!$D$4</f>
        <v>41182</v>
      </c>
      <c r="D106" s="198" t="str">
        <f ca="1" t="shared" si="3"/>
        <v>Category 1: Enhance Performance Improvement and Reporting Capacity</v>
      </c>
      <c r="E106" s="195">
        <f ca="1" t="shared" si="4"/>
        <v>45000000</v>
      </c>
      <c r="F106" s="195">
        <f ca="1" t="shared" si="5"/>
        <v>45000000</v>
      </c>
      <c r="G106" s="198" t="str">
        <f ca="1">INDIRECT("'"&amp;$Q106&amp;"'!B122")</f>
        <v>Process Milestone:</v>
      </c>
      <c r="H106" s="195">
        <f ca="1">INDIRECT("'"&amp;$Q106&amp;"'!D122")</f>
        <v>0</v>
      </c>
      <c r="I106" s="195"/>
      <c r="J106" s="195">
        <f ca="1">INDIRECT("'"&amp;$Q106&amp;"'!F125")</f>
        <v>0</v>
      </c>
      <c r="K106" s="195">
        <f ca="1">INDIRECT("'"&amp;$Q106&amp;"'!F127")</f>
        <v>0</v>
      </c>
      <c r="L106" s="195" t="str">
        <f ca="1">INDIRECT("'"&amp;$Q106&amp;"'!F129")</f>
        <v>N/A</v>
      </c>
      <c r="M106" s="195">
        <f ca="1">INDIRECT("'"&amp;$Q106&amp;"'!F132")</f>
        <v>0</v>
      </c>
      <c r="N106" s="195">
        <f ca="1">INDIRECT("'"&amp;$Q106&amp;"'!B134")</f>
        <v>0</v>
      </c>
      <c r="O106" s="195">
        <f ca="1">INDIRECT("'"&amp;$Q106&amp;"'!F142")</f>
        <v>0</v>
      </c>
      <c r="P106" s="195" t="str">
        <f ca="1">INDIRECT("'"&amp;$Q106&amp;"'!F144")</f>
        <v xml:space="preserve"> </v>
      </c>
      <c r="Q106" t="s">
        <v>256</v>
      </c>
      <c r="R106">
        <v>11</v>
      </c>
    </row>
    <row r="107" spans="1:18" ht="15">
      <c r="A107" s="195" t="str">
        <f>'Total Payment Amount'!$D$2</f>
        <v>Los Angeles County Department of Health Services</v>
      </c>
      <c r="B107" s="195" t="str">
        <f>'Total Payment Amount'!$D$3</f>
        <v>DY 7</v>
      </c>
      <c r="C107" s="196">
        <f>'Total Payment Amount'!$D$4</f>
        <v>41182</v>
      </c>
      <c r="D107" s="198" t="str">
        <f ca="1" t="shared" si="3"/>
        <v>Category 1: Enhance Performance Improvement and Reporting Capacity</v>
      </c>
      <c r="E107" s="195">
        <f ca="1" t="shared" si="4"/>
        <v>45000000</v>
      </c>
      <c r="F107" s="195">
        <f ca="1" t="shared" si="5"/>
        <v>45000000</v>
      </c>
      <c r="G107" s="198" t="str">
        <f ca="1">INDIRECT("'"&amp;$Q107&amp;"'!B147")</f>
        <v>Improvement Milestone:</v>
      </c>
      <c r="H107" s="195">
        <f ca="1">INDIRECT("'"&amp;$Q107&amp;"'!D147")</f>
        <v>0</v>
      </c>
      <c r="I107" s="195"/>
      <c r="J107" s="195">
        <f ca="1">INDIRECT("'"&amp;$Q107&amp;"'!F150")</f>
        <v>0</v>
      </c>
      <c r="K107" s="195">
        <f ca="1">INDIRECT("'"&amp;$Q107&amp;"'!F152")</f>
        <v>0</v>
      </c>
      <c r="L107" s="195" t="str">
        <f ca="1">INDIRECT("'"&amp;$Q107&amp;"'!F154")</f>
        <v>N/A</v>
      </c>
      <c r="M107" s="195">
        <f ca="1">INDIRECT("'"&amp;$Q107&amp;"'!F157")</f>
        <v>0</v>
      </c>
      <c r="N107" s="195">
        <f ca="1">INDIRECT("'"&amp;$Q107&amp;"'!B159")</f>
        <v>0</v>
      </c>
      <c r="O107" s="195">
        <f ca="1">INDIRECT("'"&amp;$Q107&amp;"'!F167")</f>
        <v>0</v>
      </c>
      <c r="P107" s="195" t="str">
        <f ca="1">INDIRECT("'"&amp;$Q107&amp;"'!F169")</f>
        <v xml:space="preserve"> </v>
      </c>
      <c r="Q107" t="s">
        <v>256</v>
      </c>
      <c r="R107">
        <v>11</v>
      </c>
    </row>
    <row r="108" spans="1:18" ht="15">
      <c r="A108" s="195" t="str">
        <f>'Total Payment Amount'!$D$2</f>
        <v>Los Angeles County Department of Health Services</v>
      </c>
      <c r="B108" s="195" t="str">
        <f>'Total Payment Amount'!$D$3</f>
        <v>DY 7</v>
      </c>
      <c r="C108" s="196">
        <f>'Total Payment Amount'!$D$4</f>
        <v>41182</v>
      </c>
      <c r="D108" s="198" t="str">
        <f ca="1" t="shared" si="3"/>
        <v>Category 1: Enhance Performance Improvement and Reporting Capacity</v>
      </c>
      <c r="E108" s="195">
        <f ca="1" t="shared" si="4"/>
        <v>45000000</v>
      </c>
      <c r="F108" s="195">
        <f ca="1" t="shared" si="5"/>
        <v>45000000</v>
      </c>
      <c r="G108" s="198" t="str">
        <f ca="1">INDIRECT("'"&amp;$Q108&amp;"'!B172")</f>
        <v>Improvement Milestone:</v>
      </c>
      <c r="H108" s="195">
        <f ca="1">INDIRECT("'"&amp;$Q108&amp;"'!D172")</f>
        <v>0</v>
      </c>
      <c r="I108" s="195"/>
      <c r="J108" s="195">
        <f ca="1">INDIRECT("'"&amp;$Q108&amp;"'!F175")</f>
        <v>0</v>
      </c>
      <c r="K108" s="195">
        <f ca="1">INDIRECT("'"&amp;$Q108&amp;"'!F177")</f>
        <v>0</v>
      </c>
      <c r="L108" s="195" t="str">
        <f ca="1">INDIRECT("'"&amp;$Q108&amp;"'!F179")</f>
        <v>N/A</v>
      </c>
      <c r="M108" s="195">
        <f ca="1">INDIRECT("'"&amp;$Q108&amp;"'!F182")</f>
        <v>0</v>
      </c>
      <c r="N108" s="195">
        <f ca="1">INDIRECT("'"&amp;$Q108&amp;"'!B184")</f>
        <v>0</v>
      </c>
      <c r="O108" s="195">
        <f ca="1">INDIRECT("'"&amp;$Q108&amp;"'!F192")</f>
        <v>0</v>
      </c>
      <c r="P108" s="195" t="str">
        <f ca="1">INDIRECT("'"&amp;$Q108&amp;"'!F194")</f>
        <v xml:space="preserve"> </v>
      </c>
      <c r="Q108" t="s">
        <v>256</v>
      </c>
      <c r="R108">
        <v>11</v>
      </c>
    </row>
    <row r="109" spans="1:18" ht="15">
      <c r="A109" s="195" t="str">
        <f>'Total Payment Amount'!$D$2</f>
        <v>Los Angeles County Department of Health Services</v>
      </c>
      <c r="B109" s="195" t="str">
        <f>'Total Payment Amount'!$D$3</f>
        <v>DY 7</v>
      </c>
      <c r="C109" s="196">
        <f>'Total Payment Amount'!$D$4</f>
        <v>41182</v>
      </c>
      <c r="D109" s="198" t="str">
        <f ca="1" t="shared" si="3"/>
        <v>Category 1: Enhance Performance Improvement and Reporting Capacity</v>
      </c>
      <c r="E109" s="195">
        <f ca="1" t="shared" si="4"/>
        <v>45000000</v>
      </c>
      <c r="F109" s="195">
        <f ca="1" t="shared" si="5"/>
        <v>45000000</v>
      </c>
      <c r="G109" s="198" t="str">
        <f ca="1">INDIRECT("'"&amp;$Q109&amp;"'!B197")</f>
        <v>Improvement Milestone:</v>
      </c>
      <c r="H109" s="195">
        <f ca="1">INDIRECT("'"&amp;$Q109&amp;"'!D197")</f>
        <v>0</v>
      </c>
      <c r="I109" s="195"/>
      <c r="J109" s="195">
        <f ca="1">INDIRECT("'"&amp;$Q109&amp;"'!F200")</f>
        <v>0</v>
      </c>
      <c r="K109" s="195">
        <f ca="1">INDIRECT("'"&amp;$Q109&amp;"'!F202")</f>
        <v>0</v>
      </c>
      <c r="L109" s="195" t="str">
        <f ca="1">INDIRECT("'"&amp;$Q109&amp;"'!F204")</f>
        <v>N/A</v>
      </c>
      <c r="M109" s="195">
        <f ca="1">INDIRECT("'"&amp;$Q109&amp;"'!F207")</f>
        <v>0</v>
      </c>
      <c r="N109" s="195">
        <f ca="1">INDIRECT("'"&amp;$Q109&amp;"'!B209")</f>
        <v>0</v>
      </c>
      <c r="O109" s="195">
        <f ca="1">INDIRECT("'"&amp;$Q109&amp;"'!F217")</f>
        <v>0</v>
      </c>
      <c r="P109" s="195" t="str">
        <f ca="1">INDIRECT("'"&amp;$Q109&amp;"'!F219")</f>
        <v xml:space="preserve"> </v>
      </c>
      <c r="Q109" t="s">
        <v>256</v>
      </c>
      <c r="R109">
        <v>11</v>
      </c>
    </row>
    <row r="110" spans="1:18" ht="15">
      <c r="A110" s="195" t="str">
        <f>'Total Payment Amount'!$D$2</f>
        <v>Los Angeles County Department of Health Services</v>
      </c>
      <c r="B110" s="195" t="str">
        <f>'Total Payment Amount'!$D$3</f>
        <v>DY 7</v>
      </c>
      <c r="C110" s="196">
        <f>'Total Payment Amount'!$D$4</f>
        <v>41182</v>
      </c>
      <c r="D110" s="198" t="str">
        <f ca="1" t="shared" si="3"/>
        <v>Category 1: Enhance Performance Improvement and Reporting Capacity</v>
      </c>
      <c r="E110" s="195">
        <f ca="1" t="shared" si="4"/>
        <v>45000000</v>
      </c>
      <c r="F110" s="195">
        <f ca="1" t="shared" si="5"/>
        <v>45000000</v>
      </c>
      <c r="G110" s="198" t="str">
        <f ca="1">INDIRECT("'"&amp;$Q110&amp;"'!B222")</f>
        <v>Improvement Milestone:</v>
      </c>
      <c r="H110" s="195">
        <f ca="1">INDIRECT("'"&amp;$Q110&amp;"'!D222")</f>
        <v>0</v>
      </c>
      <c r="I110" s="195"/>
      <c r="J110" s="195">
        <f ca="1">INDIRECT("'"&amp;$Q110&amp;"'!F225")</f>
        <v>0</v>
      </c>
      <c r="K110" s="195">
        <f ca="1">INDIRECT("'"&amp;$Q110&amp;"'!F227")</f>
        <v>0</v>
      </c>
      <c r="L110" s="195" t="str">
        <f ca="1">INDIRECT("'"&amp;$Q110&amp;"'!F229")</f>
        <v>N/A</v>
      </c>
      <c r="M110" s="195">
        <f ca="1">INDIRECT("'"&amp;$Q110&amp;"'!F232")</f>
        <v>0</v>
      </c>
      <c r="N110" s="195">
        <f ca="1">INDIRECT("'"&amp;$Q110&amp;"'!B234")</f>
        <v>0</v>
      </c>
      <c r="O110" s="195">
        <f ca="1">INDIRECT("'"&amp;$Q110&amp;"'!F242")</f>
        <v>0</v>
      </c>
      <c r="P110" s="195" t="str">
        <f ca="1">INDIRECT("'"&amp;$Q110&amp;"'!F244")</f>
        <v xml:space="preserve"> </v>
      </c>
      <c r="Q110" t="s">
        <v>256</v>
      </c>
      <c r="R110">
        <v>11</v>
      </c>
    </row>
    <row r="111" spans="1:18" ht="15">
      <c r="A111" s="195" t="str">
        <f>'Total Payment Amount'!$D$2</f>
        <v>Los Angeles County Department of Health Services</v>
      </c>
      <c r="B111" s="195" t="str">
        <f>'Total Payment Amount'!$D$3</f>
        <v>DY 7</v>
      </c>
      <c r="C111" s="196">
        <f>'Total Payment Amount'!$D$4</f>
        <v>41182</v>
      </c>
      <c r="D111" s="198" t="str">
        <f ca="1" t="shared" si="3"/>
        <v>Category 1: Enhance Performance Improvement and Reporting Capacity</v>
      </c>
      <c r="E111" s="195">
        <f ca="1" t="shared" si="4"/>
        <v>45000000</v>
      </c>
      <c r="F111" s="195">
        <f ca="1" t="shared" si="5"/>
        <v>45000000</v>
      </c>
      <c r="G111" s="198" t="str">
        <f ca="1">INDIRECT("'"&amp;$Q111&amp;"'!B247")</f>
        <v>Improvement Milestone:</v>
      </c>
      <c r="H111" s="195">
        <f ca="1">INDIRECT("'"&amp;$Q111&amp;"'!D247")</f>
        <v>0</v>
      </c>
      <c r="I111" s="195"/>
      <c r="J111" s="195">
        <f ca="1">INDIRECT("'"&amp;$Q111&amp;"'!F250")</f>
        <v>0</v>
      </c>
      <c r="K111" s="195">
        <f ca="1">INDIRECT("'"&amp;$Q111&amp;"'!F252")</f>
        <v>0</v>
      </c>
      <c r="L111" s="195" t="str">
        <f ca="1">INDIRECT("'"&amp;$Q111&amp;"'!F254")</f>
        <v>N/A</v>
      </c>
      <c r="M111" s="195">
        <f ca="1">INDIRECT("'"&amp;$Q111&amp;"'!F257")</f>
        <v>0</v>
      </c>
      <c r="N111" s="195">
        <f ca="1">INDIRECT("'"&amp;$Q111&amp;"'!B259")</f>
        <v>0</v>
      </c>
      <c r="O111" s="195">
        <f ca="1">INDIRECT("'"&amp;$Q111&amp;"'!F267")</f>
        <v>0</v>
      </c>
      <c r="P111" s="195" t="str">
        <f ca="1">INDIRECT("'"&amp;$Q111&amp;"'!F269")</f>
        <v xml:space="preserve"> </v>
      </c>
      <c r="Q111" t="s">
        <v>256</v>
      </c>
      <c r="R111">
        <v>11</v>
      </c>
    </row>
    <row r="112" spans="1:18" ht="15">
      <c r="A112" s="195" t="str">
        <f>'Total Payment Amount'!$D$2</f>
        <v>Los Angeles County Department of Health Services</v>
      </c>
      <c r="B112" s="195" t="str">
        <f>'Total Payment Amount'!$D$3</f>
        <v>DY 7</v>
      </c>
      <c r="C112" s="196">
        <f>'Total Payment Amount'!$D$4</f>
        <v>41182</v>
      </c>
      <c r="D112" s="198" t="str">
        <f ca="1" t="shared" si="3"/>
        <v>Category 2: Expand Medical Homes</v>
      </c>
      <c r="E112" s="195">
        <f ca="1" t="shared" si="4"/>
        <v>26963000</v>
      </c>
      <c r="F112" s="195">
        <f ca="1" t="shared" si="5"/>
        <v>26963000</v>
      </c>
      <c r="G112" s="198" t="str">
        <f ca="1">INDIRECT("'"&amp;$Q112&amp;"'!B22")</f>
        <v>Process Milestone:</v>
      </c>
      <c r="H112" s="195" t="str">
        <f ca="1">INDIRECT("'"&amp;$Q112&amp;"'!D22")</f>
        <v>Implement the medical home model in primary care clinics, with at least 20 providers using the medical home model.</v>
      </c>
      <c r="I112" s="195"/>
      <c r="J112" s="195">
        <f ca="1">INDIRECT("'"&amp;$Q112&amp;"'!F25")</f>
        <v>100</v>
      </c>
      <c r="K112" s="195">
        <f ca="1">INDIRECT("'"&amp;$Q112&amp;"'!F27")</f>
        <v>1</v>
      </c>
      <c r="L112" s="195">
        <f ca="1">INDIRECT("'"&amp;$Q112&amp;"'!F29")</f>
        <v>100</v>
      </c>
      <c r="M112" s="195" t="str">
        <f ca="1">INDIRECT("'"&amp;$Q112&amp;"'!F32")</f>
        <v>Yes</v>
      </c>
      <c r="N112" s="195" t="str">
        <f ca="1">INDIRECT("'"&amp;$Q112&amp;"'!B34")</f>
        <v>Empanelment, the process of assigning a patient to a specific medical home, is one of the cornerstones of a successful Patient-Centered Medical Home (PCMH).  In LAC-DHS, the over 100 provider led medical home teams will serve as the principle source of care delivery and assume responsibility for care coordination for their defined, finite panel of patients.  To date, more than 240,000 patients have been assigned to specific provider-led teams.
Empanelment goals include: defining a clear group of patients for which each care team will be responsible, clear identification of whom patients can turn to for their health care, continuity of care from both patient and provider perspective, clear metrics of how each PCMH care team is doing in meeting proactive patient-centered goals, and balance between maximizing capacity and access. Patient mix (age, gender and clinical complexity) and metrics are known and reported by provider and facility.  There are four core elements that influence the empanelment process: 1) member information (clinical, demographic, geographic, and linguistic); 2) provider information (clinical, demographic, geographic, and linguistic); 3) coverage information (LA Care, HWLA, MediCal, Medicare, Uninsured, other); and 4) visit history.  In order to accomplish our goal of empaneling as many patients as possible within available resources, panels will be sized appropriately based on the amount of time the provider is devoted to continuity care and the disease burden of their patients.  Empanelment priority is based on coverage, established continuity relationship with a PCP, use of scheduled resources, use of unscheduled resources in DHS (Walk in clinics/Urgent care/Emergency Department) and the presence of ambulatory care sensitive conditions and other conditions where continuity outpatient care is critical.  Primary care in DHS is fundamentally transforming from a visit-based focus to one that values population management.  The provider workday will no longer be determined solely by who on the schedule arrived for care.  Rather, the quality of care of all those on the provider panel, including care delivered without face-to-face encounters, will be the primary driver. The process of empaneling nearly a quarter of a million patients has not been easy.  Combining data from health plan assignment with visit data to determine the right provider, ensuring those with special needs (e.g. HIV/AIDS) are matched with specially qualified providers, geocoding each patient address and linguistic preference to match with the most appropriate provider are all new activities to LAC-DHS.  The empanelment process is well defined for non-teaching clinics.  There remains significant work in defining and implementing how to best empanel patients for teaching clinics where health plan assignment must be to a staff attending physician, yet continuity relationships should be shared between housestaff and full time staff.  One key process is the development and distribution of provider profiles for their empaneled population.  These profiles include total patients assigned to them, a calculation of member-equivalents, a disease-burden adjusted measure of workload, and active patients.  In addition, there is a demographic profile of gender and age distribution and measures of continuity of care.  Most importantly, the provider profile includes key clinical quality measures including glycemic and lipid control for the empaneled population, not just the patients who see the provider.  We believe this near real-time feedback is one key to clinical care improvement.  The next year will focus on teaching clinic empanelment, further sophistication of the matching algorithm and understanding use patterns of the homeless General Relief population who have not historically used services in LAC-DHS.  We also will benefit from seeing the results of the CG-CAHPS outpatient satisfaction survey results at the clinic-level.  Using these results, we will be able to make clinic-level changes in staffing and policies/protocols to better enable a positive experience for all empaneled patients.  Though DHS recognizes the importance of continuing to work on the effectiveness and impact of the existing medical home teams, given that we have exceeded our DY10 goal of having over 90 providers use the medical home model of care, we will be submitting a plan modification to substitute other medical home-related milestones for DY8-10.</v>
      </c>
      <c r="O112" s="195" t="str">
        <f ca="1">INDIRECT("'"&amp;$Q112&amp;"'!F42")</f>
        <v>Yes</v>
      </c>
      <c r="P112" s="195">
        <f ca="1">INDIRECT("'"&amp;$Q112&amp;"'!F44")</f>
        <v>1</v>
      </c>
      <c r="Q112" t="s">
        <v>102</v>
      </c>
      <c r="R112">
        <v>12</v>
      </c>
    </row>
    <row r="113" spans="1:18" ht="15">
      <c r="A113" s="195" t="str">
        <f>'Total Payment Amount'!$D$2</f>
        <v>Los Angeles County Department of Health Services</v>
      </c>
      <c r="B113" s="195" t="str">
        <f>'Total Payment Amount'!$D$3</f>
        <v>DY 7</v>
      </c>
      <c r="C113" s="196">
        <f>'Total Payment Amount'!$D$4</f>
        <v>41182</v>
      </c>
      <c r="D113" s="198" t="str">
        <f ca="1" t="shared" si="3"/>
        <v>Category 2: Expand Medical Homes</v>
      </c>
      <c r="E113" s="195">
        <f ca="1" t="shared" si="4"/>
        <v>26963000</v>
      </c>
      <c r="F113" s="195">
        <f ca="1" t="shared" si="5"/>
        <v>26963000</v>
      </c>
      <c r="G113" s="198" t="str">
        <f ca="1">INDIRECT("'"&amp;$Q113&amp;"'!B47")</f>
        <v>Process Milestone:</v>
      </c>
      <c r="H113" s="195" t="str">
        <f ca="1">INDIRECT("'"&amp;$Q113&amp;"'!D47")</f>
        <v>Assign at least 10,000 patients to provider-led medical home teams.</v>
      </c>
      <c r="I113" s="195"/>
      <c r="J113" s="195">
        <f ca="1">INDIRECT("'"&amp;$Q113&amp;"'!F50")</f>
        <v>240253</v>
      </c>
      <c r="K113" s="195">
        <f ca="1">INDIRECT("'"&amp;$Q113&amp;"'!F52")</f>
        <v>1</v>
      </c>
      <c r="L113" s="195">
        <f ca="1">INDIRECT("'"&amp;$Q113&amp;"'!F54")</f>
        <v>240253</v>
      </c>
      <c r="M113" s="195" t="str">
        <f ca="1">INDIRECT("'"&amp;$Q113&amp;"'!F57")</f>
        <v>Yes</v>
      </c>
      <c r="N113" s="195" t="str">
        <f ca="1">INDIRECT("'"&amp;$Q113&amp;"'!B59")</f>
        <v>To date, more than 240,000 patients have been assigned to specific provider-led teams.  In order to accomplish our goal of empaneling as many patients as possible within available resources, panels will be sized appropriately based on the amount of time the provider is devoted to continuity care and the disease burden of their patients.  Empanelment priority is based on coverage, established continuity relationship with a PCP, use of scheduled resources, use of unscheduled resources in DHS (Walk in clinics/Urgent care/Emergency Department) and the presence of ambulatory sensitive conditions and other conditions where continuity outpatient care is critical.  Primary care in DHS is fundamentally transforming from a visit-based focus to one that values population management.  The provider workday will no longer be determined solely by who on the schedule arrived for care.  Rather, the quality of care of all those on the provider panel, including care delivered without face-to-face encounters, will be the primary driver.  The process of empaneling nearly a quarter of a million patients have not been easy.  Combining data from health plan assignment with visit data to determine the right provider, ensuring those with special needs (e.g. HIV/AIDS) are matched with specially qualified providers, geocoding each patient address and linguistic preference to match with the most appropriate provider are all new activities to LAC-DHS.  The empanelment process is well defined for non-teaching clinics.  There remains significant work in defining and implementing how to best empanel patients for teaching clinics.
Given that DHS has exceeded our DY10 milestone of empaneling 100,000 patients, we will be submitting a plan modification to substitute in another milestone related to medical home expansion.</v>
      </c>
      <c r="O113" s="195">
        <f ca="1">INDIRECT("'"&amp;$Q113&amp;"'!F67")</f>
        <v>10000</v>
      </c>
      <c r="P113" s="195">
        <f ca="1">INDIRECT("'"&amp;$Q113&amp;"'!F69")</f>
        <v>1</v>
      </c>
      <c r="Q113" t="s">
        <v>102</v>
      </c>
      <c r="R113">
        <v>12</v>
      </c>
    </row>
    <row r="114" spans="1:18" ht="15">
      <c r="A114" s="195" t="str">
        <f>'Total Payment Amount'!$D$2</f>
        <v>Los Angeles County Department of Health Services</v>
      </c>
      <c r="B114" s="195" t="str">
        <f>'Total Payment Amount'!$D$3</f>
        <v>DY 7</v>
      </c>
      <c r="C114" s="196">
        <f>'Total Payment Amount'!$D$4</f>
        <v>41182</v>
      </c>
      <c r="D114" s="198" t="str">
        <f ca="1" t="shared" si="3"/>
        <v>Category 2: Expand Medical Homes</v>
      </c>
      <c r="E114" s="195">
        <f ca="1" t="shared" si="4"/>
        <v>26963000</v>
      </c>
      <c r="F114" s="195">
        <f ca="1" t="shared" si="5"/>
        <v>26963000</v>
      </c>
      <c r="G114" s="198" t="str">
        <f ca="1">INDIRECT("'"&amp;$Q114&amp;"'!B72")</f>
        <v>Process Milestone:</v>
      </c>
      <c r="H114" s="195">
        <f ca="1">INDIRECT("'"&amp;$Q114&amp;"'!D72")</f>
        <v>0</v>
      </c>
      <c r="I114" s="195"/>
      <c r="J114" s="195">
        <f ca="1">INDIRECT("'"&amp;$Q114&amp;"'!F75")</f>
        <v>0</v>
      </c>
      <c r="K114" s="195">
        <f ca="1">INDIRECT("'"&amp;$Q114&amp;"'!F77")</f>
        <v>0</v>
      </c>
      <c r="L114" s="195" t="str">
        <f ca="1">INDIRECT("'"&amp;$Q114&amp;"'!F79")</f>
        <v>N/A</v>
      </c>
      <c r="M114" s="195">
        <f ca="1">INDIRECT("'"&amp;$Q114&amp;"'!F82")</f>
        <v>0</v>
      </c>
      <c r="N114" s="195">
        <f ca="1">INDIRECT("'"&amp;$Q114&amp;"'!B84")</f>
        <v>0</v>
      </c>
      <c r="O114" s="195">
        <f ca="1">INDIRECT("'"&amp;$Q114&amp;"'!F92")</f>
        <v>0</v>
      </c>
      <c r="P114" s="195" t="str">
        <f ca="1">INDIRECT("'"&amp;$Q114&amp;"'!F94")</f>
        <v xml:space="preserve"> </v>
      </c>
      <c r="Q114" t="s">
        <v>102</v>
      </c>
      <c r="R114">
        <v>12</v>
      </c>
    </row>
    <row r="115" spans="1:18" ht="15">
      <c r="A115" s="195" t="str">
        <f>'Total Payment Amount'!$D$2</f>
        <v>Los Angeles County Department of Health Services</v>
      </c>
      <c r="B115" s="195" t="str">
        <f>'Total Payment Amount'!$D$3</f>
        <v>DY 7</v>
      </c>
      <c r="C115" s="196">
        <f>'Total Payment Amount'!$D$4</f>
        <v>41182</v>
      </c>
      <c r="D115" s="198" t="str">
        <f ca="1" t="shared" si="3"/>
        <v>Category 2: Expand Medical Homes</v>
      </c>
      <c r="E115" s="195">
        <f ca="1" t="shared" si="4"/>
        <v>26963000</v>
      </c>
      <c r="F115" s="195">
        <f ca="1" t="shared" si="5"/>
        <v>26963000</v>
      </c>
      <c r="G115" s="198" t="str">
        <f ca="1">INDIRECT("'"&amp;$Q115&amp;"'!B97")</f>
        <v>Process Milestone:</v>
      </c>
      <c r="H115" s="195">
        <f ca="1">INDIRECT("'"&amp;$Q115&amp;"'!D97")</f>
        <v>0</v>
      </c>
      <c r="I115" s="195"/>
      <c r="J115" s="195">
        <f ca="1">INDIRECT("'"&amp;$Q115&amp;"'!F100")</f>
        <v>0</v>
      </c>
      <c r="K115" s="195">
        <f ca="1">INDIRECT("'"&amp;$Q115&amp;"'!F102")</f>
        <v>0</v>
      </c>
      <c r="L115" s="195" t="str">
        <f ca="1">INDIRECT("'"&amp;$Q115&amp;"'!F104")</f>
        <v>N/A</v>
      </c>
      <c r="M115" s="195">
        <f ca="1">INDIRECT("'"&amp;$Q115&amp;"'!F107")</f>
        <v>0</v>
      </c>
      <c r="N115" s="195">
        <f ca="1">INDIRECT("'"&amp;$Q115&amp;"'!B109")</f>
        <v>0</v>
      </c>
      <c r="O115" s="195">
        <f ca="1">INDIRECT("'"&amp;$Q115&amp;"'!F117")</f>
        <v>0</v>
      </c>
      <c r="P115" s="195" t="str">
        <f ca="1">INDIRECT("'"&amp;$Q115&amp;"'!F119")</f>
        <v xml:space="preserve"> </v>
      </c>
      <c r="Q115" t="s">
        <v>102</v>
      </c>
      <c r="R115">
        <v>12</v>
      </c>
    </row>
    <row r="116" spans="1:18" ht="15">
      <c r="A116" s="195" t="str">
        <f>'Total Payment Amount'!$D$2</f>
        <v>Los Angeles County Department of Health Services</v>
      </c>
      <c r="B116" s="195" t="str">
        <f>'Total Payment Amount'!$D$3</f>
        <v>DY 7</v>
      </c>
      <c r="C116" s="196">
        <f>'Total Payment Amount'!$D$4</f>
        <v>41182</v>
      </c>
      <c r="D116" s="198" t="str">
        <f ca="1" t="shared" si="3"/>
        <v>Category 2: Expand Medical Homes</v>
      </c>
      <c r="E116" s="195">
        <f ca="1" t="shared" si="4"/>
        <v>26963000</v>
      </c>
      <c r="F116" s="195">
        <f ca="1" t="shared" si="5"/>
        <v>26963000</v>
      </c>
      <c r="G116" s="198" t="str">
        <f ca="1">INDIRECT("'"&amp;$Q116&amp;"'!B122")</f>
        <v>Process Milestone:</v>
      </c>
      <c r="H116" s="195">
        <f ca="1">INDIRECT("'"&amp;$Q116&amp;"'!D122")</f>
        <v>0</v>
      </c>
      <c r="I116" s="195"/>
      <c r="J116" s="195">
        <f ca="1">INDIRECT("'"&amp;$Q116&amp;"'!F125")</f>
        <v>0</v>
      </c>
      <c r="K116" s="195">
        <f ca="1">INDIRECT("'"&amp;$Q116&amp;"'!F127")</f>
        <v>0</v>
      </c>
      <c r="L116" s="195" t="str">
        <f ca="1">INDIRECT("'"&amp;$Q116&amp;"'!F129")</f>
        <v>N/A</v>
      </c>
      <c r="M116" s="195">
        <f ca="1">INDIRECT("'"&amp;$Q116&amp;"'!F132")</f>
        <v>0</v>
      </c>
      <c r="N116" s="195">
        <f ca="1">INDIRECT("'"&amp;$Q116&amp;"'!B134")</f>
        <v>0</v>
      </c>
      <c r="O116" s="195">
        <f ca="1">INDIRECT("'"&amp;$Q116&amp;"'!F142")</f>
        <v>0</v>
      </c>
      <c r="P116" s="195" t="str">
        <f ca="1">INDIRECT("'"&amp;$Q116&amp;"'!F144")</f>
        <v xml:space="preserve"> </v>
      </c>
      <c r="Q116" t="s">
        <v>102</v>
      </c>
      <c r="R116">
        <v>12</v>
      </c>
    </row>
    <row r="117" spans="1:18" ht="15">
      <c r="A117" s="195" t="str">
        <f>'Total Payment Amount'!$D$2</f>
        <v>Los Angeles County Department of Health Services</v>
      </c>
      <c r="B117" s="195" t="str">
        <f>'Total Payment Amount'!$D$3</f>
        <v>DY 7</v>
      </c>
      <c r="C117" s="196">
        <f>'Total Payment Amount'!$D$4</f>
        <v>41182</v>
      </c>
      <c r="D117" s="198" t="str">
        <f ca="1" t="shared" si="3"/>
        <v>Category 2: Expand Medical Homes</v>
      </c>
      <c r="E117" s="195">
        <f ca="1" t="shared" si="4"/>
        <v>26963000</v>
      </c>
      <c r="F117" s="195">
        <f ca="1" t="shared" si="5"/>
        <v>26963000</v>
      </c>
      <c r="G117" s="198" t="str">
        <f ca="1">INDIRECT("'"&amp;$Q117&amp;"'!B147")</f>
        <v>Improvement Milestone:</v>
      </c>
      <c r="H117" s="195">
        <f ca="1">INDIRECT("'"&amp;$Q117&amp;"'!D147")</f>
        <v>0</v>
      </c>
      <c r="I117" s="195"/>
      <c r="J117" s="195">
        <f ca="1">INDIRECT("'"&amp;$Q117&amp;"'!F150")</f>
        <v>0</v>
      </c>
      <c r="K117" s="195">
        <f ca="1">INDIRECT("'"&amp;$Q117&amp;"'!F152")</f>
        <v>0</v>
      </c>
      <c r="L117" s="195" t="str">
        <f ca="1">INDIRECT("'"&amp;$Q117&amp;"'!F154")</f>
        <v>N/A</v>
      </c>
      <c r="M117" s="195">
        <f ca="1">INDIRECT("'"&amp;$Q117&amp;"'!F157")</f>
        <v>0</v>
      </c>
      <c r="N117" s="195">
        <f ca="1">INDIRECT("'"&amp;$Q117&amp;"'!B159")</f>
        <v>0</v>
      </c>
      <c r="O117" s="195">
        <f ca="1">INDIRECT("'"&amp;$Q117&amp;"'!F167")</f>
        <v>0</v>
      </c>
      <c r="P117" s="195" t="str">
        <f ca="1">INDIRECT("'"&amp;$Q117&amp;"'!F169")</f>
        <v xml:space="preserve"> </v>
      </c>
      <c r="Q117" t="s">
        <v>102</v>
      </c>
      <c r="R117">
        <v>12</v>
      </c>
    </row>
    <row r="118" spans="1:18" ht="15">
      <c r="A118" s="195" t="str">
        <f>'Total Payment Amount'!$D$2</f>
        <v>Los Angeles County Department of Health Services</v>
      </c>
      <c r="B118" s="195" t="str">
        <f>'Total Payment Amount'!$D$3</f>
        <v>DY 7</v>
      </c>
      <c r="C118" s="196">
        <f>'Total Payment Amount'!$D$4</f>
        <v>41182</v>
      </c>
      <c r="D118" s="198" t="str">
        <f ca="1" t="shared" si="3"/>
        <v>Category 2: Expand Medical Homes</v>
      </c>
      <c r="E118" s="195">
        <f ca="1" t="shared" si="4"/>
        <v>26963000</v>
      </c>
      <c r="F118" s="195">
        <f ca="1" t="shared" si="5"/>
        <v>26963000</v>
      </c>
      <c r="G118" s="198" t="str">
        <f ca="1">INDIRECT("'"&amp;$Q118&amp;"'!B172")</f>
        <v>Improvement Milestone:</v>
      </c>
      <c r="H118" s="195">
        <f ca="1">INDIRECT("'"&amp;$Q118&amp;"'!D172")</f>
        <v>0</v>
      </c>
      <c r="I118" s="195"/>
      <c r="J118" s="195">
        <f ca="1">INDIRECT("'"&amp;$Q118&amp;"'!F175")</f>
        <v>0</v>
      </c>
      <c r="K118" s="195">
        <f ca="1">INDIRECT("'"&amp;$Q118&amp;"'!F177")</f>
        <v>0</v>
      </c>
      <c r="L118" s="195" t="str">
        <f ca="1">INDIRECT("'"&amp;$Q118&amp;"'!F179")</f>
        <v>N/A</v>
      </c>
      <c r="M118" s="195">
        <f ca="1">INDIRECT("'"&amp;$Q118&amp;"'!F182")</f>
        <v>0</v>
      </c>
      <c r="N118" s="195">
        <f ca="1">INDIRECT("'"&amp;$Q118&amp;"'!B184")</f>
        <v>0</v>
      </c>
      <c r="O118" s="195">
        <f ca="1">INDIRECT("'"&amp;$Q118&amp;"'!F192")</f>
        <v>0</v>
      </c>
      <c r="P118" s="195" t="str">
        <f ca="1">INDIRECT("'"&amp;$Q118&amp;"'!F194")</f>
        <v xml:space="preserve"> </v>
      </c>
      <c r="Q118" t="s">
        <v>102</v>
      </c>
      <c r="R118">
        <v>12</v>
      </c>
    </row>
    <row r="119" spans="1:18" ht="15">
      <c r="A119" s="195" t="str">
        <f>'Total Payment Amount'!$D$2</f>
        <v>Los Angeles County Department of Health Services</v>
      </c>
      <c r="B119" s="195" t="str">
        <f>'Total Payment Amount'!$D$3</f>
        <v>DY 7</v>
      </c>
      <c r="C119" s="196">
        <f>'Total Payment Amount'!$D$4</f>
        <v>41182</v>
      </c>
      <c r="D119" s="198" t="str">
        <f ca="1" t="shared" si="3"/>
        <v>Category 2: Expand Medical Homes</v>
      </c>
      <c r="E119" s="195">
        <f ca="1" t="shared" si="4"/>
        <v>26963000</v>
      </c>
      <c r="F119" s="195">
        <f ca="1" t="shared" si="5"/>
        <v>26963000</v>
      </c>
      <c r="G119" s="198" t="str">
        <f ca="1">INDIRECT("'"&amp;$Q119&amp;"'!B197")</f>
        <v>Improvement Milestone:</v>
      </c>
      <c r="H119" s="195">
        <f ca="1">INDIRECT("'"&amp;$Q119&amp;"'!D197")</f>
        <v>0</v>
      </c>
      <c r="I119" s="195"/>
      <c r="J119" s="195">
        <f ca="1">INDIRECT("'"&amp;$Q119&amp;"'!F200")</f>
        <v>0</v>
      </c>
      <c r="K119" s="195">
        <f ca="1">INDIRECT("'"&amp;$Q119&amp;"'!F202")</f>
        <v>0</v>
      </c>
      <c r="L119" s="195" t="str">
        <f ca="1">INDIRECT("'"&amp;$Q119&amp;"'!F204")</f>
        <v>N/A</v>
      </c>
      <c r="M119" s="195">
        <f ca="1">INDIRECT("'"&amp;$Q119&amp;"'!F207")</f>
        <v>0</v>
      </c>
      <c r="N119" s="195">
        <f ca="1">INDIRECT("'"&amp;$Q119&amp;"'!B209")</f>
        <v>0</v>
      </c>
      <c r="O119" s="195">
        <f ca="1">INDIRECT("'"&amp;$Q119&amp;"'!F217")</f>
        <v>0</v>
      </c>
      <c r="P119" s="195" t="str">
        <f ca="1">INDIRECT("'"&amp;$Q119&amp;"'!F219")</f>
        <v xml:space="preserve"> </v>
      </c>
      <c r="Q119" t="s">
        <v>102</v>
      </c>
      <c r="R119">
        <v>12</v>
      </c>
    </row>
    <row r="120" spans="1:18" ht="15">
      <c r="A120" s="195" t="str">
        <f>'Total Payment Amount'!$D$2</f>
        <v>Los Angeles County Department of Health Services</v>
      </c>
      <c r="B120" s="195" t="str">
        <f>'Total Payment Amount'!$D$3</f>
        <v>DY 7</v>
      </c>
      <c r="C120" s="196">
        <f>'Total Payment Amount'!$D$4</f>
        <v>41182</v>
      </c>
      <c r="D120" s="198" t="str">
        <f t="shared" si="6" ref="D120:D183">INDIRECT("'"&amp;$Q120&amp;"'!$A$6")</f>
        <v>Category 2: Expand Medical Homes</v>
      </c>
      <c r="E120" s="195">
        <f t="shared" si="7" ref="E120:E183">INDIRECT("'"&amp;$Q120&amp;"'!$F$18")</f>
        <v>26963000</v>
      </c>
      <c r="F120" s="195">
        <f t="shared" si="8" ref="F120:F183">INDIRECT("'"&amp;$Q120&amp;"'!$F$20")</f>
        <v>26963000</v>
      </c>
      <c r="G120" s="198" t="str">
        <f ca="1">INDIRECT("'"&amp;$Q120&amp;"'!B222")</f>
        <v>Improvement Milestone:</v>
      </c>
      <c r="H120" s="195">
        <f ca="1">INDIRECT("'"&amp;$Q120&amp;"'!D222")</f>
        <v>0</v>
      </c>
      <c r="I120" s="195"/>
      <c r="J120" s="195">
        <f ca="1">INDIRECT("'"&amp;$Q120&amp;"'!F225")</f>
        <v>0</v>
      </c>
      <c r="K120" s="195">
        <f ca="1">INDIRECT("'"&amp;$Q120&amp;"'!F227")</f>
        <v>0</v>
      </c>
      <c r="L120" s="195" t="str">
        <f ca="1">INDIRECT("'"&amp;$Q120&amp;"'!F229")</f>
        <v>N/A</v>
      </c>
      <c r="M120" s="195">
        <f ca="1">INDIRECT("'"&amp;$Q120&amp;"'!F232")</f>
        <v>0</v>
      </c>
      <c r="N120" s="195">
        <f ca="1">INDIRECT("'"&amp;$Q120&amp;"'!B234")</f>
        <v>0</v>
      </c>
      <c r="O120" s="195">
        <f ca="1">INDIRECT("'"&amp;$Q120&amp;"'!F242")</f>
        <v>0</v>
      </c>
      <c r="P120" s="195" t="str">
        <f ca="1">INDIRECT("'"&amp;$Q120&amp;"'!F244")</f>
        <v xml:space="preserve"> </v>
      </c>
      <c r="Q120" t="s">
        <v>102</v>
      </c>
      <c r="R120">
        <v>12</v>
      </c>
    </row>
    <row r="121" spans="1:18" ht="15">
      <c r="A121" s="195" t="str">
        <f>'Total Payment Amount'!$D$2</f>
        <v>Los Angeles County Department of Health Services</v>
      </c>
      <c r="B121" s="195" t="str">
        <f>'Total Payment Amount'!$D$3</f>
        <v>DY 7</v>
      </c>
      <c r="C121" s="196">
        <f>'Total Payment Amount'!$D$4</f>
        <v>41182</v>
      </c>
      <c r="D121" s="198" t="str">
        <f ca="1" t="shared" si="6"/>
        <v>Category 2: Expand Medical Homes</v>
      </c>
      <c r="E121" s="195">
        <f ca="1" t="shared" si="7"/>
        <v>26963000</v>
      </c>
      <c r="F121" s="195">
        <f ca="1" t="shared" si="8"/>
        <v>26963000</v>
      </c>
      <c r="G121" s="198" t="str">
        <f ca="1">INDIRECT("'"&amp;$Q121&amp;"'!B247")</f>
        <v>Improvement Milestone:</v>
      </c>
      <c r="H121" s="195">
        <f ca="1">INDIRECT("'"&amp;$Q121&amp;"'!D247")</f>
        <v>0</v>
      </c>
      <c r="I121" s="195"/>
      <c r="J121" s="195">
        <f ca="1">INDIRECT("'"&amp;$Q121&amp;"'!F250")</f>
        <v>0</v>
      </c>
      <c r="K121" s="195">
        <f ca="1">INDIRECT("'"&amp;$Q121&amp;"'!F252")</f>
        <v>0</v>
      </c>
      <c r="L121" s="195" t="str">
        <f ca="1">INDIRECT("'"&amp;$Q121&amp;"'!F254")</f>
        <v>N/A</v>
      </c>
      <c r="M121" s="195">
        <f ca="1">INDIRECT("'"&amp;$Q121&amp;"'!F257")</f>
        <v>0</v>
      </c>
      <c r="N121" s="195">
        <f ca="1">INDIRECT("'"&amp;$Q121&amp;"'!B259")</f>
        <v>0</v>
      </c>
      <c r="O121" s="195">
        <f ca="1">INDIRECT("'"&amp;$Q121&amp;"'!F267")</f>
        <v>0</v>
      </c>
      <c r="P121" s="195" t="str">
        <f ca="1">INDIRECT("'"&amp;$Q121&amp;"'!F269")</f>
        <v xml:space="preserve"> </v>
      </c>
      <c r="Q121" t="s">
        <v>102</v>
      </c>
      <c r="R121">
        <v>12</v>
      </c>
    </row>
    <row r="122" spans="1:18" ht="15">
      <c r="A122" s="195" t="str">
        <f>'Total Payment Amount'!$D$2</f>
        <v>Los Angeles County Department of Health Services</v>
      </c>
      <c r="B122" s="195" t="str">
        <f>'Total Payment Amount'!$D$3</f>
        <v>DY 7</v>
      </c>
      <c r="C122" s="196">
        <f>'Total Payment Amount'!$D$4</f>
        <v>41182</v>
      </c>
      <c r="D122" s="198" t="str">
        <f ca="1" t="shared" si="6"/>
        <v>Category 2: Expand Chronic Care Management Models</v>
      </c>
      <c r="E122" s="195">
        <f ca="1" t="shared" si="7"/>
        <v>53926000</v>
      </c>
      <c r="F122" s="195">
        <f ca="1" t="shared" si="8"/>
        <v>53926000</v>
      </c>
      <c r="G122" s="198" t="str">
        <f ca="1">INDIRECT("'"&amp;$Q122&amp;"'!B22")</f>
        <v>Process Milestone:</v>
      </c>
      <c r="H122" s="195" t="str">
        <f ca="1">INDIRECT("'"&amp;$Q122&amp;"'!D22")</f>
        <v>Determine baseline percentage of patients with diabetes, heart failure, or asthma with at least one recorded self-management goal.</v>
      </c>
      <c r="I122" s="195"/>
      <c r="J122" s="195">
        <f ca="1">INDIRECT("'"&amp;$Q122&amp;"'!F25")</f>
        <v>0</v>
      </c>
      <c r="K122" s="195">
        <f ca="1">INDIRECT("'"&amp;$Q122&amp;"'!F27")</f>
        <v>0</v>
      </c>
      <c r="L122" s="195" t="str">
        <f ca="1">INDIRECT("'"&amp;$Q122&amp;"'!F29")</f>
        <v>Yes</v>
      </c>
      <c r="M122" s="195" t="str">
        <f ca="1">INDIRECT("'"&amp;$Q122&amp;"'!F32")</f>
        <v>Yes</v>
      </c>
      <c r="N122" s="195" t="str">
        <f ca="1">INDIRECT("'"&amp;$Q122&amp;"'!B34")</f>
        <v xml:space="preserve">Since the mid-cycle report, LAC-DHS has made the strategic decision to expand from a disease-specific Registry to a commercial Patient Centered Medical Home (PCMH) Registry (i2i - Tracks).  This registry will account for every empaneled patient seen in a PCMH, not just those with select chronic conditions. Consequently, the denominator and data source for reporting are changed from previous reporting. For this year-end report, the baseline denominator is 57,210 (Empaneled patients with Diabetes, Asthma, or CHF).  The numerator is only 503 (Empaneled patients – with Diabetes, Asthma, or CHF - with registry-documented Self Management Goals addressed).  This gives a baseline of 0.9% (which is lower than the baseline reported on the mid-year report due to the transition to a new registry.) Training of nursing care managers was initiated in October 2011 and on-going training continues concurrently with hiring and appointment of new staff.   PCMH staff is trained on the didactics and practicality of working with patients to set Self Management goals.  Additionally, documentation on the medical records and into the electronic patient registry is vital for the purposes of reporting and tracking.  The low reporting numbers for this report likely reflects suboptimal usage and adoption of the new electronic registry at this early point in its implementation.  As more data elements are interfaced from our electronic medical records sources to the registry, there will be improvement to the reporting numbers.  Additionally, as staff training on the registry increases, as well as conceptual training on setting self management goals with patients, we plan on working with frontline staff on integrating documentation into clinical workflow.  
</v>
      </c>
      <c r="O122" s="195" t="str">
        <f ca="1">INDIRECT("'"&amp;$Q122&amp;"'!F42")</f>
        <v>Yes</v>
      </c>
      <c r="P122" s="195">
        <f ca="1">INDIRECT("'"&amp;$Q122&amp;"'!F44")</f>
        <v>1</v>
      </c>
      <c r="Q122" t="s">
        <v>257</v>
      </c>
      <c r="R122">
        <v>13</v>
      </c>
    </row>
    <row r="123" spans="1:18" ht="15">
      <c r="A123" s="195" t="str">
        <f>'Total Payment Amount'!$D$2</f>
        <v>Los Angeles County Department of Health Services</v>
      </c>
      <c r="B123" s="195" t="str">
        <f>'Total Payment Amount'!$D$3</f>
        <v>DY 7</v>
      </c>
      <c r="C123" s="196">
        <f>'Total Payment Amount'!$D$4</f>
        <v>41182</v>
      </c>
      <c r="D123" s="198" t="str">
        <f ca="1" t="shared" si="6"/>
        <v>Category 2: Expand Chronic Care Management Models</v>
      </c>
      <c r="E123" s="195">
        <f ca="1" t="shared" si="7"/>
        <v>53926000</v>
      </c>
      <c r="F123" s="195">
        <f ca="1" t="shared" si="8"/>
        <v>53926000</v>
      </c>
      <c r="G123" s="198" t="str">
        <f ca="1">INDIRECT("'"&amp;$Q123&amp;"'!B47")</f>
        <v>Process Milestone:</v>
      </c>
      <c r="H123" s="195" t="str">
        <f ca="1">INDIRECT("'"&amp;$Q123&amp;"'!D47")</f>
        <v>Implement a comprehensive risk-reduction program for patients with diabetes mellitus that includes gylcemic, blood pressure and lipid control in primary care.</v>
      </c>
      <c r="I123" s="195"/>
      <c r="J123" s="195">
        <f ca="1">INDIRECT("'"&amp;$Q123&amp;"'!F50")</f>
        <v>0</v>
      </c>
      <c r="K123" s="195">
        <f ca="1">INDIRECT("'"&amp;$Q123&amp;"'!F52")</f>
        <v>0</v>
      </c>
      <c r="L123" s="195" t="str">
        <f ca="1">INDIRECT("'"&amp;$Q123&amp;"'!F54")</f>
        <v>Yes</v>
      </c>
      <c r="M123" s="195" t="str">
        <f ca="1">INDIRECT("'"&amp;$Q123&amp;"'!F57")</f>
        <v>Yes</v>
      </c>
      <c r="N123" s="195" t="str">
        <f ca="1">INDIRECT("'"&amp;$Q123&amp;"'!B59")</f>
        <v xml:space="preserve">Kaiser Permanente developed a program to dramatically reduce cardiovascular complications for patients with Diabetes.  They found that a combination of three inexpensive medications: an aspirin, an ACE-I/ARB and a statin resulted in a 60-80% cardiovascular risk reduction among patients 50 years and older with Type 2 Diabetes.                                                                                                        
                                                                                                                                                                                              Inspired by the dramatic results of the Kaiser A-L-L program described above, LAC-DHS created an electronic prompt integrated into the Disease Management Registry to promote the use of these three drug classes in all patients with Diabetes over age 50, unless contraindicated. The initial implementation of the A-L-L prompt was incorporated into the Disease-Specific Registry.  We continue to achieve strong results from the comprehensive risk reduction for patients with Diabetes in the disease-focused intervention.  Of the 3,551 patients screened, 2,931 (83%) patients are on the full complement of 3 drug classes.  Four hundred and four patients (11%) are on two of the three A-L-L drugs, 129 patients (4%) are on one A-L-L drug and 87 patients (2%) received prompts but were not placed on A-L-L drugs.
                                                                                                                                                                                                      The compelling data from Kaiser, combined with the success of the disease-focused Registry pilot to ensure targeted patients were on the risk-reduction medication combination, made expansion to the broader PCMH population using i2i a compelling goal.  All the lessons learned from the pilot will be applied to the far greater number of patients who will be positively impacted by this important preventive measure among the more than 25,000 patients with Diabetes empaneled to a LAC-DHS PCMH.  
                                                                                                                                                                                                      This intervention in the broad PCMH is starting with a paper-based preventive care protocol for patients with Diabetes.  This protocol was designed and tested in conjunction with nurses and doctors from LAC-DHS.  After several rapid PDSA review cycles, the protocol was reviewed and approved by the interdisciplinary practices committee, comprised of nurse and doctor representation from across the Ambulatory Care Network.  
                                                                                                                                                                                                         As with all paper-based protocols, there is an implementation spread challenge.  As such, our strategy is to program the protocol into the i2i Registry to automate the prompting of clinicians to ensure all eligible patients without contraindication will be offered this inexpensive and life-saving triad of medications.  We anticipate reporting a far greater number of patients impacted by this intervention in the upcoming reporting cycles.                                                                                                                                                                                                                           Although 2,931 patients were on the full complement of 3 drug classes during DY 7, these were all patients who were enrolled in the Disease Management Program for Diabetes.  With this implementation of protocols in the PCMH clinics, combined with prompts programmed in to the new i2i Registry, we anticipate an increase of greater than 1,000 total diabetics to be on the full complement of drugs in DY 8.
</v>
      </c>
      <c r="O123" s="195" t="str">
        <f ca="1">INDIRECT("'"&amp;$Q123&amp;"'!F67")</f>
        <v>Yes</v>
      </c>
      <c r="P123" s="195">
        <f ca="1">INDIRECT("'"&amp;$Q123&amp;"'!F69")</f>
        <v>1</v>
      </c>
      <c r="Q123" t="s">
        <v>257</v>
      </c>
      <c r="R123">
        <v>13</v>
      </c>
    </row>
    <row r="124" spans="1:18" ht="15">
      <c r="A124" s="195" t="str">
        <f>'Total Payment Amount'!$D$2</f>
        <v>Los Angeles County Department of Health Services</v>
      </c>
      <c r="B124" s="195" t="str">
        <f>'Total Payment Amount'!$D$3</f>
        <v>DY 7</v>
      </c>
      <c r="C124" s="196">
        <f>'Total Payment Amount'!$D$4</f>
        <v>41182</v>
      </c>
      <c r="D124" s="198" t="str">
        <f ca="1" t="shared" si="6"/>
        <v>Category 2: Expand Chronic Care Management Models</v>
      </c>
      <c r="E124" s="195">
        <f ca="1" t="shared" si="7"/>
        <v>53926000</v>
      </c>
      <c r="F124" s="195">
        <f ca="1" t="shared" si="8"/>
        <v>53926000</v>
      </c>
      <c r="G124" s="198" t="str">
        <f ca="1">INDIRECT("'"&amp;$Q124&amp;"'!B72")</f>
        <v>Process Milestone:</v>
      </c>
      <c r="H124" s="195" t="str">
        <f ca="1">INDIRECT("'"&amp;$Q124&amp;"'!D72")</f>
        <v>Expand and document interaction types between patient and health care team beyond one-to-one visits to include group visits, telephone visits, and other interaction types.</v>
      </c>
      <c r="I124" s="195"/>
      <c r="J124" s="195">
        <f ca="1">INDIRECT("'"&amp;$Q124&amp;"'!F75")</f>
        <v>0</v>
      </c>
      <c r="K124" s="195">
        <f ca="1">INDIRECT("'"&amp;$Q124&amp;"'!F77")</f>
        <v>0</v>
      </c>
      <c r="L124" s="195" t="str">
        <f ca="1">INDIRECT("'"&amp;$Q124&amp;"'!F79")</f>
        <v>Yes</v>
      </c>
      <c r="M124" s="195" t="str">
        <f ca="1">INDIRECT("'"&amp;$Q124&amp;"'!F82")</f>
        <v>Yes</v>
      </c>
      <c r="N124" s="195" t="str">
        <f ca="1">INDIRECT("'"&amp;$Q124&amp;"'!B84")</f>
        <v xml:space="preserve">LAC-DHS has made significant progress in further expanding use of non-traditional (i.e., non-face-to-face) provider visits over the past six months.  Several of our clinics (e.g., Long Beach Comprehensive Health Center (CHC), Hudson CHC, Humphrey CHC) have initiated use of telephone visits to answer questions, provide results of diagnostic studies, etc   Also, several clinics have expanded their use of non-physician visits for issues previously performed by physicians (e.g., PPD readings, completion of paperwork, new patient intake, med refills, etc.) as well as increased the use of RNs to perform specialty services (e.g., RN dermatology phototherapy clinic at Roybal CHC).  Finally, clinics have expanded their use of group visits for select patient populations (e.g., medical high utilizer group visits at Roybal CHC and diabetic group visits and nutrition education visits at El Monte CHC).  As illustrations of the work in specific clinics, following are select detailed examples:                                                                                                         
                                                                                                                                                                                                                                                                                                                                        1.  Mid-Valley CHC (MVCHC):  MVCHC has been able to substantially expand use of non-traditional visits over the past fiscal year.  They initiated efforts to provide limited nontraditional visits in January 2011.  In comparing Jan - June 2011 vs. Jan - June 2012, MVCHC provided approximately 55% more lab follow-up phone calls and 375% more case management calls in the current fiscal year.  (Data:  4699 lab follow up calls Jan-June 2012 vs. 3031 in Jan-June 2011; 2101 case management calls Jan-June 2012 vs. 443 Jan - June 2011).
                                                                                                                                                                                                                                                                                                                                        2.  Olive View Medical Center (OVMC):  OVMC has added telephone visits at each of their primary care clinics and has also most recently added group visits for diabetic patients (foot exams and diabetic teaching); at the beginning of FY11-12, OVMC provided only traditional face-to-face provider visits.  As of the end of DY 7, OVMC was providing more than 100 phone visits every two weeks for such issues as med refills, nurse triage, and lab follow-up.  They also started performing nurse visits for paperwork completion (e.g., DMV forms, school forms), TB readings, triage appointments, immunizations, etc.  The additional visits has helped to expand capacity and improve staff satisfaction in clinic.
                                                                                                                                                                                                                                                                                                                                        3.  Martin Luther King Jr Multi-specialty Ambulatory Care Center (MLK MACC):  As reported at the semi-annual period, MLK MACC initiated group visits for diabetic patients at the beginning of FY11-12 as a means of improving clinic efficiency, patients' access to care, and overall patient outcomes as well as reduce potentially unnecessary visits to urgent care and EDs.  They were recently nominated for an LA County Quality and Productivity award for their accomplishments in clinic.  Group visits were designed to incorporate aspects of a face to face visit such as education, goal setting, vaccination, review and discussion of laboratory data, medication adjustments, and referrals to specialty care.  In the group visit model up to 20 pts are scheduled for care at the same time in a group setting. The medical home teams are given standardized tools to prepare for each patient and preliminary care plans are completed prior to patient arrival.  The first group visit was implemented on June 24, 2011; over 250 unique patients have attended a group visit as of the end of DY 7.   Care for diabetic patients in a group visit allows more face to face time between the patients and medical team members.   As evidence of the group visit effectiveness, patients attending group visits have shown an improvement in achieving optimal LDL (&lt;100) and HgbA1C levels (&lt;9).  Further, 94-100% of surveyed patients rated the group experience with a 4 or 5 out of 5 rating.  
</v>
      </c>
      <c r="O124" s="195" t="str">
        <f ca="1">INDIRECT("'"&amp;$Q124&amp;"'!F92")</f>
        <v>Yes</v>
      </c>
      <c r="P124" s="195">
        <f ca="1">INDIRECT("'"&amp;$Q124&amp;"'!F94")</f>
        <v>1</v>
      </c>
      <c r="Q124" t="s">
        <v>257</v>
      </c>
      <c r="R124">
        <v>13</v>
      </c>
    </row>
    <row r="125" spans="1:18" ht="15">
      <c r="A125" s="195" t="str">
        <f>'Total Payment Amount'!$D$2</f>
        <v>Los Angeles County Department of Health Services</v>
      </c>
      <c r="B125" s="195" t="str">
        <f>'Total Payment Amount'!$D$3</f>
        <v>DY 7</v>
      </c>
      <c r="C125" s="196">
        <f>'Total Payment Amount'!$D$4</f>
        <v>41182</v>
      </c>
      <c r="D125" s="198" t="str">
        <f ca="1" t="shared" si="6"/>
        <v>Category 2: Expand Chronic Care Management Models</v>
      </c>
      <c r="E125" s="195">
        <f ca="1" t="shared" si="7"/>
        <v>53926000</v>
      </c>
      <c r="F125" s="195">
        <f ca="1" t="shared" si="8"/>
        <v>53926000</v>
      </c>
      <c r="G125" s="198" t="str">
        <f ca="1">INDIRECT("'"&amp;$Q125&amp;"'!B97")</f>
        <v>Process Milestone:</v>
      </c>
      <c r="H125" s="195" t="str">
        <f ca="1">INDIRECT("'"&amp;$Q125&amp;"'!D97")</f>
        <v>Implement Stroke Medical Home (blood pressure control)</v>
      </c>
      <c r="I125" s="195"/>
      <c r="J125" s="195">
        <f ca="1">INDIRECT("'"&amp;$Q125&amp;"'!F100")</f>
        <v>0</v>
      </c>
      <c r="K125" s="195">
        <f ca="1">INDIRECT("'"&amp;$Q125&amp;"'!F102")</f>
        <v>0</v>
      </c>
      <c r="L125" s="195" t="str">
        <f ca="1">INDIRECT("'"&amp;$Q125&amp;"'!F104")</f>
        <v>Yes</v>
      </c>
      <c r="M125" s="195" t="str">
        <f ca="1">INDIRECT("'"&amp;$Q125&amp;"'!F107")</f>
        <v>Yes</v>
      </c>
      <c r="N125" s="195" t="str">
        <f ca="1">INDIRECT("'"&amp;$Q125&amp;"'!B109")</f>
        <v xml:space="preserve">There is a two-pronged effort to reduce secondary stroke after hospitalization for ischemic brain infarction.  The strategies include specialized medical homes and Primary Care - Patient Centered Medical Homes (PC-PCMH).  The specialized medical homes are limited in geographic reach and scope and are designed for patients with severe residual disability after a stroke and as part of a time-limited research study to determine the most effective post-stroke interventions.  The PC-PCMH is where LAC-DHS will be providing most of the post-stroke continuity care.  One key metric for prevention of secondary stroke is Blood Pressure control.  While important for all patients, it is critical for those who have already suffered a stroke, as they are the highest risk group for recurrence of stroke, often with associated long-term disability and high cost.  The specialized stroke medical homes, as part of the American Heart Association “get with the guidelines” initiative, is the basis for development of the PC-PCMH rule sets for post-stroke BP control.  These rules are currently being transitioned from the disease-specific Registry to the PCMH Registry.  All Registry rule sets undergo review and approval by the Ambulatory Care Network Interdisciplinary Practices Committee that includes broad clinician representation. 
The data collection method for baseline determination of BP control in post stroke patients in the PC-PCMH was as follows:
• Determine if the patient had a new ischemic stroke by electronic review of ICD-9 codes.
• Cross-tabulate the post-stroke population with the population of patients empaneled in a LAC-DHS PC-PCMH with Registry access.
• Review the charts of a representative sample (146 patients) across all sites of care using the Registry 
• Analysis of the data
Using the methodology above, 146 patients were in the random sample (includes over 75% of the total cohort), of which 137 underwent chart review with BP documented.  Thirty-five of the 137 (26%) had a blood pressure less than or equal to a systolic of 120mmHg and a Diastolic less than or equal to 80mmHg, which establishes the baseline for future improvement.  The infrastructure for sustainability is the use of technology in real-time at the point-of-care.  Specifically, we will be using the i2i Registry as an automated monitoring and prompting system for BP control in patients who have already suffered an ischemic stroke.  Hence, what now requires individual clinician diligence, will, in the future, be automatically monitored.  There will be specific provider education on this, and all clinical rule sets in the Registry.  We anticipate that as the rule sets are programmed into the i2i Registry, the automated prompts when a patient is not “in control” will increase the percentage of patients under good BP control, and hence decrease the rate of re-infarction.
</v>
      </c>
      <c r="O125" s="195" t="str">
        <f ca="1">INDIRECT("'"&amp;$Q125&amp;"'!F117")</f>
        <v>Yes</v>
      </c>
      <c r="P125" s="195">
        <f ca="1">INDIRECT("'"&amp;$Q125&amp;"'!F119")</f>
        <v>1</v>
      </c>
      <c r="Q125" t="s">
        <v>257</v>
      </c>
      <c r="R125">
        <v>13</v>
      </c>
    </row>
    <row r="126" spans="1:18" ht="15">
      <c r="A126" s="195" t="str">
        <f>'Total Payment Amount'!$D$2</f>
        <v>Los Angeles County Department of Health Services</v>
      </c>
      <c r="B126" s="195" t="str">
        <f>'Total Payment Amount'!$D$3</f>
        <v>DY 7</v>
      </c>
      <c r="C126" s="196">
        <f>'Total Payment Amount'!$D$4</f>
        <v>41182</v>
      </c>
      <c r="D126" s="198" t="str">
        <f ca="1" t="shared" si="6"/>
        <v>Category 2: Expand Chronic Care Management Models</v>
      </c>
      <c r="E126" s="195">
        <f ca="1" t="shared" si="7"/>
        <v>53926000</v>
      </c>
      <c r="F126" s="195">
        <f ca="1" t="shared" si="8"/>
        <v>53926000</v>
      </c>
      <c r="G126" s="198" t="str">
        <f ca="1">INDIRECT("'"&amp;$Q126&amp;"'!B122")</f>
        <v>Process Milestone:</v>
      </c>
      <c r="H126" s="195">
        <f ca="1">INDIRECT("'"&amp;$Q126&amp;"'!D122")</f>
        <v>0</v>
      </c>
      <c r="I126" s="195"/>
      <c r="J126" s="195">
        <f ca="1">INDIRECT("'"&amp;$Q126&amp;"'!F125")</f>
        <v>0</v>
      </c>
      <c r="K126" s="195">
        <f ca="1">INDIRECT("'"&amp;$Q126&amp;"'!F127")</f>
        <v>0</v>
      </c>
      <c r="L126" s="195" t="str">
        <f ca="1">INDIRECT("'"&amp;$Q126&amp;"'!F129")</f>
        <v>N/A</v>
      </c>
      <c r="M126" s="195">
        <f ca="1">INDIRECT("'"&amp;$Q126&amp;"'!F132")</f>
        <v>0</v>
      </c>
      <c r="N126" s="195">
        <f ca="1">INDIRECT("'"&amp;$Q126&amp;"'!B134")</f>
        <v>0</v>
      </c>
      <c r="O126" s="195">
        <f ca="1">INDIRECT("'"&amp;$Q126&amp;"'!F142")</f>
        <v>0</v>
      </c>
      <c r="P126" s="195" t="str">
        <f ca="1">INDIRECT("'"&amp;$Q126&amp;"'!F144")</f>
        <v xml:space="preserve"> </v>
      </c>
      <c r="Q126" t="s">
        <v>257</v>
      </c>
      <c r="R126">
        <v>13</v>
      </c>
    </row>
    <row r="127" spans="1:18" ht="15">
      <c r="A127" s="195" t="str">
        <f>'Total Payment Amount'!$D$2</f>
        <v>Los Angeles County Department of Health Services</v>
      </c>
      <c r="B127" s="195" t="str">
        <f>'Total Payment Amount'!$D$3</f>
        <v>DY 7</v>
      </c>
      <c r="C127" s="196">
        <f>'Total Payment Amount'!$D$4</f>
        <v>41182</v>
      </c>
      <c r="D127" s="198" t="str">
        <f ca="1" t="shared" si="6"/>
        <v>Category 2: Expand Chronic Care Management Models</v>
      </c>
      <c r="E127" s="195">
        <f ca="1" t="shared" si="7"/>
        <v>53926000</v>
      </c>
      <c r="F127" s="195">
        <f ca="1" t="shared" si="8"/>
        <v>53926000</v>
      </c>
      <c r="G127" s="198" t="str">
        <f ca="1">INDIRECT("'"&amp;$Q127&amp;"'!B147")</f>
        <v>Improvement Milestone:</v>
      </c>
      <c r="H127" s="195">
        <f ca="1">INDIRECT("'"&amp;$Q127&amp;"'!D147")</f>
        <v>0</v>
      </c>
      <c r="I127" s="195"/>
      <c r="J127" s="195">
        <f ca="1">INDIRECT("'"&amp;$Q127&amp;"'!F150")</f>
        <v>0</v>
      </c>
      <c r="K127" s="195">
        <f ca="1">INDIRECT("'"&amp;$Q127&amp;"'!F152")</f>
        <v>0</v>
      </c>
      <c r="L127" s="195" t="str">
        <f ca="1">INDIRECT("'"&amp;$Q127&amp;"'!F154")</f>
        <v>N/A</v>
      </c>
      <c r="M127" s="195">
        <f ca="1">INDIRECT("'"&amp;$Q127&amp;"'!F157")</f>
        <v>0</v>
      </c>
      <c r="N127" s="195">
        <f ca="1">INDIRECT("'"&amp;$Q127&amp;"'!B159")</f>
        <v>0</v>
      </c>
      <c r="O127" s="195">
        <f ca="1">INDIRECT("'"&amp;$Q127&amp;"'!F167")</f>
        <v>0</v>
      </c>
      <c r="P127" s="195" t="str">
        <f ca="1">INDIRECT("'"&amp;$Q127&amp;"'!F169")</f>
        <v xml:space="preserve"> </v>
      </c>
      <c r="Q127" t="s">
        <v>257</v>
      </c>
      <c r="R127">
        <v>13</v>
      </c>
    </row>
    <row r="128" spans="1:18" ht="15">
      <c r="A128" s="195" t="str">
        <f>'Total Payment Amount'!$D$2</f>
        <v>Los Angeles County Department of Health Services</v>
      </c>
      <c r="B128" s="195" t="str">
        <f>'Total Payment Amount'!$D$3</f>
        <v>DY 7</v>
      </c>
      <c r="C128" s="196">
        <f>'Total Payment Amount'!$D$4</f>
        <v>41182</v>
      </c>
      <c r="D128" s="198" t="str">
        <f ca="1" t="shared" si="6"/>
        <v>Category 2: Expand Chronic Care Management Models</v>
      </c>
      <c r="E128" s="195">
        <f ca="1" t="shared" si="7"/>
        <v>53926000</v>
      </c>
      <c r="F128" s="195">
        <f ca="1" t="shared" si="8"/>
        <v>53926000</v>
      </c>
      <c r="G128" s="198" t="str">
        <f ca="1">INDIRECT("'"&amp;$Q128&amp;"'!B172")</f>
        <v>Improvement Milestone:</v>
      </c>
      <c r="H128" s="195">
        <f ca="1">INDIRECT("'"&amp;$Q128&amp;"'!D172")</f>
        <v>0</v>
      </c>
      <c r="I128" s="195"/>
      <c r="J128" s="195">
        <f ca="1">INDIRECT("'"&amp;$Q128&amp;"'!F175")</f>
        <v>0</v>
      </c>
      <c r="K128" s="195">
        <f ca="1">INDIRECT("'"&amp;$Q128&amp;"'!F177")</f>
        <v>0</v>
      </c>
      <c r="L128" s="195" t="str">
        <f ca="1">INDIRECT("'"&amp;$Q128&amp;"'!F179")</f>
        <v>N/A</v>
      </c>
      <c r="M128" s="195">
        <f ca="1">INDIRECT("'"&amp;$Q128&amp;"'!F182")</f>
        <v>0</v>
      </c>
      <c r="N128" s="195">
        <f ca="1">INDIRECT("'"&amp;$Q128&amp;"'!B184")</f>
        <v>0</v>
      </c>
      <c r="O128" s="195">
        <f ca="1">INDIRECT("'"&amp;$Q128&amp;"'!F192")</f>
        <v>0</v>
      </c>
      <c r="P128" s="195" t="str">
        <f ca="1">INDIRECT("'"&amp;$Q128&amp;"'!F194")</f>
        <v xml:space="preserve"> </v>
      </c>
      <c r="Q128" t="s">
        <v>257</v>
      </c>
      <c r="R128">
        <v>13</v>
      </c>
    </row>
    <row r="129" spans="1:18" ht="15">
      <c r="A129" s="195" t="str">
        <f>'Total Payment Amount'!$D$2</f>
        <v>Los Angeles County Department of Health Services</v>
      </c>
      <c r="B129" s="195" t="str">
        <f>'Total Payment Amount'!$D$3</f>
        <v>DY 7</v>
      </c>
      <c r="C129" s="196">
        <f>'Total Payment Amount'!$D$4</f>
        <v>41182</v>
      </c>
      <c r="D129" s="198" t="str">
        <f ca="1" t="shared" si="6"/>
        <v>Category 2: Expand Chronic Care Management Models</v>
      </c>
      <c r="E129" s="195">
        <f ca="1" t="shared" si="7"/>
        <v>53926000</v>
      </c>
      <c r="F129" s="195">
        <f ca="1" t="shared" si="8"/>
        <v>53926000</v>
      </c>
      <c r="G129" s="198" t="str">
        <f ca="1">INDIRECT("'"&amp;$Q129&amp;"'!B197")</f>
        <v>Improvement Milestone:</v>
      </c>
      <c r="H129" s="195">
        <f ca="1">INDIRECT("'"&amp;$Q129&amp;"'!D197")</f>
        <v>0</v>
      </c>
      <c r="I129" s="195"/>
      <c r="J129" s="195">
        <f ca="1">INDIRECT("'"&amp;$Q129&amp;"'!F200")</f>
        <v>0</v>
      </c>
      <c r="K129" s="195">
        <f ca="1">INDIRECT("'"&amp;$Q129&amp;"'!F202")</f>
        <v>0</v>
      </c>
      <c r="L129" s="195" t="str">
        <f ca="1">INDIRECT("'"&amp;$Q129&amp;"'!F204")</f>
        <v>N/A</v>
      </c>
      <c r="M129" s="195">
        <f ca="1">INDIRECT("'"&amp;$Q129&amp;"'!F207")</f>
        <v>0</v>
      </c>
      <c r="N129" s="195">
        <f ca="1">INDIRECT("'"&amp;$Q129&amp;"'!B209")</f>
        <v>0</v>
      </c>
      <c r="O129" s="195">
        <f ca="1">INDIRECT("'"&amp;$Q129&amp;"'!F217")</f>
        <v>0</v>
      </c>
      <c r="P129" s="195" t="str">
        <f ca="1">INDIRECT("'"&amp;$Q129&amp;"'!F219")</f>
        <v xml:space="preserve"> </v>
      </c>
      <c r="Q129" t="s">
        <v>257</v>
      </c>
      <c r="R129">
        <v>13</v>
      </c>
    </row>
    <row r="130" spans="1:18" ht="15">
      <c r="A130" s="195" t="str">
        <f>'Total Payment Amount'!$D$2</f>
        <v>Los Angeles County Department of Health Services</v>
      </c>
      <c r="B130" s="195" t="str">
        <f>'Total Payment Amount'!$D$3</f>
        <v>DY 7</v>
      </c>
      <c r="C130" s="196">
        <f>'Total Payment Amount'!$D$4</f>
        <v>41182</v>
      </c>
      <c r="D130" s="198" t="str">
        <f ca="1" t="shared" si="6"/>
        <v>Category 2: Expand Chronic Care Management Models</v>
      </c>
      <c r="E130" s="195">
        <f ca="1" t="shared" si="7"/>
        <v>53926000</v>
      </c>
      <c r="F130" s="195">
        <f ca="1" t="shared" si="8"/>
        <v>53926000</v>
      </c>
      <c r="G130" s="198" t="str">
        <f ca="1">INDIRECT("'"&amp;$Q130&amp;"'!B222")</f>
        <v>Improvement Milestone:</v>
      </c>
      <c r="H130" s="195">
        <f ca="1">INDIRECT("'"&amp;$Q130&amp;"'!D222")</f>
        <v>0</v>
      </c>
      <c r="I130" s="195"/>
      <c r="J130" s="195">
        <f ca="1">INDIRECT("'"&amp;$Q130&amp;"'!F225")</f>
        <v>0</v>
      </c>
      <c r="K130" s="195">
        <f ca="1">INDIRECT("'"&amp;$Q130&amp;"'!F227")</f>
        <v>0</v>
      </c>
      <c r="L130" s="195" t="str">
        <f ca="1">INDIRECT("'"&amp;$Q130&amp;"'!F229")</f>
        <v>N/A</v>
      </c>
      <c r="M130" s="195">
        <f ca="1">INDIRECT("'"&amp;$Q130&amp;"'!F232")</f>
        <v>0</v>
      </c>
      <c r="N130" s="195">
        <f ca="1">INDIRECT("'"&amp;$Q130&amp;"'!B234")</f>
        <v>0</v>
      </c>
      <c r="O130" s="195">
        <f ca="1">INDIRECT("'"&amp;$Q130&amp;"'!F242")</f>
        <v>0</v>
      </c>
      <c r="P130" s="195" t="str">
        <f ca="1">INDIRECT("'"&amp;$Q130&amp;"'!F244")</f>
        <v xml:space="preserve"> </v>
      </c>
      <c r="Q130" t="s">
        <v>257</v>
      </c>
      <c r="R130">
        <v>13</v>
      </c>
    </row>
    <row r="131" spans="1:18" ht="15">
      <c r="A131" s="195" t="str">
        <f>'Total Payment Amount'!$D$2</f>
        <v>Los Angeles County Department of Health Services</v>
      </c>
      <c r="B131" s="195" t="str">
        <f>'Total Payment Amount'!$D$3</f>
        <v>DY 7</v>
      </c>
      <c r="C131" s="196">
        <f>'Total Payment Amount'!$D$4</f>
        <v>41182</v>
      </c>
      <c r="D131" s="198" t="str">
        <f ca="1" t="shared" si="6"/>
        <v>Category 2: Expand Chronic Care Management Models</v>
      </c>
      <c r="E131" s="195">
        <f ca="1" t="shared" si="7"/>
        <v>53926000</v>
      </c>
      <c r="F131" s="195">
        <f ca="1" t="shared" si="8"/>
        <v>53926000</v>
      </c>
      <c r="G131" s="198" t="str">
        <f ca="1">INDIRECT("'"&amp;$Q131&amp;"'!B247")</f>
        <v>Improvement Milestone:</v>
      </c>
      <c r="H131" s="195">
        <f ca="1">INDIRECT("'"&amp;$Q131&amp;"'!D247")</f>
        <v>0</v>
      </c>
      <c r="I131" s="195"/>
      <c r="J131" s="195">
        <f ca="1">INDIRECT("'"&amp;$Q131&amp;"'!F250")</f>
        <v>0</v>
      </c>
      <c r="K131" s="195">
        <f ca="1">INDIRECT("'"&amp;$Q131&amp;"'!F252")</f>
        <v>0</v>
      </c>
      <c r="L131" s="195" t="str">
        <f ca="1">INDIRECT("'"&amp;$Q131&amp;"'!F254")</f>
        <v>N/A</v>
      </c>
      <c r="M131" s="195">
        <f ca="1">INDIRECT("'"&amp;$Q131&amp;"'!F257")</f>
        <v>0</v>
      </c>
      <c r="N131" s="195">
        <f ca="1">INDIRECT("'"&amp;$Q131&amp;"'!B259")</f>
        <v>0</v>
      </c>
      <c r="O131" s="195">
        <f ca="1">INDIRECT("'"&amp;$Q131&amp;"'!F267")</f>
        <v>0</v>
      </c>
      <c r="P131" s="195" t="str">
        <f ca="1">INDIRECT("'"&amp;$Q131&amp;"'!F269")</f>
        <v xml:space="preserve"> </v>
      </c>
      <c r="Q131" t="s">
        <v>257</v>
      </c>
      <c r="R131">
        <v>13</v>
      </c>
    </row>
    <row r="132" spans="1:18" ht="15">
      <c r="A132" s="195" t="str">
        <f>'Total Payment Amount'!$D$2</f>
        <v>Los Angeles County Department of Health Services</v>
      </c>
      <c r="B132" s="195" t="str">
        <f>'Total Payment Amount'!$D$3</f>
        <v>DY 7</v>
      </c>
      <c r="C132" s="196">
        <f>'Total Payment Amount'!$D$4</f>
        <v>41182</v>
      </c>
      <c r="D132" s="198" t="str">
        <f ca="1" t="shared" si="6"/>
        <v>Category 2: Redesign Primary Care</v>
      </c>
      <c r="E132" s="195">
        <f ca="1" t="shared" si="7"/>
        <v>0</v>
      </c>
      <c r="F132" s="195">
        <f ca="1" t="shared" si="8"/>
        <v>0</v>
      </c>
      <c r="G132" s="198" t="str">
        <f ca="1">INDIRECT("'"&amp;$Q132&amp;"'!B22")</f>
        <v>Process Milestone:</v>
      </c>
      <c r="H132" s="195">
        <f ca="1">INDIRECT("'"&amp;$Q132&amp;"'!D22")</f>
        <v>0</v>
      </c>
      <c r="I132" s="195"/>
      <c r="J132" s="195">
        <f ca="1">INDIRECT("'"&amp;$Q132&amp;"'!F25")</f>
        <v>0</v>
      </c>
      <c r="K132" s="195">
        <f ca="1">INDIRECT("'"&amp;$Q132&amp;"'!F27")</f>
        <v>0</v>
      </c>
      <c r="L132" s="195" t="str">
        <f ca="1">INDIRECT("'"&amp;$Q132&amp;"'!F29")</f>
        <v>N/A</v>
      </c>
      <c r="M132" s="195">
        <f ca="1">INDIRECT("'"&amp;$Q132&amp;"'!F32")</f>
        <v>0</v>
      </c>
      <c r="N132" s="195">
        <f ca="1">INDIRECT("'"&amp;$Q132&amp;"'!B34")</f>
        <v>0</v>
      </c>
      <c r="O132" s="195">
        <f ca="1">INDIRECT("'"&amp;$Q132&amp;"'!F42")</f>
        <v>0</v>
      </c>
      <c r="P132" s="195" t="str">
        <f ca="1">INDIRECT("'"&amp;$Q132&amp;"'!F44")</f>
        <v xml:space="preserve"> </v>
      </c>
      <c r="Q132" t="s">
        <v>104</v>
      </c>
      <c r="R132">
        <v>14</v>
      </c>
    </row>
    <row r="133" spans="1:18" ht="15">
      <c r="A133" s="195" t="str">
        <f>'Total Payment Amount'!$D$2</f>
        <v>Los Angeles County Department of Health Services</v>
      </c>
      <c r="B133" s="195" t="str">
        <f>'Total Payment Amount'!$D$3</f>
        <v>DY 7</v>
      </c>
      <c r="C133" s="196">
        <f>'Total Payment Amount'!$D$4</f>
        <v>41182</v>
      </c>
      <c r="D133" s="198" t="str">
        <f ca="1" t="shared" si="6"/>
        <v>Category 2: Redesign Primary Care</v>
      </c>
      <c r="E133" s="195">
        <f ca="1" t="shared" si="7"/>
        <v>0</v>
      </c>
      <c r="F133" s="195">
        <f ca="1" t="shared" si="8"/>
        <v>0</v>
      </c>
      <c r="G133" s="198" t="str">
        <f ca="1">INDIRECT("'"&amp;$Q133&amp;"'!B47")</f>
        <v>Process Milestone:</v>
      </c>
      <c r="H133" s="195">
        <f ca="1">INDIRECT("'"&amp;$Q133&amp;"'!D47")</f>
        <v>0</v>
      </c>
      <c r="I133" s="195"/>
      <c r="J133" s="195">
        <f ca="1">INDIRECT("'"&amp;$Q133&amp;"'!F50")</f>
        <v>0</v>
      </c>
      <c r="K133" s="195">
        <f ca="1">INDIRECT("'"&amp;$Q133&amp;"'!F52")</f>
        <v>0</v>
      </c>
      <c r="L133" s="195" t="str">
        <f ca="1">INDIRECT("'"&amp;$Q133&amp;"'!F54")</f>
        <v>N/A</v>
      </c>
      <c r="M133" s="195">
        <f ca="1">INDIRECT("'"&amp;$Q133&amp;"'!F57")</f>
        <v>0</v>
      </c>
      <c r="N133" s="195">
        <f ca="1">INDIRECT("'"&amp;$Q133&amp;"'!B59")</f>
        <v>0</v>
      </c>
      <c r="O133" s="195">
        <f ca="1">INDIRECT("'"&amp;$Q133&amp;"'!F67")</f>
        <v>0</v>
      </c>
      <c r="P133" s="195" t="str">
        <f ca="1">INDIRECT("'"&amp;$Q133&amp;"'!F69")</f>
        <v xml:space="preserve"> </v>
      </c>
      <c r="Q133" t="s">
        <v>104</v>
      </c>
      <c r="R133">
        <v>14</v>
      </c>
    </row>
    <row r="134" spans="1:18" ht="15">
      <c r="A134" s="195" t="str">
        <f>'Total Payment Amount'!$D$2</f>
        <v>Los Angeles County Department of Health Services</v>
      </c>
      <c r="B134" s="195" t="str">
        <f>'Total Payment Amount'!$D$3</f>
        <v>DY 7</v>
      </c>
      <c r="C134" s="196">
        <f>'Total Payment Amount'!$D$4</f>
        <v>41182</v>
      </c>
      <c r="D134" s="198" t="str">
        <f ca="1" t="shared" si="6"/>
        <v>Category 2: Redesign Primary Care</v>
      </c>
      <c r="E134" s="195">
        <f ca="1" t="shared" si="7"/>
        <v>0</v>
      </c>
      <c r="F134" s="195">
        <f ca="1" t="shared" si="8"/>
        <v>0</v>
      </c>
      <c r="G134" s="198" t="str">
        <f ca="1">INDIRECT("'"&amp;$Q134&amp;"'!B72")</f>
        <v>Process Milestone:</v>
      </c>
      <c r="H134" s="195">
        <f ca="1">INDIRECT("'"&amp;$Q134&amp;"'!D72")</f>
        <v>0</v>
      </c>
      <c r="I134" s="195"/>
      <c r="J134" s="195">
        <f ca="1">INDIRECT("'"&amp;$Q134&amp;"'!F75")</f>
        <v>0</v>
      </c>
      <c r="K134" s="195">
        <f ca="1">INDIRECT("'"&amp;$Q134&amp;"'!F77")</f>
        <v>0</v>
      </c>
      <c r="L134" s="195" t="str">
        <f ca="1">INDIRECT("'"&amp;$Q134&amp;"'!F79")</f>
        <v>N/A</v>
      </c>
      <c r="M134" s="195">
        <f ca="1">INDIRECT("'"&amp;$Q134&amp;"'!F82")</f>
        <v>0</v>
      </c>
      <c r="N134" s="195">
        <f ca="1">INDIRECT("'"&amp;$Q134&amp;"'!B84")</f>
        <v>0</v>
      </c>
      <c r="O134" s="195">
        <f ca="1">INDIRECT("'"&amp;$Q134&amp;"'!F92")</f>
        <v>0</v>
      </c>
      <c r="P134" s="195" t="str">
        <f ca="1">INDIRECT("'"&amp;$Q134&amp;"'!F94")</f>
        <v xml:space="preserve"> </v>
      </c>
      <c r="Q134" t="s">
        <v>104</v>
      </c>
      <c r="R134">
        <v>14</v>
      </c>
    </row>
    <row r="135" spans="1:18" ht="15">
      <c r="A135" s="195" t="str">
        <f>'Total Payment Amount'!$D$2</f>
        <v>Los Angeles County Department of Health Services</v>
      </c>
      <c r="B135" s="195" t="str">
        <f>'Total Payment Amount'!$D$3</f>
        <v>DY 7</v>
      </c>
      <c r="C135" s="196">
        <f>'Total Payment Amount'!$D$4</f>
        <v>41182</v>
      </c>
      <c r="D135" s="198" t="str">
        <f ca="1" t="shared" si="6"/>
        <v>Category 2: Redesign Primary Care</v>
      </c>
      <c r="E135" s="195">
        <f ca="1" t="shared" si="7"/>
        <v>0</v>
      </c>
      <c r="F135" s="195">
        <f ca="1" t="shared" si="8"/>
        <v>0</v>
      </c>
      <c r="G135" s="198" t="str">
        <f ca="1">INDIRECT("'"&amp;$Q135&amp;"'!B97")</f>
        <v>Process Milestone:</v>
      </c>
      <c r="H135" s="195">
        <f ca="1">INDIRECT("'"&amp;$Q135&amp;"'!D97")</f>
        <v>0</v>
      </c>
      <c r="I135" s="195"/>
      <c r="J135" s="195">
        <f ca="1">INDIRECT("'"&amp;$Q135&amp;"'!F100")</f>
        <v>0</v>
      </c>
      <c r="K135" s="195">
        <f ca="1">INDIRECT("'"&amp;$Q135&amp;"'!F102")</f>
        <v>0</v>
      </c>
      <c r="L135" s="195" t="str">
        <f ca="1">INDIRECT("'"&amp;$Q135&amp;"'!F104")</f>
        <v>N/A</v>
      </c>
      <c r="M135" s="195">
        <f ca="1">INDIRECT("'"&amp;$Q135&amp;"'!F107")</f>
        <v>0</v>
      </c>
      <c r="N135" s="195">
        <f ca="1">INDIRECT("'"&amp;$Q135&amp;"'!B109")</f>
        <v>0</v>
      </c>
      <c r="O135" s="195">
        <f ca="1">INDIRECT("'"&amp;$Q135&amp;"'!F117")</f>
        <v>0</v>
      </c>
      <c r="P135" s="195" t="str">
        <f ca="1">INDIRECT("'"&amp;$Q135&amp;"'!F119")</f>
        <v xml:space="preserve"> </v>
      </c>
      <c r="Q135" t="s">
        <v>104</v>
      </c>
      <c r="R135">
        <v>14</v>
      </c>
    </row>
    <row r="136" spans="1:18" ht="15">
      <c r="A136" s="195" t="str">
        <f>'Total Payment Amount'!$D$2</f>
        <v>Los Angeles County Department of Health Services</v>
      </c>
      <c r="B136" s="195" t="str">
        <f>'Total Payment Amount'!$D$3</f>
        <v>DY 7</v>
      </c>
      <c r="C136" s="196">
        <f>'Total Payment Amount'!$D$4</f>
        <v>41182</v>
      </c>
      <c r="D136" s="198" t="str">
        <f ca="1" t="shared" si="6"/>
        <v>Category 2: Redesign Primary Care</v>
      </c>
      <c r="E136" s="195">
        <f ca="1" t="shared" si="7"/>
        <v>0</v>
      </c>
      <c r="F136" s="195">
        <f ca="1" t="shared" si="8"/>
        <v>0</v>
      </c>
      <c r="G136" s="198" t="str">
        <f ca="1">INDIRECT("'"&amp;$Q136&amp;"'!B122")</f>
        <v>Process Milestone:</v>
      </c>
      <c r="H136" s="195">
        <f ca="1">INDIRECT("'"&amp;$Q136&amp;"'!D122")</f>
        <v>0</v>
      </c>
      <c r="I136" s="195"/>
      <c r="J136" s="195">
        <f ca="1">INDIRECT("'"&amp;$Q136&amp;"'!F125")</f>
        <v>0</v>
      </c>
      <c r="K136" s="195">
        <f ca="1">INDIRECT("'"&amp;$Q136&amp;"'!F127")</f>
        <v>0</v>
      </c>
      <c r="L136" s="195" t="str">
        <f ca="1">INDIRECT("'"&amp;$Q136&amp;"'!F129")</f>
        <v>N/A</v>
      </c>
      <c r="M136" s="195">
        <f ca="1">INDIRECT("'"&amp;$Q136&amp;"'!F132")</f>
        <v>0</v>
      </c>
      <c r="N136" s="195">
        <f ca="1">INDIRECT("'"&amp;$Q136&amp;"'!B134")</f>
        <v>0</v>
      </c>
      <c r="O136" s="195">
        <f ca="1">INDIRECT("'"&amp;$Q136&amp;"'!F142")</f>
        <v>0</v>
      </c>
      <c r="P136" s="195" t="str">
        <f ca="1">INDIRECT("'"&amp;$Q136&amp;"'!F144")</f>
        <v xml:space="preserve"> </v>
      </c>
      <c r="Q136" t="s">
        <v>104</v>
      </c>
      <c r="R136">
        <v>14</v>
      </c>
    </row>
    <row r="137" spans="1:18" ht="15">
      <c r="A137" s="195" t="str">
        <f>'Total Payment Amount'!$D$2</f>
        <v>Los Angeles County Department of Health Services</v>
      </c>
      <c r="B137" s="195" t="str">
        <f>'Total Payment Amount'!$D$3</f>
        <v>DY 7</v>
      </c>
      <c r="C137" s="196">
        <f>'Total Payment Amount'!$D$4</f>
        <v>41182</v>
      </c>
      <c r="D137" s="198" t="str">
        <f ca="1" t="shared" si="6"/>
        <v>Category 2: Redesign Primary Care</v>
      </c>
      <c r="E137" s="195">
        <f ca="1" t="shared" si="7"/>
        <v>0</v>
      </c>
      <c r="F137" s="195">
        <f ca="1" t="shared" si="8"/>
        <v>0</v>
      </c>
      <c r="G137" s="198" t="str">
        <f ca="1">INDIRECT("'"&amp;$Q137&amp;"'!B147")</f>
        <v>Improvement Milestone:</v>
      </c>
      <c r="H137" s="195">
        <f ca="1">INDIRECT("'"&amp;$Q137&amp;"'!D147")</f>
        <v>0</v>
      </c>
      <c r="I137" s="195"/>
      <c r="J137" s="195">
        <f ca="1">INDIRECT("'"&amp;$Q137&amp;"'!F150")</f>
        <v>0</v>
      </c>
      <c r="K137" s="195">
        <f ca="1">INDIRECT("'"&amp;$Q137&amp;"'!F152")</f>
        <v>0</v>
      </c>
      <c r="L137" s="195" t="str">
        <f ca="1">INDIRECT("'"&amp;$Q137&amp;"'!F154")</f>
        <v>N/A</v>
      </c>
      <c r="M137" s="195">
        <f ca="1">INDIRECT("'"&amp;$Q137&amp;"'!F157")</f>
        <v>0</v>
      </c>
      <c r="N137" s="195">
        <f ca="1">INDIRECT("'"&amp;$Q137&amp;"'!B159")</f>
        <v>0</v>
      </c>
      <c r="O137" s="195">
        <f ca="1">INDIRECT("'"&amp;$Q137&amp;"'!F167")</f>
        <v>0</v>
      </c>
      <c r="P137" s="195" t="str">
        <f ca="1">INDIRECT("'"&amp;$Q137&amp;"'!F169")</f>
        <v xml:space="preserve"> </v>
      </c>
      <c r="Q137" t="s">
        <v>104</v>
      </c>
      <c r="R137">
        <v>14</v>
      </c>
    </row>
    <row r="138" spans="1:18" ht="15">
      <c r="A138" s="195" t="str">
        <f>'Total Payment Amount'!$D$2</f>
        <v>Los Angeles County Department of Health Services</v>
      </c>
      <c r="B138" s="195" t="str">
        <f>'Total Payment Amount'!$D$3</f>
        <v>DY 7</v>
      </c>
      <c r="C138" s="196">
        <f>'Total Payment Amount'!$D$4</f>
        <v>41182</v>
      </c>
      <c r="D138" s="198" t="str">
        <f ca="1" t="shared" si="6"/>
        <v>Category 2: Redesign Primary Care</v>
      </c>
      <c r="E138" s="195">
        <f ca="1" t="shared" si="7"/>
        <v>0</v>
      </c>
      <c r="F138" s="195">
        <f ca="1" t="shared" si="8"/>
        <v>0</v>
      </c>
      <c r="G138" s="198" t="str">
        <f ca="1">INDIRECT("'"&amp;$Q138&amp;"'!B172")</f>
        <v>Improvement Milestone:</v>
      </c>
      <c r="H138" s="195">
        <f ca="1">INDIRECT("'"&amp;$Q138&amp;"'!D172")</f>
        <v>0</v>
      </c>
      <c r="I138" s="195"/>
      <c r="J138" s="195">
        <f ca="1">INDIRECT("'"&amp;$Q138&amp;"'!F175")</f>
        <v>0</v>
      </c>
      <c r="K138" s="195">
        <f ca="1">INDIRECT("'"&amp;$Q138&amp;"'!F177")</f>
        <v>0</v>
      </c>
      <c r="L138" s="195" t="str">
        <f ca="1">INDIRECT("'"&amp;$Q138&amp;"'!F179")</f>
        <v>N/A</v>
      </c>
      <c r="M138" s="195">
        <f ca="1">INDIRECT("'"&amp;$Q138&amp;"'!F182")</f>
        <v>0</v>
      </c>
      <c r="N138" s="195">
        <f ca="1">INDIRECT("'"&amp;$Q138&amp;"'!B184")</f>
        <v>0</v>
      </c>
      <c r="O138" s="195">
        <f ca="1">INDIRECT("'"&amp;$Q138&amp;"'!F192")</f>
        <v>0</v>
      </c>
      <c r="P138" s="195" t="str">
        <f ca="1">INDIRECT("'"&amp;$Q138&amp;"'!F194")</f>
        <v xml:space="preserve"> </v>
      </c>
      <c r="Q138" t="s">
        <v>104</v>
      </c>
      <c r="R138">
        <v>14</v>
      </c>
    </row>
    <row r="139" spans="1:18" ht="15">
      <c r="A139" s="195" t="str">
        <f>'Total Payment Amount'!$D$2</f>
        <v>Los Angeles County Department of Health Services</v>
      </c>
      <c r="B139" s="195" t="str">
        <f>'Total Payment Amount'!$D$3</f>
        <v>DY 7</v>
      </c>
      <c r="C139" s="196">
        <f>'Total Payment Amount'!$D$4</f>
        <v>41182</v>
      </c>
      <c r="D139" s="198" t="str">
        <f ca="1" t="shared" si="6"/>
        <v>Category 2: Redesign Primary Care</v>
      </c>
      <c r="E139" s="195">
        <f ca="1" t="shared" si="7"/>
        <v>0</v>
      </c>
      <c r="F139" s="195">
        <f ca="1" t="shared" si="8"/>
        <v>0</v>
      </c>
      <c r="G139" s="198" t="str">
        <f ca="1">INDIRECT("'"&amp;$Q139&amp;"'!B197")</f>
        <v>Improvement Milestone:</v>
      </c>
      <c r="H139" s="195">
        <f ca="1">INDIRECT("'"&amp;$Q139&amp;"'!D197")</f>
        <v>0</v>
      </c>
      <c r="I139" s="195"/>
      <c r="J139" s="195">
        <f ca="1">INDIRECT("'"&amp;$Q139&amp;"'!F200")</f>
        <v>0</v>
      </c>
      <c r="K139" s="195">
        <f ca="1">INDIRECT("'"&amp;$Q139&amp;"'!F202")</f>
        <v>0</v>
      </c>
      <c r="L139" s="195" t="str">
        <f ca="1">INDIRECT("'"&amp;$Q139&amp;"'!F204")</f>
        <v>N/A</v>
      </c>
      <c r="M139" s="195">
        <f ca="1">INDIRECT("'"&amp;$Q139&amp;"'!F207")</f>
        <v>0</v>
      </c>
      <c r="N139" s="195">
        <f ca="1">INDIRECT("'"&amp;$Q139&amp;"'!B209")</f>
        <v>0</v>
      </c>
      <c r="O139" s="195">
        <f ca="1">INDIRECT("'"&amp;$Q139&amp;"'!F217")</f>
        <v>0</v>
      </c>
      <c r="P139" s="195" t="str">
        <f ca="1">INDIRECT("'"&amp;$Q139&amp;"'!F219")</f>
        <v xml:space="preserve"> </v>
      </c>
      <c r="Q139" t="s">
        <v>104</v>
      </c>
      <c r="R139">
        <v>14</v>
      </c>
    </row>
    <row r="140" spans="1:18" ht="15">
      <c r="A140" s="195" t="str">
        <f>'Total Payment Amount'!$D$2</f>
        <v>Los Angeles County Department of Health Services</v>
      </c>
      <c r="B140" s="195" t="str">
        <f>'Total Payment Amount'!$D$3</f>
        <v>DY 7</v>
      </c>
      <c r="C140" s="196">
        <f>'Total Payment Amount'!$D$4</f>
        <v>41182</v>
      </c>
      <c r="D140" s="198" t="str">
        <f ca="1" t="shared" si="6"/>
        <v>Category 2: Redesign Primary Care</v>
      </c>
      <c r="E140" s="195">
        <f ca="1" t="shared" si="7"/>
        <v>0</v>
      </c>
      <c r="F140" s="195">
        <f ca="1" t="shared" si="8"/>
        <v>0</v>
      </c>
      <c r="G140" s="198" t="str">
        <f ca="1">INDIRECT("'"&amp;$Q140&amp;"'!B222")</f>
        <v>Improvement Milestone:</v>
      </c>
      <c r="H140" s="195">
        <f ca="1">INDIRECT("'"&amp;$Q140&amp;"'!D222")</f>
        <v>0</v>
      </c>
      <c r="I140" s="195"/>
      <c r="J140" s="195">
        <f ca="1">INDIRECT("'"&amp;$Q140&amp;"'!F225")</f>
        <v>0</v>
      </c>
      <c r="K140" s="195">
        <f ca="1">INDIRECT("'"&amp;$Q140&amp;"'!F227")</f>
        <v>0</v>
      </c>
      <c r="L140" s="195" t="str">
        <f ca="1">INDIRECT("'"&amp;$Q140&amp;"'!F229")</f>
        <v>N/A</v>
      </c>
      <c r="M140" s="195">
        <f ca="1">INDIRECT("'"&amp;$Q140&amp;"'!F232")</f>
        <v>0</v>
      </c>
      <c r="N140" s="195">
        <f ca="1">INDIRECT("'"&amp;$Q140&amp;"'!B234")</f>
        <v>0</v>
      </c>
      <c r="O140" s="195">
        <f ca="1">INDIRECT("'"&amp;$Q140&amp;"'!F242")</f>
        <v>0</v>
      </c>
      <c r="P140" s="195" t="str">
        <f ca="1">INDIRECT("'"&amp;$Q140&amp;"'!F244")</f>
        <v xml:space="preserve"> </v>
      </c>
      <c r="Q140" t="s">
        <v>104</v>
      </c>
      <c r="R140">
        <v>14</v>
      </c>
    </row>
    <row r="141" spans="1:18" ht="15">
      <c r="A141" s="195" t="str">
        <f>'Total Payment Amount'!$D$2</f>
        <v>Los Angeles County Department of Health Services</v>
      </c>
      <c r="B141" s="195" t="str">
        <f>'Total Payment Amount'!$D$3</f>
        <v>DY 7</v>
      </c>
      <c r="C141" s="196">
        <f>'Total Payment Amount'!$D$4</f>
        <v>41182</v>
      </c>
      <c r="D141" s="198" t="str">
        <f ca="1" t="shared" si="6"/>
        <v>Category 2: Redesign Primary Care</v>
      </c>
      <c r="E141" s="195">
        <f ca="1" t="shared" si="7"/>
        <v>0</v>
      </c>
      <c r="F141" s="195">
        <f ca="1" t="shared" si="8"/>
        <v>0</v>
      </c>
      <c r="G141" s="198" t="str">
        <f ca="1">INDIRECT("'"&amp;$Q141&amp;"'!B247")</f>
        <v>Improvement Milestone:</v>
      </c>
      <c r="H141" s="195">
        <f ca="1">INDIRECT("'"&amp;$Q141&amp;"'!D247")</f>
        <v>0</v>
      </c>
      <c r="I141" s="195"/>
      <c r="J141" s="195">
        <f ca="1">INDIRECT("'"&amp;$Q141&amp;"'!F250")</f>
        <v>0</v>
      </c>
      <c r="K141" s="195">
        <f ca="1">INDIRECT("'"&amp;$Q141&amp;"'!F252")</f>
        <v>0</v>
      </c>
      <c r="L141" s="195" t="str">
        <f ca="1">INDIRECT("'"&amp;$Q141&amp;"'!F254")</f>
        <v>N/A</v>
      </c>
      <c r="M141" s="195">
        <f ca="1">INDIRECT("'"&amp;$Q141&amp;"'!F257")</f>
        <v>0</v>
      </c>
      <c r="N141" s="195">
        <f ca="1">INDIRECT("'"&amp;$Q141&amp;"'!B259")</f>
        <v>0</v>
      </c>
      <c r="O141" s="195">
        <f ca="1">INDIRECT("'"&amp;$Q141&amp;"'!F267")</f>
        <v>0</v>
      </c>
      <c r="P141" s="195" t="str">
        <f ca="1">INDIRECT("'"&amp;$Q141&amp;"'!F269")</f>
        <v xml:space="preserve"> </v>
      </c>
      <c r="Q141" t="s">
        <v>104</v>
      </c>
      <c r="R141">
        <v>14</v>
      </c>
    </row>
    <row r="142" spans="1:18" ht="15">
      <c r="A142" s="195" t="str">
        <f>'Total Payment Amount'!$D$2</f>
        <v>Los Angeles County Department of Health Services</v>
      </c>
      <c r="B142" s="195" t="str">
        <f>'Total Payment Amount'!$D$3</f>
        <v>DY 7</v>
      </c>
      <c r="C142" s="196">
        <f>'Total Payment Amount'!$D$4</f>
        <v>41182</v>
      </c>
      <c r="D142" s="198" t="str">
        <f ca="1" t="shared" si="6"/>
        <v>Category 2: Redesign to Improve Patient Experience</v>
      </c>
      <c r="E142" s="195">
        <f ca="1" t="shared" si="7"/>
        <v>0</v>
      </c>
      <c r="F142" s="195">
        <f ca="1" t="shared" si="8"/>
        <v>0</v>
      </c>
      <c r="G142" s="198" t="str">
        <f ca="1">INDIRECT("'"&amp;$Q142&amp;"'!B22")</f>
        <v>Process Milestone:</v>
      </c>
      <c r="H142" s="195">
        <f ca="1">INDIRECT("'"&amp;$Q142&amp;"'!D22")</f>
        <v>0</v>
      </c>
      <c r="I142" s="195"/>
      <c r="J142" s="195">
        <f ca="1">INDIRECT("'"&amp;$Q142&amp;"'!F25")</f>
        <v>0</v>
      </c>
      <c r="K142" s="195">
        <f ca="1">INDIRECT("'"&amp;$Q142&amp;"'!F27")</f>
        <v>0</v>
      </c>
      <c r="L142" s="195" t="str">
        <f ca="1">INDIRECT("'"&amp;$Q142&amp;"'!F29")</f>
        <v>N/A</v>
      </c>
      <c r="M142" s="195">
        <f ca="1">INDIRECT("'"&amp;$Q142&amp;"'!F32")</f>
        <v>0</v>
      </c>
      <c r="N142" s="195">
        <f ca="1">INDIRECT("'"&amp;$Q142&amp;"'!B34")</f>
        <v>0</v>
      </c>
      <c r="O142" s="195">
        <f ca="1">INDIRECT("'"&amp;$Q142&amp;"'!F42")</f>
        <v>0</v>
      </c>
      <c r="P142" s="195" t="str">
        <f ca="1">INDIRECT("'"&amp;$Q142&amp;"'!F44")</f>
        <v xml:space="preserve"> </v>
      </c>
      <c r="Q142" t="s">
        <v>258</v>
      </c>
      <c r="R142">
        <v>15</v>
      </c>
    </row>
    <row r="143" spans="1:18" ht="15">
      <c r="A143" s="195" t="str">
        <f>'Total Payment Amount'!$D$2</f>
        <v>Los Angeles County Department of Health Services</v>
      </c>
      <c r="B143" s="195" t="str">
        <f>'Total Payment Amount'!$D$3</f>
        <v>DY 7</v>
      </c>
      <c r="C143" s="196">
        <f>'Total Payment Amount'!$D$4</f>
        <v>41182</v>
      </c>
      <c r="D143" s="198" t="str">
        <f ca="1" t="shared" si="6"/>
        <v>Category 2: Redesign to Improve Patient Experience</v>
      </c>
      <c r="E143" s="195">
        <f ca="1" t="shared" si="7"/>
        <v>0</v>
      </c>
      <c r="F143" s="195">
        <f ca="1" t="shared" si="8"/>
        <v>0</v>
      </c>
      <c r="G143" s="198" t="str">
        <f ca="1">INDIRECT("'"&amp;$Q143&amp;"'!B47")</f>
        <v>Process Milestone:</v>
      </c>
      <c r="H143" s="195">
        <f ca="1">INDIRECT("'"&amp;$Q143&amp;"'!D47")</f>
        <v>0</v>
      </c>
      <c r="I143" s="195"/>
      <c r="J143" s="195">
        <f ca="1">INDIRECT("'"&amp;$Q143&amp;"'!F50")</f>
        <v>0</v>
      </c>
      <c r="K143" s="195">
        <f ca="1">INDIRECT("'"&amp;$Q143&amp;"'!F52")</f>
        <v>0</v>
      </c>
      <c r="L143" s="195" t="str">
        <f ca="1">INDIRECT("'"&amp;$Q143&amp;"'!F54")</f>
        <v>N/A</v>
      </c>
      <c r="M143" s="195">
        <f ca="1">INDIRECT("'"&amp;$Q143&amp;"'!F57")</f>
        <v>0</v>
      </c>
      <c r="N143" s="195">
        <f ca="1">INDIRECT("'"&amp;$Q143&amp;"'!B59")</f>
        <v>0</v>
      </c>
      <c r="O143" s="195">
        <f ca="1">INDIRECT("'"&amp;$Q143&amp;"'!F67")</f>
        <v>0</v>
      </c>
      <c r="P143" s="195" t="str">
        <f ca="1">INDIRECT("'"&amp;$Q143&amp;"'!F69")</f>
        <v xml:space="preserve"> </v>
      </c>
      <c r="Q143" t="s">
        <v>258</v>
      </c>
      <c r="R143">
        <v>15</v>
      </c>
    </row>
    <row r="144" spans="1:18" ht="15">
      <c r="A144" s="195" t="str">
        <f>'Total Payment Amount'!$D$2</f>
        <v>Los Angeles County Department of Health Services</v>
      </c>
      <c r="B144" s="195" t="str">
        <f>'Total Payment Amount'!$D$3</f>
        <v>DY 7</v>
      </c>
      <c r="C144" s="196">
        <f>'Total Payment Amount'!$D$4</f>
        <v>41182</v>
      </c>
      <c r="D144" s="198" t="str">
        <f ca="1" t="shared" si="6"/>
        <v>Category 2: Redesign to Improve Patient Experience</v>
      </c>
      <c r="E144" s="195">
        <f ca="1" t="shared" si="7"/>
        <v>0</v>
      </c>
      <c r="F144" s="195">
        <f ca="1" t="shared" si="8"/>
        <v>0</v>
      </c>
      <c r="G144" s="198" t="str">
        <f ca="1">INDIRECT("'"&amp;$Q144&amp;"'!B72")</f>
        <v>Process Milestone:</v>
      </c>
      <c r="H144" s="195">
        <f ca="1">INDIRECT("'"&amp;$Q144&amp;"'!D72")</f>
        <v>0</v>
      </c>
      <c r="I144" s="195"/>
      <c r="J144" s="195">
        <f ca="1">INDIRECT("'"&amp;$Q144&amp;"'!F75")</f>
        <v>0</v>
      </c>
      <c r="K144" s="195">
        <f ca="1">INDIRECT("'"&amp;$Q144&amp;"'!F77")</f>
        <v>0</v>
      </c>
      <c r="L144" s="195" t="str">
        <f ca="1">INDIRECT("'"&amp;$Q144&amp;"'!F79")</f>
        <v>N/A</v>
      </c>
      <c r="M144" s="195">
        <f ca="1">INDIRECT("'"&amp;$Q144&amp;"'!F82")</f>
        <v>0</v>
      </c>
      <c r="N144" s="195">
        <f ca="1">INDIRECT("'"&amp;$Q144&amp;"'!B84")</f>
        <v>0</v>
      </c>
      <c r="O144" s="195">
        <f ca="1">INDIRECT("'"&amp;$Q144&amp;"'!F92")</f>
        <v>0</v>
      </c>
      <c r="P144" s="195" t="str">
        <f ca="1">INDIRECT("'"&amp;$Q144&amp;"'!F94")</f>
        <v xml:space="preserve"> </v>
      </c>
      <c r="Q144" t="s">
        <v>258</v>
      </c>
      <c r="R144">
        <v>15</v>
      </c>
    </row>
    <row r="145" spans="1:18" ht="15">
      <c r="A145" s="195" t="str">
        <f>'Total Payment Amount'!$D$2</f>
        <v>Los Angeles County Department of Health Services</v>
      </c>
      <c r="B145" s="195" t="str">
        <f>'Total Payment Amount'!$D$3</f>
        <v>DY 7</v>
      </c>
      <c r="C145" s="196">
        <f>'Total Payment Amount'!$D$4</f>
        <v>41182</v>
      </c>
      <c r="D145" s="198" t="str">
        <f ca="1" t="shared" si="6"/>
        <v>Category 2: Redesign to Improve Patient Experience</v>
      </c>
      <c r="E145" s="195">
        <f ca="1" t="shared" si="7"/>
        <v>0</v>
      </c>
      <c r="F145" s="195">
        <f ca="1" t="shared" si="8"/>
        <v>0</v>
      </c>
      <c r="G145" s="198" t="str">
        <f ca="1">INDIRECT("'"&amp;$Q145&amp;"'!B97")</f>
        <v>Process Milestone:</v>
      </c>
      <c r="H145" s="195">
        <f ca="1">INDIRECT("'"&amp;$Q145&amp;"'!D97")</f>
        <v>0</v>
      </c>
      <c r="I145" s="195"/>
      <c r="J145" s="195">
        <f ca="1">INDIRECT("'"&amp;$Q145&amp;"'!F100")</f>
        <v>0</v>
      </c>
      <c r="K145" s="195">
        <f ca="1">INDIRECT("'"&amp;$Q145&amp;"'!F102")</f>
        <v>0</v>
      </c>
      <c r="L145" s="195" t="str">
        <f ca="1">INDIRECT("'"&amp;$Q145&amp;"'!F104")</f>
        <v>N/A</v>
      </c>
      <c r="M145" s="195">
        <f ca="1">INDIRECT("'"&amp;$Q145&amp;"'!F107")</f>
        <v>0</v>
      </c>
      <c r="N145" s="195">
        <f ca="1">INDIRECT("'"&amp;$Q145&amp;"'!B109")</f>
        <v>0</v>
      </c>
      <c r="O145" s="195">
        <f ca="1">INDIRECT("'"&amp;$Q145&amp;"'!F117")</f>
        <v>0</v>
      </c>
      <c r="P145" s="195" t="str">
        <f ca="1">INDIRECT("'"&amp;$Q145&amp;"'!F119")</f>
        <v xml:space="preserve"> </v>
      </c>
      <c r="Q145" t="s">
        <v>258</v>
      </c>
      <c r="R145">
        <v>15</v>
      </c>
    </row>
    <row r="146" spans="1:18" ht="15">
      <c r="A146" s="195" t="str">
        <f>'Total Payment Amount'!$D$2</f>
        <v>Los Angeles County Department of Health Services</v>
      </c>
      <c r="B146" s="195" t="str">
        <f>'Total Payment Amount'!$D$3</f>
        <v>DY 7</v>
      </c>
      <c r="C146" s="196">
        <f>'Total Payment Amount'!$D$4</f>
        <v>41182</v>
      </c>
      <c r="D146" s="198" t="str">
        <f ca="1" t="shared" si="6"/>
        <v>Category 2: Redesign to Improve Patient Experience</v>
      </c>
      <c r="E146" s="195">
        <f ca="1" t="shared" si="7"/>
        <v>0</v>
      </c>
      <c r="F146" s="195">
        <f ca="1" t="shared" si="8"/>
        <v>0</v>
      </c>
      <c r="G146" s="198" t="str">
        <f ca="1">INDIRECT("'"&amp;$Q146&amp;"'!B122")</f>
        <v>Process Milestone:</v>
      </c>
      <c r="H146" s="195">
        <f ca="1">INDIRECT("'"&amp;$Q146&amp;"'!D122")</f>
        <v>0</v>
      </c>
      <c r="I146" s="195"/>
      <c r="J146" s="195">
        <f ca="1">INDIRECT("'"&amp;$Q146&amp;"'!F125")</f>
        <v>0</v>
      </c>
      <c r="K146" s="195">
        <f ca="1">INDIRECT("'"&amp;$Q146&amp;"'!F127")</f>
        <v>0</v>
      </c>
      <c r="L146" s="195" t="str">
        <f ca="1">INDIRECT("'"&amp;$Q146&amp;"'!F129")</f>
        <v>N/A</v>
      </c>
      <c r="M146" s="195">
        <f ca="1">INDIRECT("'"&amp;$Q146&amp;"'!F132")</f>
        <v>0</v>
      </c>
      <c r="N146" s="195">
        <f ca="1">INDIRECT("'"&amp;$Q146&amp;"'!B134")</f>
        <v>0</v>
      </c>
      <c r="O146" s="195">
        <f ca="1">INDIRECT("'"&amp;$Q146&amp;"'!F142")</f>
        <v>0</v>
      </c>
      <c r="P146" s="195" t="str">
        <f ca="1">INDIRECT("'"&amp;$Q146&amp;"'!F144")</f>
        <v xml:space="preserve"> </v>
      </c>
      <c r="Q146" t="s">
        <v>258</v>
      </c>
      <c r="R146">
        <v>15</v>
      </c>
    </row>
    <row r="147" spans="1:18" ht="15">
      <c r="A147" s="195" t="str">
        <f>'Total Payment Amount'!$D$2</f>
        <v>Los Angeles County Department of Health Services</v>
      </c>
      <c r="B147" s="195" t="str">
        <f>'Total Payment Amount'!$D$3</f>
        <v>DY 7</v>
      </c>
      <c r="C147" s="196">
        <f>'Total Payment Amount'!$D$4</f>
        <v>41182</v>
      </c>
      <c r="D147" s="198" t="str">
        <f ca="1" t="shared" si="6"/>
        <v>Category 2: Redesign to Improve Patient Experience</v>
      </c>
      <c r="E147" s="195">
        <f ca="1" t="shared" si="7"/>
        <v>0</v>
      </c>
      <c r="F147" s="195">
        <f ca="1" t="shared" si="8"/>
        <v>0</v>
      </c>
      <c r="G147" s="198" t="str">
        <f ca="1">INDIRECT("'"&amp;$Q147&amp;"'!B147")</f>
        <v>Improvement Milestone:</v>
      </c>
      <c r="H147" s="195">
        <f ca="1">INDIRECT("'"&amp;$Q147&amp;"'!D147")</f>
        <v>0</v>
      </c>
      <c r="I147" s="195"/>
      <c r="J147" s="195">
        <f ca="1">INDIRECT("'"&amp;$Q147&amp;"'!F150")</f>
        <v>0</v>
      </c>
      <c r="K147" s="195">
        <f ca="1">INDIRECT("'"&amp;$Q147&amp;"'!F152")</f>
        <v>0</v>
      </c>
      <c r="L147" s="195" t="str">
        <f ca="1">INDIRECT("'"&amp;$Q147&amp;"'!F154")</f>
        <v>N/A</v>
      </c>
      <c r="M147" s="195">
        <f ca="1">INDIRECT("'"&amp;$Q147&amp;"'!F157")</f>
        <v>0</v>
      </c>
      <c r="N147" s="195">
        <f ca="1">INDIRECT("'"&amp;$Q147&amp;"'!B159")</f>
        <v>0</v>
      </c>
      <c r="O147" s="195">
        <f ca="1">INDIRECT("'"&amp;$Q147&amp;"'!F167")</f>
        <v>0</v>
      </c>
      <c r="P147" s="195" t="str">
        <f ca="1">INDIRECT("'"&amp;$Q147&amp;"'!F169")</f>
        <v xml:space="preserve"> </v>
      </c>
      <c r="Q147" t="s">
        <v>258</v>
      </c>
      <c r="R147">
        <v>15</v>
      </c>
    </row>
    <row r="148" spans="1:18" ht="15">
      <c r="A148" s="195" t="str">
        <f>'Total Payment Amount'!$D$2</f>
        <v>Los Angeles County Department of Health Services</v>
      </c>
      <c r="B148" s="195" t="str">
        <f>'Total Payment Amount'!$D$3</f>
        <v>DY 7</v>
      </c>
      <c r="C148" s="196">
        <f>'Total Payment Amount'!$D$4</f>
        <v>41182</v>
      </c>
      <c r="D148" s="198" t="str">
        <f ca="1" t="shared" si="6"/>
        <v>Category 2: Redesign to Improve Patient Experience</v>
      </c>
      <c r="E148" s="195">
        <f ca="1" t="shared" si="7"/>
        <v>0</v>
      </c>
      <c r="F148" s="195">
        <f ca="1" t="shared" si="8"/>
        <v>0</v>
      </c>
      <c r="G148" s="198" t="str">
        <f ca="1">INDIRECT("'"&amp;$Q148&amp;"'!B172")</f>
        <v>Improvement Milestone:</v>
      </c>
      <c r="H148" s="195">
        <f ca="1">INDIRECT("'"&amp;$Q148&amp;"'!D172")</f>
        <v>0</v>
      </c>
      <c r="I148" s="195"/>
      <c r="J148" s="195">
        <f ca="1">INDIRECT("'"&amp;$Q148&amp;"'!F175")</f>
        <v>0</v>
      </c>
      <c r="K148" s="195">
        <f ca="1">INDIRECT("'"&amp;$Q148&amp;"'!F177")</f>
        <v>0</v>
      </c>
      <c r="L148" s="195" t="str">
        <f ca="1">INDIRECT("'"&amp;$Q148&amp;"'!F179")</f>
        <v>N/A</v>
      </c>
      <c r="M148" s="195">
        <f ca="1">INDIRECT("'"&amp;$Q148&amp;"'!F182")</f>
        <v>0</v>
      </c>
      <c r="N148" s="195">
        <f ca="1">INDIRECT("'"&amp;$Q148&amp;"'!B184")</f>
        <v>0</v>
      </c>
      <c r="O148" s="195">
        <f ca="1">INDIRECT("'"&amp;$Q148&amp;"'!F192")</f>
        <v>0</v>
      </c>
      <c r="P148" s="195" t="str">
        <f ca="1">INDIRECT("'"&amp;$Q148&amp;"'!F194")</f>
        <v xml:space="preserve"> </v>
      </c>
      <c r="Q148" t="s">
        <v>258</v>
      </c>
      <c r="R148">
        <v>15</v>
      </c>
    </row>
    <row r="149" spans="1:18" ht="15">
      <c r="A149" s="195" t="str">
        <f>'Total Payment Amount'!$D$2</f>
        <v>Los Angeles County Department of Health Services</v>
      </c>
      <c r="B149" s="195" t="str">
        <f>'Total Payment Amount'!$D$3</f>
        <v>DY 7</v>
      </c>
      <c r="C149" s="196">
        <f>'Total Payment Amount'!$D$4</f>
        <v>41182</v>
      </c>
      <c r="D149" s="198" t="str">
        <f ca="1" t="shared" si="6"/>
        <v>Category 2: Redesign to Improve Patient Experience</v>
      </c>
      <c r="E149" s="195">
        <f ca="1" t="shared" si="7"/>
        <v>0</v>
      </c>
      <c r="F149" s="195">
        <f ca="1" t="shared" si="8"/>
        <v>0</v>
      </c>
      <c r="G149" s="198" t="str">
        <f ca="1">INDIRECT("'"&amp;$Q149&amp;"'!B197")</f>
        <v>Improvement Milestone:</v>
      </c>
      <c r="H149" s="195">
        <f ca="1">INDIRECT("'"&amp;$Q149&amp;"'!D197")</f>
        <v>0</v>
      </c>
      <c r="I149" s="195"/>
      <c r="J149" s="195">
        <f ca="1">INDIRECT("'"&amp;$Q149&amp;"'!F200")</f>
        <v>0</v>
      </c>
      <c r="K149" s="195">
        <f ca="1">INDIRECT("'"&amp;$Q149&amp;"'!F202")</f>
        <v>0</v>
      </c>
      <c r="L149" s="195" t="str">
        <f ca="1">INDIRECT("'"&amp;$Q149&amp;"'!F204")</f>
        <v>N/A</v>
      </c>
      <c r="M149" s="195">
        <f ca="1">INDIRECT("'"&amp;$Q149&amp;"'!F207")</f>
        <v>0</v>
      </c>
      <c r="N149" s="195">
        <f ca="1">INDIRECT("'"&amp;$Q149&amp;"'!B209")</f>
        <v>0</v>
      </c>
      <c r="O149" s="195">
        <f ca="1">INDIRECT("'"&amp;$Q149&amp;"'!F217")</f>
        <v>0</v>
      </c>
      <c r="P149" s="195" t="str">
        <f ca="1">INDIRECT("'"&amp;$Q149&amp;"'!F219")</f>
        <v xml:space="preserve"> </v>
      </c>
      <c r="Q149" t="s">
        <v>258</v>
      </c>
      <c r="R149">
        <v>15</v>
      </c>
    </row>
    <row r="150" spans="1:18" ht="15">
      <c r="A150" s="195" t="str">
        <f>'Total Payment Amount'!$D$2</f>
        <v>Los Angeles County Department of Health Services</v>
      </c>
      <c r="B150" s="195" t="str">
        <f>'Total Payment Amount'!$D$3</f>
        <v>DY 7</v>
      </c>
      <c r="C150" s="196">
        <f>'Total Payment Amount'!$D$4</f>
        <v>41182</v>
      </c>
      <c r="D150" s="198" t="str">
        <f ca="1" t="shared" si="6"/>
        <v>Category 2: Redesign to Improve Patient Experience</v>
      </c>
      <c r="E150" s="195">
        <f ca="1" t="shared" si="7"/>
        <v>0</v>
      </c>
      <c r="F150" s="195">
        <f ca="1" t="shared" si="8"/>
        <v>0</v>
      </c>
      <c r="G150" s="198" t="str">
        <f ca="1">INDIRECT("'"&amp;$Q150&amp;"'!B222")</f>
        <v>Improvement Milestone:</v>
      </c>
      <c r="H150" s="195">
        <f ca="1">INDIRECT("'"&amp;$Q150&amp;"'!D222")</f>
        <v>0</v>
      </c>
      <c r="I150" s="195"/>
      <c r="J150" s="195">
        <f ca="1">INDIRECT("'"&amp;$Q150&amp;"'!F225")</f>
        <v>0</v>
      </c>
      <c r="K150" s="195">
        <f ca="1">INDIRECT("'"&amp;$Q150&amp;"'!F227")</f>
        <v>0</v>
      </c>
      <c r="L150" s="195" t="str">
        <f ca="1">INDIRECT("'"&amp;$Q150&amp;"'!F229")</f>
        <v>N/A</v>
      </c>
      <c r="M150" s="195">
        <f ca="1">INDIRECT("'"&amp;$Q150&amp;"'!F232")</f>
        <v>0</v>
      </c>
      <c r="N150" s="195">
        <f ca="1">INDIRECT("'"&amp;$Q150&amp;"'!B234")</f>
        <v>0</v>
      </c>
      <c r="O150" s="195">
        <f ca="1">INDIRECT("'"&amp;$Q150&amp;"'!F242")</f>
        <v>0</v>
      </c>
      <c r="P150" s="195" t="str">
        <f ca="1">INDIRECT("'"&amp;$Q150&amp;"'!F244")</f>
        <v xml:space="preserve"> </v>
      </c>
      <c r="Q150" t="s">
        <v>258</v>
      </c>
      <c r="R150">
        <v>15</v>
      </c>
    </row>
    <row r="151" spans="1:18" ht="15">
      <c r="A151" s="195" t="str">
        <f>'Total Payment Amount'!$D$2</f>
        <v>Los Angeles County Department of Health Services</v>
      </c>
      <c r="B151" s="195" t="str">
        <f>'Total Payment Amount'!$D$3</f>
        <v>DY 7</v>
      </c>
      <c r="C151" s="196">
        <f>'Total Payment Amount'!$D$4</f>
        <v>41182</v>
      </c>
      <c r="D151" s="198" t="str">
        <f ca="1" t="shared" si="6"/>
        <v>Category 2: Redesign to Improve Patient Experience</v>
      </c>
      <c r="E151" s="195">
        <f ca="1" t="shared" si="7"/>
        <v>0</v>
      </c>
      <c r="F151" s="195">
        <f ca="1" t="shared" si="8"/>
        <v>0</v>
      </c>
      <c r="G151" s="198" t="str">
        <f ca="1">INDIRECT("'"&amp;$Q151&amp;"'!B247")</f>
        <v>Improvement Milestone:</v>
      </c>
      <c r="H151" s="195">
        <f ca="1">INDIRECT("'"&amp;$Q151&amp;"'!D247")</f>
        <v>0</v>
      </c>
      <c r="I151" s="195"/>
      <c r="J151" s="195">
        <f ca="1">INDIRECT("'"&amp;$Q151&amp;"'!F250")</f>
        <v>0</v>
      </c>
      <c r="K151" s="195">
        <f ca="1">INDIRECT("'"&amp;$Q151&amp;"'!F252")</f>
        <v>0</v>
      </c>
      <c r="L151" s="195" t="str">
        <f ca="1">INDIRECT("'"&amp;$Q151&amp;"'!F254")</f>
        <v>N/A</v>
      </c>
      <c r="M151" s="195">
        <f ca="1">INDIRECT("'"&amp;$Q151&amp;"'!F257")</f>
        <v>0</v>
      </c>
      <c r="N151" s="195">
        <f ca="1">INDIRECT("'"&amp;$Q151&amp;"'!B259")</f>
        <v>0</v>
      </c>
      <c r="O151" s="195">
        <f ca="1">INDIRECT("'"&amp;$Q151&amp;"'!F267")</f>
        <v>0</v>
      </c>
      <c r="P151" s="195" t="str">
        <f ca="1">INDIRECT("'"&amp;$Q151&amp;"'!F269")</f>
        <v xml:space="preserve"> </v>
      </c>
      <c r="Q151" t="s">
        <v>258</v>
      </c>
      <c r="R151">
        <v>15</v>
      </c>
    </row>
    <row r="152" spans="1:18" ht="15">
      <c r="A152" s="195" t="str">
        <f>'Total Payment Amount'!$D$2</f>
        <v>Los Angeles County Department of Health Services</v>
      </c>
      <c r="B152" s="195" t="str">
        <f>'Total Payment Amount'!$D$3</f>
        <v>DY 7</v>
      </c>
      <c r="C152" s="196">
        <f>'Total Payment Amount'!$D$4</f>
        <v>41182</v>
      </c>
      <c r="D152" s="198" t="str">
        <f ca="1" t="shared" si="6"/>
        <v>Category 2: Redesign for Cost Containment</v>
      </c>
      <c r="E152" s="195">
        <f ca="1" t="shared" si="7"/>
        <v>0</v>
      </c>
      <c r="F152" s="195">
        <f ca="1" t="shared" si="8"/>
        <v>0</v>
      </c>
      <c r="G152" s="198" t="str">
        <f ca="1">INDIRECT("'"&amp;$Q152&amp;"'!B22")</f>
        <v>Process Milestone:</v>
      </c>
      <c r="H152" s="195">
        <f ca="1">INDIRECT("'"&amp;$Q152&amp;"'!D22")</f>
        <v>0</v>
      </c>
      <c r="I152" s="195"/>
      <c r="J152" s="195">
        <f ca="1">INDIRECT("'"&amp;$Q152&amp;"'!F25")</f>
        <v>0</v>
      </c>
      <c r="K152" s="195">
        <f ca="1">INDIRECT("'"&amp;$Q152&amp;"'!F27")</f>
        <v>0</v>
      </c>
      <c r="L152" s="195" t="str">
        <f ca="1">INDIRECT("'"&amp;$Q152&amp;"'!F29")</f>
        <v>N/A</v>
      </c>
      <c r="M152" s="195">
        <f ca="1">INDIRECT("'"&amp;$Q152&amp;"'!F32")</f>
        <v>0</v>
      </c>
      <c r="N152" s="195">
        <f ca="1">INDIRECT("'"&amp;$Q152&amp;"'!B34")</f>
        <v>0</v>
      </c>
      <c r="O152" s="195">
        <f ca="1">INDIRECT("'"&amp;$Q152&amp;"'!F42")</f>
        <v>0</v>
      </c>
      <c r="P152" s="195" t="str">
        <f ca="1">INDIRECT("'"&amp;$Q152&amp;"'!F44")</f>
        <v xml:space="preserve"> </v>
      </c>
      <c r="Q152" t="s">
        <v>106</v>
      </c>
      <c r="R152">
        <v>16</v>
      </c>
    </row>
    <row r="153" spans="1:18" ht="15">
      <c r="A153" s="195" t="str">
        <f>'Total Payment Amount'!$D$2</f>
        <v>Los Angeles County Department of Health Services</v>
      </c>
      <c r="B153" s="195" t="str">
        <f>'Total Payment Amount'!$D$3</f>
        <v>DY 7</v>
      </c>
      <c r="C153" s="196">
        <f>'Total Payment Amount'!$D$4</f>
        <v>41182</v>
      </c>
      <c r="D153" s="198" t="str">
        <f ca="1" t="shared" si="6"/>
        <v>Category 2: Redesign for Cost Containment</v>
      </c>
      <c r="E153" s="195">
        <f ca="1" t="shared" si="7"/>
        <v>0</v>
      </c>
      <c r="F153" s="195">
        <f ca="1" t="shared" si="8"/>
        <v>0</v>
      </c>
      <c r="G153" s="198" t="str">
        <f ca="1">INDIRECT("'"&amp;$Q153&amp;"'!B47")</f>
        <v>Process Milestone:</v>
      </c>
      <c r="H153" s="195">
        <f ca="1">INDIRECT("'"&amp;$Q153&amp;"'!D47")</f>
        <v>0</v>
      </c>
      <c r="I153" s="195"/>
      <c r="J153" s="195">
        <f ca="1">INDIRECT("'"&amp;$Q153&amp;"'!F50")</f>
        <v>0</v>
      </c>
      <c r="K153" s="195">
        <f ca="1">INDIRECT("'"&amp;$Q153&amp;"'!F52")</f>
        <v>0</v>
      </c>
      <c r="L153" s="195" t="str">
        <f ca="1">INDIRECT("'"&amp;$Q153&amp;"'!F54")</f>
        <v>N/A</v>
      </c>
      <c r="M153" s="195">
        <f ca="1">INDIRECT("'"&amp;$Q153&amp;"'!F57")</f>
        <v>0</v>
      </c>
      <c r="N153" s="195">
        <f ca="1">INDIRECT("'"&amp;$Q153&amp;"'!B59")</f>
        <v>0</v>
      </c>
      <c r="O153" s="195">
        <f ca="1">INDIRECT("'"&amp;$Q153&amp;"'!F67")</f>
        <v>0</v>
      </c>
      <c r="P153" s="195" t="str">
        <f ca="1">INDIRECT("'"&amp;$Q153&amp;"'!F69")</f>
        <v xml:space="preserve"> </v>
      </c>
      <c r="Q153" t="s">
        <v>106</v>
      </c>
      <c r="R153">
        <v>16</v>
      </c>
    </row>
    <row r="154" spans="1:18" ht="15">
      <c r="A154" s="195" t="str">
        <f>'Total Payment Amount'!$D$2</f>
        <v>Los Angeles County Department of Health Services</v>
      </c>
      <c r="B154" s="195" t="str">
        <f>'Total Payment Amount'!$D$3</f>
        <v>DY 7</v>
      </c>
      <c r="C154" s="196">
        <f>'Total Payment Amount'!$D$4</f>
        <v>41182</v>
      </c>
      <c r="D154" s="198" t="str">
        <f ca="1" t="shared" si="6"/>
        <v>Category 2: Redesign for Cost Containment</v>
      </c>
      <c r="E154" s="195">
        <f ca="1" t="shared" si="7"/>
        <v>0</v>
      </c>
      <c r="F154" s="195">
        <f ca="1" t="shared" si="8"/>
        <v>0</v>
      </c>
      <c r="G154" s="198" t="str">
        <f ca="1">INDIRECT("'"&amp;$Q154&amp;"'!B72")</f>
        <v>Process Milestone:</v>
      </c>
      <c r="H154" s="195">
        <f ca="1">INDIRECT("'"&amp;$Q154&amp;"'!D72")</f>
        <v>0</v>
      </c>
      <c r="I154" s="195"/>
      <c r="J154" s="195">
        <f ca="1">INDIRECT("'"&amp;$Q154&amp;"'!F75")</f>
        <v>0</v>
      </c>
      <c r="K154" s="195">
        <f ca="1">INDIRECT("'"&amp;$Q154&amp;"'!F77")</f>
        <v>0</v>
      </c>
      <c r="L154" s="195" t="str">
        <f ca="1">INDIRECT("'"&amp;$Q154&amp;"'!F79")</f>
        <v>N/A</v>
      </c>
      <c r="M154" s="195">
        <f ca="1">INDIRECT("'"&amp;$Q154&amp;"'!F82")</f>
        <v>0</v>
      </c>
      <c r="N154" s="195">
        <f ca="1">INDIRECT("'"&amp;$Q154&amp;"'!B84")</f>
        <v>0</v>
      </c>
      <c r="O154" s="195">
        <f ca="1">INDIRECT("'"&amp;$Q154&amp;"'!F92")</f>
        <v>0</v>
      </c>
      <c r="P154" s="195" t="str">
        <f ca="1">INDIRECT("'"&amp;$Q154&amp;"'!F94")</f>
        <v xml:space="preserve"> </v>
      </c>
      <c r="Q154" t="s">
        <v>106</v>
      </c>
      <c r="R154">
        <v>16</v>
      </c>
    </row>
    <row r="155" spans="1:18" ht="15">
      <c r="A155" s="195" t="str">
        <f>'Total Payment Amount'!$D$2</f>
        <v>Los Angeles County Department of Health Services</v>
      </c>
      <c r="B155" s="195" t="str">
        <f>'Total Payment Amount'!$D$3</f>
        <v>DY 7</v>
      </c>
      <c r="C155" s="196">
        <f>'Total Payment Amount'!$D$4</f>
        <v>41182</v>
      </c>
      <c r="D155" s="198" t="str">
        <f ca="1" t="shared" si="6"/>
        <v>Category 2: Redesign for Cost Containment</v>
      </c>
      <c r="E155" s="195">
        <f ca="1" t="shared" si="7"/>
        <v>0</v>
      </c>
      <c r="F155" s="195">
        <f ca="1" t="shared" si="8"/>
        <v>0</v>
      </c>
      <c r="G155" s="198" t="str">
        <f ca="1">INDIRECT("'"&amp;$Q155&amp;"'!B97")</f>
        <v>Process Milestone:</v>
      </c>
      <c r="H155" s="195">
        <f ca="1">INDIRECT("'"&amp;$Q155&amp;"'!D97")</f>
        <v>0</v>
      </c>
      <c r="I155" s="195"/>
      <c r="J155" s="195">
        <f ca="1">INDIRECT("'"&amp;$Q155&amp;"'!F100")</f>
        <v>0</v>
      </c>
      <c r="K155" s="195">
        <f ca="1">INDIRECT("'"&amp;$Q155&amp;"'!F102")</f>
        <v>0</v>
      </c>
      <c r="L155" s="195" t="str">
        <f ca="1">INDIRECT("'"&amp;$Q155&amp;"'!F104")</f>
        <v>N/A</v>
      </c>
      <c r="M155" s="195">
        <f ca="1">INDIRECT("'"&amp;$Q155&amp;"'!F107")</f>
        <v>0</v>
      </c>
      <c r="N155" s="195">
        <f ca="1">INDIRECT("'"&amp;$Q155&amp;"'!B109")</f>
        <v>0</v>
      </c>
      <c r="O155" s="195">
        <f ca="1">INDIRECT("'"&amp;$Q155&amp;"'!F117")</f>
        <v>0</v>
      </c>
      <c r="P155" s="195" t="str">
        <f ca="1">INDIRECT("'"&amp;$Q155&amp;"'!F119")</f>
        <v xml:space="preserve"> </v>
      </c>
      <c r="Q155" t="s">
        <v>106</v>
      </c>
      <c r="R155">
        <v>16</v>
      </c>
    </row>
    <row r="156" spans="1:18" ht="15">
      <c r="A156" s="195" t="str">
        <f>'Total Payment Amount'!$D$2</f>
        <v>Los Angeles County Department of Health Services</v>
      </c>
      <c r="B156" s="195" t="str">
        <f>'Total Payment Amount'!$D$3</f>
        <v>DY 7</v>
      </c>
      <c r="C156" s="196">
        <f>'Total Payment Amount'!$D$4</f>
        <v>41182</v>
      </c>
      <c r="D156" s="198" t="str">
        <f ca="1" t="shared" si="6"/>
        <v>Category 2: Redesign for Cost Containment</v>
      </c>
      <c r="E156" s="195">
        <f ca="1" t="shared" si="7"/>
        <v>0</v>
      </c>
      <c r="F156" s="195">
        <f ca="1" t="shared" si="8"/>
        <v>0</v>
      </c>
      <c r="G156" s="198" t="str">
        <f ca="1">INDIRECT("'"&amp;$Q156&amp;"'!B122")</f>
        <v>Process Milestone:</v>
      </c>
      <c r="H156" s="195">
        <f ca="1">INDIRECT("'"&amp;$Q156&amp;"'!D122")</f>
        <v>0</v>
      </c>
      <c r="I156" s="195"/>
      <c r="J156" s="195">
        <f ca="1">INDIRECT("'"&amp;$Q156&amp;"'!F125")</f>
        <v>0</v>
      </c>
      <c r="K156" s="195">
        <f ca="1">INDIRECT("'"&amp;$Q156&amp;"'!F127")</f>
        <v>0</v>
      </c>
      <c r="L156" s="195" t="str">
        <f ca="1">INDIRECT("'"&amp;$Q156&amp;"'!F129")</f>
        <v>N/A</v>
      </c>
      <c r="M156" s="195">
        <f ca="1">INDIRECT("'"&amp;$Q156&amp;"'!F132")</f>
        <v>0</v>
      </c>
      <c r="N156" s="195">
        <f ca="1">INDIRECT("'"&amp;$Q156&amp;"'!B134")</f>
        <v>0</v>
      </c>
      <c r="O156" s="195">
        <f ca="1">INDIRECT("'"&amp;$Q156&amp;"'!F142")</f>
        <v>0</v>
      </c>
      <c r="P156" s="195" t="str">
        <f ca="1">INDIRECT("'"&amp;$Q156&amp;"'!F144")</f>
        <v xml:space="preserve"> </v>
      </c>
      <c r="Q156" t="s">
        <v>106</v>
      </c>
      <c r="R156">
        <v>16</v>
      </c>
    </row>
    <row r="157" spans="1:18" ht="15">
      <c r="A157" s="195" t="str">
        <f>'Total Payment Amount'!$D$2</f>
        <v>Los Angeles County Department of Health Services</v>
      </c>
      <c r="B157" s="195" t="str">
        <f>'Total Payment Amount'!$D$3</f>
        <v>DY 7</v>
      </c>
      <c r="C157" s="196">
        <f>'Total Payment Amount'!$D$4</f>
        <v>41182</v>
      </c>
      <c r="D157" s="198" t="str">
        <f ca="1" t="shared" si="6"/>
        <v>Category 2: Redesign for Cost Containment</v>
      </c>
      <c r="E157" s="195">
        <f ca="1" t="shared" si="7"/>
        <v>0</v>
      </c>
      <c r="F157" s="195">
        <f ca="1" t="shared" si="8"/>
        <v>0</v>
      </c>
      <c r="G157" s="198" t="str">
        <f ca="1">INDIRECT("'"&amp;$Q157&amp;"'!B147")</f>
        <v>Improvement Milestone:</v>
      </c>
      <c r="H157" s="195">
        <f ca="1">INDIRECT("'"&amp;$Q157&amp;"'!D147")</f>
        <v>0</v>
      </c>
      <c r="I157" s="195"/>
      <c r="J157" s="195">
        <f ca="1">INDIRECT("'"&amp;$Q157&amp;"'!F150")</f>
        <v>0</v>
      </c>
      <c r="K157" s="195">
        <f ca="1">INDIRECT("'"&amp;$Q157&amp;"'!F152")</f>
        <v>0</v>
      </c>
      <c r="L157" s="195" t="str">
        <f ca="1">INDIRECT("'"&amp;$Q157&amp;"'!F154")</f>
        <v>N/A</v>
      </c>
      <c r="M157" s="195">
        <f ca="1">INDIRECT("'"&amp;$Q157&amp;"'!F157")</f>
        <v>0</v>
      </c>
      <c r="N157" s="195">
        <f ca="1">INDIRECT("'"&amp;$Q157&amp;"'!B159")</f>
        <v>0</v>
      </c>
      <c r="O157" s="195">
        <f ca="1">INDIRECT("'"&amp;$Q157&amp;"'!F167")</f>
        <v>0</v>
      </c>
      <c r="P157" s="195" t="str">
        <f ca="1">INDIRECT("'"&amp;$Q157&amp;"'!F169")</f>
        <v xml:space="preserve"> </v>
      </c>
      <c r="Q157" t="s">
        <v>106</v>
      </c>
      <c r="R157">
        <v>16</v>
      </c>
    </row>
    <row r="158" spans="1:18" ht="15">
      <c r="A158" s="195" t="str">
        <f>'Total Payment Amount'!$D$2</f>
        <v>Los Angeles County Department of Health Services</v>
      </c>
      <c r="B158" s="195" t="str">
        <f>'Total Payment Amount'!$D$3</f>
        <v>DY 7</v>
      </c>
      <c r="C158" s="196">
        <f>'Total Payment Amount'!$D$4</f>
        <v>41182</v>
      </c>
      <c r="D158" s="198" t="str">
        <f ca="1" t="shared" si="6"/>
        <v>Category 2: Redesign for Cost Containment</v>
      </c>
      <c r="E158" s="195">
        <f ca="1" t="shared" si="7"/>
        <v>0</v>
      </c>
      <c r="F158" s="195">
        <f ca="1" t="shared" si="8"/>
        <v>0</v>
      </c>
      <c r="G158" s="198" t="str">
        <f ca="1">INDIRECT("'"&amp;$Q158&amp;"'!B172")</f>
        <v>Improvement Milestone:</v>
      </c>
      <c r="H158" s="195">
        <f ca="1">INDIRECT("'"&amp;$Q158&amp;"'!D172")</f>
        <v>0</v>
      </c>
      <c r="I158" s="195"/>
      <c r="J158" s="195">
        <f ca="1">INDIRECT("'"&amp;$Q158&amp;"'!F175")</f>
        <v>0</v>
      </c>
      <c r="K158" s="195">
        <f ca="1">INDIRECT("'"&amp;$Q158&amp;"'!F177")</f>
        <v>0</v>
      </c>
      <c r="L158" s="195" t="str">
        <f ca="1">INDIRECT("'"&amp;$Q158&amp;"'!F179")</f>
        <v>N/A</v>
      </c>
      <c r="M158" s="195">
        <f ca="1">INDIRECT("'"&amp;$Q158&amp;"'!F182")</f>
        <v>0</v>
      </c>
      <c r="N158" s="195">
        <f ca="1">INDIRECT("'"&amp;$Q158&amp;"'!B184")</f>
        <v>0</v>
      </c>
      <c r="O158" s="195">
        <f ca="1">INDIRECT("'"&amp;$Q158&amp;"'!F192")</f>
        <v>0</v>
      </c>
      <c r="P158" s="195" t="str">
        <f ca="1">INDIRECT("'"&amp;$Q158&amp;"'!F194")</f>
        <v xml:space="preserve"> </v>
      </c>
      <c r="Q158" t="s">
        <v>106</v>
      </c>
      <c r="R158">
        <v>16</v>
      </c>
    </row>
    <row r="159" spans="1:18" ht="15">
      <c r="A159" s="195" t="str">
        <f>'Total Payment Amount'!$D$2</f>
        <v>Los Angeles County Department of Health Services</v>
      </c>
      <c r="B159" s="195" t="str">
        <f>'Total Payment Amount'!$D$3</f>
        <v>DY 7</v>
      </c>
      <c r="C159" s="196">
        <f>'Total Payment Amount'!$D$4</f>
        <v>41182</v>
      </c>
      <c r="D159" s="198" t="str">
        <f ca="1" t="shared" si="6"/>
        <v>Category 2: Redesign for Cost Containment</v>
      </c>
      <c r="E159" s="195">
        <f ca="1" t="shared" si="7"/>
        <v>0</v>
      </c>
      <c r="F159" s="195">
        <f ca="1" t="shared" si="8"/>
        <v>0</v>
      </c>
      <c r="G159" s="198" t="str">
        <f ca="1">INDIRECT("'"&amp;$Q159&amp;"'!B197")</f>
        <v>Improvement Milestone:</v>
      </c>
      <c r="H159" s="195">
        <f ca="1">INDIRECT("'"&amp;$Q159&amp;"'!D197")</f>
        <v>0</v>
      </c>
      <c r="I159" s="195"/>
      <c r="J159" s="195">
        <f ca="1">INDIRECT("'"&amp;$Q159&amp;"'!F200")</f>
        <v>0</v>
      </c>
      <c r="K159" s="195">
        <f ca="1">INDIRECT("'"&amp;$Q159&amp;"'!F202")</f>
        <v>0</v>
      </c>
      <c r="L159" s="195" t="str">
        <f ca="1">INDIRECT("'"&amp;$Q159&amp;"'!F204")</f>
        <v>N/A</v>
      </c>
      <c r="M159" s="195">
        <f ca="1">INDIRECT("'"&amp;$Q159&amp;"'!F207")</f>
        <v>0</v>
      </c>
      <c r="N159" s="195">
        <f ca="1">INDIRECT("'"&amp;$Q159&amp;"'!B209")</f>
        <v>0</v>
      </c>
      <c r="O159" s="195">
        <f ca="1">INDIRECT("'"&amp;$Q159&amp;"'!F217")</f>
        <v>0</v>
      </c>
      <c r="P159" s="195" t="str">
        <f ca="1">INDIRECT("'"&amp;$Q159&amp;"'!F219")</f>
        <v xml:space="preserve"> </v>
      </c>
      <c r="Q159" t="s">
        <v>106</v>
      </c>
      <c r="R159">
        <v>16</v>
      </c>
    </row>
    <row r="160" spans="1:18" ht="15">
      <c r="A160" s="195" t="str">
        <f>'Total Payment Amount'!$D$2</f>
        <v>Los Angeles County Department of Health Services</v>
      </c>
      <c r="B160" s="195" t="str">
        <f>'Total Payment Amount'!$D$3</f>
        <v>DY 7</v>
      </c>
      <c r="C160" s="196">
        <f>'Total Payment Amount'!$D$4</f>
        <v>41182</v>
      </c>
      <c r="D160" s="198" t="str">
        <f ca="1" t="shared" si="6"/>
        <v>Category 2: Redesign for Cost Containment</v>
      </c>
      <c r="E160" s="195">
        <f ca="1" t="shared" si="7"/>
        <v>0</v>
      </c>
      <c r="F160" s="195">
        <f ca="1" t="shared" si="8"/>
        <v>0</v>
      </c>
      <c r="G160" s="198" t="str">
        <f ca="1">INDIRECT("'"&amp;$Q160&amp;"'!B222")</f>
        <v>Improvement Milestone:</v>
      </c>
      <c r="H160" s="195">
        <f ca="1">INDIRECT("'"&amp;$Q160&amp;"'!D222")</f>
        <v>0</v>
      </c>
      <c r="I160" s="195"/>
      <c r="J160" s="195">
        <f ca="1">INDIRECT("'"&amp;$Q160&amp;"'!F225")</f>
        <v>0</v>
      </c>
      <c r="K160" s="195">
        <f ca="1">INDIRECT("'"&amp;$Q160&amp;"'!F227")</f>
        <v>0</v>
      </c>
      <c r="L160" s="195" t="str">
        <f ca="1">INDIRECT("'"&amp;$Q160&amp;"'!F229")</f>
        <v>N/A</v>
      </c>
      <c r="M160" s="195">
        <f ca="1">INDIRECT("'"&amp;$Q160&amp;"'!F232")</f>
        <v>0</v>
      </c>
      <c r="N160" s="195">
        <f ca="1">INDIRECT("'"&amp;$Q160&amp;"'!B234")</f>
        <v>0</v>
      </c>
      <c r="O160" s="195">
        <f ca="1">INDIRECT("'"&amp;$Q160&amp;"'!F242")</f>
        <v>0</v>
      </c>
      <c r="P160" s="195" t="str">
        <f ca="1">INDIRECT("'"&amp;$Q160&amp;"'!F244")</f>
        <v xml:space="preserve"> </v>
      </c>
      <c r="Q160" t="s">
        <v>106</v>
      </c>
      <c r="R160">
        <v>16</v>
      </c>
    </row>
    <row r="161" spans="1:18" ht="15">
      <c r="A161" s="195" t="str">
        <f>'Total Payment Amount'!$D$2</f>
        <v>Los Angeles County Department of Health Services</v>
      </c>
      <c r="B161" s="195" t="str">
        <f>'Total Payment Amount'!$D$3</f>
        <v>DY 7</v>
      </c>
      <c r="C161" s="196">
        <f>'Total Payment Amount'!$D$4</f>
        <v>41182</v>
      </c>
      <c r="D161" s="198" t="str">
        <f ca="1" t="shared" si="6"/>
        <v>Category 2: Redesign for Cost Containment</v>
      </c>
      <c r="E161" s="195">
        <f ca="1" t="shared" si="7"/>
        <v>0</v>
      </c>
      <c r="F161" s="195">
        <f ca="1" t="shared" si="8"/>
        <v>0</v>
      </c>
      <c r="G161" s="198" t="str">
        <f ca="1">INDIRECT("'"&amp;$Q161&amp;"'!B247")</f>
        <v>Improvement Milestone:</v>
      </c>
      <c r="H161" s="195">
        <f ca="1">INDIRECT("'"&amp;$Q161&amp;"'!D247")</f>
        <v>0</v>
      </c>
      <c r="I161" s="195"/>
      <c r="J161" s="195">
        <f ca="1">INDIRECT("'"&amp;$Q161&amp;"'!F250")</f>
        <v>0</v>
      </c>
      <c r="K161" s="195">
        <f ca="1">INDIRECT("'"&amp;$Q161&amp;"'!F252")</f>
        <v>0</v>
      </c>
      <c r="L161" s="195" t="str">
        <f ca="1">INDIRECT("'"&amp;$Q161&amp;"'!F254")</f>
        <v>N/A</v>
      </c>
      <c r="M161" s="195">
        <f ca="1">INDIRECT("'"&amp;$Q161&amp;"'!F257")</f>
        <v>0</v>
      </c>
      <c r="N161" s="195">
        <f ca="1">INDIRECT("'"&amp;$Q161&amp;"'!B259")</f>
        <v>0</v>
      </c>
      <c r="O161" s="195">
        <f ca="1">INDIRECT("'"&amp;$Q161&amp;"'!F267")</f>
        <v>0</v>
      </c>
      <c r="P161" s="195" t="str">
        <f ca="1">INDIRECT("'"&amp;$Q161&amp;"'!F269")</f>
        <v xml:space="preserve"> </v>
      </c>
      <c r="Q161" t="s">
        <v>106</v>
      </c>
      <c r="R161">
        <v>16</v>
      </c>
    </row>
    <row r="162" spans="1:18" ht="15">
      <c r="A162" s="195" t="str">
        <f>'Total Payment Amount'!$D$2</f>
        <v>Los Angeles County Department of Health Services</v>
      </c>
      <c r="B162" s="195" t="str">
        <f>'Total Payment Amount'!$D$3</f>
        <v>DY 7</v>
      </c>
      <c r="C162" s="196">
        <f>'Total Payment Amount'!$D$4</f>
        <v>41182</v>
      </c>
      <c r="D162" s="198" t="str">
        <f ca="1" t="shared" si="6"/>
        <v>Category 2: Integrate Physical and Behavioral Health Care</v>
      </c>
      <c r="E162" s="195">
        <f ca="1" t="shared" si="7"/>
        <v>53926000</v>
      </c>
      <c r="F162" s="195">
        <f ca="1" t="shared" si="8"/>
        <v>53926000</v>
      </c>
      <c r="G162" s="198" t="str">
        <f ca="1">INDIRECT("'"&amp;$Q162&amp;"'!B22")</f>
        <v>Process Milestone:</v>
      </c>
      <c r="H162" s="195" t="str">
        <f ca="1">INDIRECT("'"&amp;$Q162&amp;"'!D22")</f>
        <v>Co-locate mental health services with primary care in two additional LAC DHS directly operated or contract facilities for a total of four co-location sites.</v>
      </c>
      <c r="I162" s="195"/>
      <c r="J162" s="195">
        <f ca="1">INDIRECT("'"&amp;$Q162&amp;"'!F25")</f>
        <v>6</v>
      </c>
      <c r="K162" s="195">
        <f ca="1">INDIRECT("'"&amp;$Q162&amp;"'!F27")</f>
        <v>1</v>
      </c>
      <c r="L162" s="195">
        <f ca="1">INDIRECT("'"&amp;$Q162&amp;"'!F29")</f>
        <v>6</v>
      </c>
      <c r="M162" s="195" t="str">
        <f ca="1">INDIRECT("'"&amp;$Q162&amp;"'!F32")</f>
        <v>Yes</v>
      </c>
      <c r="N162" s="195" t="str">
        <f ca="1">INDIRECT("'"&amp;$Q162&amp;"'!B34")</f>
        <v xml:space="preserve">There are currently six co-location programs operating at LAC-DHS facilities.  Three co-location operations were implemented in DY 6.  They were at El Monte Comprehensive Health Center (CHC) in December 2010; Roybal CHC in February 2011; and Long Beach CHC in September 2011.  Three additional co-location projects were implemented during DY 7 at Humphrey (CHC) in South Los Angeles in July 2011; High Desert Multi-Service Ambulatory Care Center (MACC) in the Antelope Valley in July 2011; and Mid-Valley CHC in the San Fernando Valley in January 2012.  Plans are also being developed for an additional two sites to be implemented during the next fiscal year.   The co-location sites have proved to be an effective means to improve services for patients as staff members from DMH and DHS now have more opportunities for communication and collaboration.  The Department of Mental Health (DMH) Staff have joined the DHS staff in team meetings and case consultations; mental health experts have provided in-service lectures to primary care providers at the various co-location sites; DMH experts are available for consultation with the primary care staff; and the on-site DMH staff has an opportunity to interact with the primary care medical home team via ‘Joint Consultations.’ 
</v>
      </c>
      <c r="O162" s="195">
        <f ca="1">INDIRECT("'"&amp;$Q162&amp;"'!F42")</f>
        <v>4</v>
      </c>
      <c r="P162" s="195">
        <f ca="1">INDIRECT("'"&amp;$Q162&amp;"'!F44")</f>
        <v>1</v>
      </c>
      <c r="Q162" t="s">
        <v>259</v>
      </c>
      <c r="R162">
        <v>17</v>
      </c>
    </row>
    <row r="163" spans="1:18" ht="15">
      <c r="A163" s="195" t="str">
        <f>'Total Payment Amount'!$D$2</f>
        <v>Los Angeles County Department of Health Services</v>
      </c>
      <c r="B163" s="195" t="str">
        <f>'Total Payment Amount'!$D$3</f>
        <v>DY 7</v>
      </c>
      <c r="C163" s="196">
        <f>'Total Payment Amount'!$D$4</f>
        <v>41182</v>
      </c>
      <c r="D163" s="198" t="str">
        <f ca="1" t="shared" si="6"/>
        <v>Category 2: Integrate Physical and Behavioral Health Care</v>
      </c>
      <c r="E163" s="195">
        <f ca="1" t="shared" si="7"/>
        <v>53926000</v>
      </c>
      <c r="F163" s="195">
        <f ca="1" t="shared" si="8"/>
        <v>53926000</v>
      </c>
      <c r="G163" s="198" t="str">
        <f ca="1">INDIRECT("'"&amp;$Q163&amp;"'!B47")</f>
        <v>Process Milestone:</v>
      </c>
      <c r="H163" s="195" t="str">
        <f ca="1">INDIRECT("'"&amp;$Q163&amp;"'!D47")</f>
        <v>Track the number of referrals from primary care providers to on-site mental health professionals at the co-location sites.</v>
      </c>
      <c r="I163" s="195"/>
      <c r="J163" s="195">
        <f ca="1">INDIRECT("'"&amp;$Q163&amp;"'!F50")</f>
        <v>0</v>
      </c>
      <c r="K163" s="195">
        <f ca="1">INDIRECT("'"&amp;$Q163&amp;"'!F52")</f>
        <v>0</v>
      </c>
      <c r="L163" s="195" t="str">
        <f ca="1">INDIRECT("'"&amp;$Q163&amp;"'!F54")</f>
        <v>Yes</v>
      </c>
      <c r="M163" s="195" t="str">
        <f ca="1">INDIRECT("'"&amp;$Q163&amp;"'!F57")</f>
        <v>Yes</v>
      </c>
      <c r="N163" s="195" t="str">
        <f ca="1">INDIRECT("'"&amp;$Q163&amp;"'!B59")</f>
        <v xml:space="preserve">As a result of the co-location planning and implementation communications, DHS and DMH have continued working together to enhance the referral process.  As a result of this collaboration, DHS has changed the way referrals are made to DMH by establishing a standardized referral process for all DHS locations.  This has helped DMH respond to referrals more effectively and provided DHS a means to track the referrals that are made to DMH.  The tracking system uses the Referral Processing System (RPS).  RPS allows the primary care team to track referrals to DMH.  The co-location arrangement provides a further opportunity for physical and mental health teams to collaborate on patient care to enhance clinical outcomes.  In DY 7, a total of 1,895 referrals were submitted to DMH from the primary care services at the co-location sites.  The DMH staff at these co-location sites provided 3,576 visits to 1,754 unique clients.   Tracking sheets are available for review by DHCS and CMS if desired; unfortunately documents are not able to be attached to the reporting template excel spreadsheet.
</v>
      </c>
      <c r="O163" s="195" t="str">
        <f ca="1">INDIRECT("'"&amp;$Q163&amp;"'!F67")</f>
        <v>Yes</v>
      </c>
      <c r="P163" s="195">
        <f ca="1">INDIRECT("'"&amp;$Q163&amp;"'!F69")</f>
        <v>1</v>
      </c>
      <c r="Q163" t="s">
        <v>259</v>
      </c>
      <c r="R163">
        <v>17</v>
      </c>
    </row>
    <row r="164" spans="1:18" ht="15">
      <c r="A164" s="195" t="str">
        <f>'Total Payment Amount'!$D$2</f>
        <v>Los Angeles County Department of Health Services</v>
      </c>
      <c r="B164" s="195" t="str">
        <f>'Total Payment Amount'!$D$3</f>
        <v>DY 7</v>
      </c>
      <c r="C164" s="196">
        <f>'Total Payment Amount'!$D$4</f>
        <v>41182</v>
      </c>
      <c r="D164" s="198" t="str">
        <f ca="1" t="shared" si="6"/>
        <v>Category 2: Integrate Physical and Behavioral Health Care</v>
      </c>
      <c r="E164" s="195">
        <f ca="1" t="shared" si="7"/>
        <v>53926000</v>
      </c>
      <c r="F164" s="195">
        <f ca="1" t="shared" si="8"/>
        <v>53926000</v>
      </c>
      <c r="G164" s="198" t="str">
        <f ca="1">INDIRECT("'"&amp;$Q164&amp;"'!B72")</f>
        <v>Process Milestone:</v>
      </c>
      <c r="H164" s="195" t="str">
        <f ca="1">INDIRECT("'"&amp;$Q164&amp;"'!D72")</f>
        <v>Use joint consultations and treatment planning at co-locations sites, and coordinate resources to improve patient education, support, and compliance with the medication regimen.</v>
      </c>
      <c r="I164" s="195"/>
      <c r="J164" s="195">
        <f ca="1">INDIRECT("'"&amp;$Q164&amp;"'!F75")</f>
        <v>0</v>
      </c>
      <c r="K164" s="195">
        <f ca="1">INDIRECT("'"&amp;$Q164&amp;"'!F77")</f>
        <v>0</v>
      </c>
      <c r="L164" s="195" t="str">
        <f ca="1">INDIRECT("'"&amp;$Q164&amp;"'!F79")</f>
        <v>Yes</v>
      </c>
      <c r="M164" s="195" t="str">
        <f ca="1">INDIRECT("'"&amp;$Q164&amp;"'!F82")</f>
        <v>Yes</v>
      </c>
      <c r="N164" s="195" t="str">
        <f ca="1">INDIRECT("'"&amp;$Q164&amp;"'!B84")</f>
        <v xml:space="preserve">In an effort to improve collaboration between primary care and the mental health providers, DMH and DHS developed the process to track Joint Consultations.  A Joint Consultation is defined as the interactive discussion between DHS Primary Care Team members and a DMH team member regarding a mutual patient and their care. Joint Consultations will take place in those cases in which collaboration between the teams will increase the likelihood of an enhanced clinic outcome.  
DHS experienced challenges implementing the Joint Consultation tracking procedure because of the need to develop a uniform system that is minimally disruptive to the primary care provider team.  DMH and DHS representatives met to jointly assess and problem-solve.  A tracking system was developed and piloted at Roybal CHC on April 1, 2012.  After adjustments were made with feedback from staff, the system was implemented at the El Monte CHC in May 2012, and then at the Mid-Valley CHC in June 2012.  
Thirty one Joint Consultations have been tracked at Roybal during April, May, and June 2012; six Joint Consultations have been tracked at El Monte during May and June 2012; and two Joint Consultations were tracked at Mid-Valley during this period.
In reviewing the tracking system and the data that we have received, we have concluded that we are under-reporting the actual number of Joint Consultations that take place in our facilities.  The most likely reason for this is that a medical provider who is involved in Joint Consultation with DMH staff is frequently unable to immediately chart the discussion.  Frequently, these Joint Consultations take place in the hallways, the clinic areas between seeing patients, or at some other inopportune time.  Plans are currently being finalized to revise the Joint Consultation process to take place at a planned time in which staff can focus and information can be recorded appropriately, rather than occurring in an unplanned, incidental manner which is disruptive to the team members. 
</v>
      </c>
      <c r="O164" s="195" t="str">
        <f ca="1">INDIRECT("'"&amp;$Q164&amp;"'!F92")</f>
        <v>Yes</v>
      </c>
      <c r="P164" s="195">
        <f ca="1">INDIRECT("'"&amp;$Q164&amp;"'!F94")</f>
        <v>1</v>
      </c>
      <c r="Q164" t="s">
        <v>259</v>
      </c>
      <c r="R164">
        <v>17</v>
      </c>
    </row>
    <row r="165" spans="1:18" ht="15">
      <c r="A165" s="195" t="str">
        <f>'Total Payment Amount'!$D$2</f>
        <v>Los Angeles County Department of Health Services</v>
      </c>
      <c r="B165" s="195" t="str">
        <f>'Total Payment Amount'!$D$3</f>
        <v>DY 7</v>
      </c>
      <c r="C165" s="196">
        <f>'Total Payment Amount'!$D$4</f>
        <v>41182</v>
      </c>
      <c r="D165" s="198" t="str">
        <f ca="1" t="shared" si="6"/>
        <v>Category 2: Integrate Physical and Behavioral Health Care</v>
      </c>
      <c r="E165" s="195">
        <f ca="1" t="shared" si="7"/>
        <v>53926000</v>
      </c>
      <c r="F165" s="195">
        <f ca="1" t="shared" si="8"/>
        <v>53926000</v>
      </c>
      <c r="G165" s="198" t="str">
        <f ca="1">INDIRECT("'"&amp;$Q165&amp;"'!B97")</f>
        <v>Process Milestone:</v>
      </c>
      <c r="H165" s="195" t="str">
        <f ca="1">INDIRECT("'"&amp;$Q165&amp;"'!D97")</f>
        <v>Integrate depression screening to 15% of enrolled patients with diabetes assigned to co-location sites.</v>
      </c>
      <c r="I165" s="195"/>
      <c r="J165" s="195">
        <f ca="1">INDIRECT("'"&amp;$Q165&amp;"'!F100")</f>
        <v>226</v>
      </c>
      <c r="K165" s="195">
        <f ca="1">INDIRECT("'"&amp;$Q165&amp;"'!F102")</f>
        <v>369</v>
      </c>
      <c r="L165" s="195">
        <f ca="1">INDIRECT("'"&amp;$Q165&amp;"'!F104")</f>
        <v>0.6124661246612466</v>
      </c>
      <c r="M165" s="195" t="str">
        <f ca="1">INDIRECT("'"&amp;$Q165&amp;"'!F107")</f>
        <v>Yes</v>
      </c>
      <c r="N165" s="195" t="str">
        <f ca="1">INDIRECT("'"&amp;$Q165&amp;"'!B109")</f>
        <v xml:space="preserve">As DHS continued its implementation of patient centered medical homes throughout each of our primary care clinic sites, one of the preventive measures included in the care management component is depression screening.  Some depression screenings had been done in the past, but over the last several months, we have set clear standards in depression screenings for all our empaneled patients.  We first focused on diabetic patients in our six co-location sites, as 1) these sites now had in-house behavioral health staff ready to serve patients that need timely intervention for positive screenings, and 2) diabetic patients, as all patients with chronic conditions have a higher risk for developing depression.  Several notifications were provided to the clinic leadership, as well as face-to-face discussions at the monthly medical directors meetings in order to stress the goal of depression screening in these patients.  Each site began to initiate or further refine interventions to achieve this goal.  The six sites developed varying methodologies for collecting the information; most now have incorporated a trigger/reminder into their electronic charting templates, or in their paper-based preprinted visit records.  The sites that showed a stronger achievement in this reporting period were those with automatic triggers embedded in their flow of care.  As a result of this effort, clinics dramatically improved their overall depression screening rates, from ~16% at the mid-year point to 61% by the end of the DY 7 reporting period.  Clinic-level performance did vary, from 42% in the lowest performing clinic to 86% in the highest performing clinic.  DHS will use this information as it continues to refine its depression screening reminder mechanisms and triggers.  Our next steps will be to configure our population management registry application to contain depression screening for all empaneled patients.  Using the task lists created by the registry, our patient centered medical home care coordinators and care managers will be able to easily identify patients that need to be screened, and if positive, ensure that they receive appropriate care accordingly.  While current performance is just at the level of the DY10 target, we recognize that strong efforts will have to be made to ensure screening rates remain this high over the next year.  This will require education of providers as to the need to re-screen patients at appropriate intervals.  If performance is maintained, we will submit a plan modification for this milestone in DY8.
</v>
      </c>
      <c r="O165" s="195">
        <f ca="1">INDIRECT("'"&amp;$Q165&amp;"'!F117")</f>
        <v>0.15</v>
      </c>
      <c r="P165" s="195">
        <f ca="1">INDIRECT("'"&amp;$Q165&amp;"'!F119")</f>
        <v>1</v>
      </c>
      <c r="Q165" t="s">
        <v>259</v>
      </c>
      <c r="R165">
        <v>17</v>
      </c>
    </row>
    <row r="166" spans="1:18" ht="15">
      <c r="A166" s="195" t="str">
        <f>'Total Payment Amount'!$D$2</f>
        <v>Los Angeles County Department of Health Services</v>
      </c>
      <c r="B166" s="195" t="str">
        <f>'Total Payment Amount'!$D$3</f>
        <v>DY 7</v>
      </c>
      <c r="C166" s="196">
        <f>'Total Payment Amount'!$D$4</f>
        <v>41182</v>
      </c>
      <c r="D166" s="198" t="str">
        <f ca="1" t="shared" si="6"/>
        <v>Category 2: Integrate Physical and Behavioral Health Care</v>
      </c>
      <c r="E166" s="195">
        <f ca="1" t="shared" si="7"/>
        <v>53926000</v>
      </c>
      <c r="F166" s="195">
        <f ca="1" t="shared" si="8"/>
        <v>53926000</v>
      </c>
      <c r="G166" s="198" t="str">
        <f ca="1">INDIRECT("'"&amp;$Q166&amp;"'!B122")</f>
        <v>Process Milestone:</v>
      </c>
      <c r="H166" s="195" t="str">
        <f ca="1">INDIRECT("'"&amp;$Q166&amp;"'!D122")</f>
        <v>At least 70% of initial behavioral health visit appointment waiting times among patients enrolled in DHS medical homes who meet medical necessity criteria will be less than 30 business days.</v>
      </c>
      <c r="I166" s="195"/>
      <c r="J166" s="195">
        <f ca="1">INDIRECT("'"&amp;$Q166&amp;"'!F125")</f>
        <v>961</v>
      </c>
      <c r="K166" s="195">
        <f ca="1">INDIRECT("'"&amp;$Q166&amp;"'!F127")</f>
        <v>1025</v>
      </c>
      <c r="L166" s="195">
        <f ca="1">INDIRECT("'"&amp;$Q166&amp;"'!F129")</f>
        <v>0.937560975609756</v>
      </c>
      <c r="M166" s="195" t="str">
        <f ca="1">INDIRECT("'"&amp;$Q166&amp;"'!F132")</f>
        <v>Yes</v>
      </c>
      <c r="N166" s="195" t="str">
        <f ca="1">INDIRECT("'"&amp;$Q166&amp;"'!B134")</f>
        <v xml:space="preserve">During DY 7, 94% HWLA patients seeking an initial behavioral health visit received one in less than 30 business days (of 1025 total referrals, 961 received a referral in less than 30 days).  Patients were excluded from this analysis if they declined mental health services, did not meet program criteria for referral after review by a mental health specialist, were unable to be contacted after multiple attempts by the Department of Mental Health (DMH), or other rare reasons (e.g., specific language barriers requiring referral to a provider other than DMH, etc.).  These visits may have occurred at a co-located site or another DMH venue, the latter being facilitated by a DMH navigator.
Staff worked diligently during DY 6 to establish a smooth referral process and the means by which to track this information.  Physician/staff input has been a key element of this process.  A physician from one of our DHS facilities (Olive View-UCLA Medical Center) suggested revisions of the DHS-DMH referral form in January 2012.  These modifications facilitated specific, necessary patient medical history being transmitted to DMH at the time of referral, thereby improving the referral process even more.  A DHS policy and procedure has been written to outline and guide DHS providers in submitting referrals for mental health services.  The Department of Mental Health continuously meets with primary care providers to ensure there are no issues related to providers referring to DMH.
Now that staff are familiar and well-versed with the referral process itself, focus has turned to the referral response (or feedback) element, to monitor the effectiveness of services from the provider and patient perspective. In addition to Joint Consultation efforts (described elsewhere), basic information, including the patient declining services or not being eligible, is being shared electronically with referring providers, affording them with the opportunity to decide next steps in their patient’s care plan.  Patient satisfaction data is also being systematically gathered on a clinic-by-clinic basis with the recent launch of CG-CAHPS standardized outpatient satisfaction surveys.
Prior to this project being implemented, DHS providers did not have a formal mechanism for referring patients for mental health services.  Patients were often sent out, with a DMH facility sheet, to find their own mental health provider.  The implementation of this new (joint) referral process has virtually guaranteed that a patient needing mental health services would be guided from DHS to DMH, with visit outcome being shared between the two service providers.  As a result, the improvements in the referral process represent a major step forward in providing integrated mental and physical health services for our patients.
While the achievements to date are well-above the goal set for DHS for DY 7, LAC-DHS is currently not anticipating submitting a plan modification for this milestone due to the fact that DHS anticipates that maintaining an access standard rate of &gt;90% may prove to be difficult over the coming year.  As more and more patients join HWLA (enrollment currently exceeds 200,000) and they present to their primary care provider for care, DHS and DMH must work diligently to both correctly triage referrals and, if needed, expand capacity of mental health services in order to maintain the target rate of &gt;90%.  If DHCS or CMS would prefer that LAC-DHS submits a plan modification for this particular milestone, we would be happy to do so.
</v>
      </c>
      <c r="O166" s="195">
        <f ca="1">INDIRECT("'"&amp;$Q166&amp;"'!F142")</f>
        <v>0.7</v>
      </c>
      <c r="P166" s="195">
        <f ca="1">INDIRECT("'"&amp;$Q166&amp;"'!F144")</f>
        <v>1</v>
      </c>
      <c r="Q166" t="s">
        <v>259</v>
      </c>
      <c r="R166">
        <v>17</v>
      </c>
    </row>
    <row r="167" spans="1:18" ht="15">
      <c r="A167" s="195" t="str">
        <f>'Total Payment Amount'!$D$2</f>
        <v>Los Angeles County Department of Health Services</v>
      </c>
      <c r="B167" s="195" t="str">
        <f>'Total Payment Amount'!$D$3</f>
        <v>DY 7</v>
      </c>
      <c r="C167" s="196">
        <f>'Total Payment Amount'!$D$4</f>
        <v>41182</v>
      </c>
      <c r="D167" s="198" t="str">
        <f ca="1" t="shared" si="6"/>
        <v>Category 2: Integrate Physical and Behavioral Health Care</v>
      </c>
      <c r="E167" s="195">
        <f ca="1" t="shared" si="7"/>
        <v>53926000</v>
      </c>
      <c r="F167" s="195">
        <f ca="1" t="shared" si="8"/>
        <v>53926000</v>
      </c>
      <c r="G167" s="198" t="str">
        <f ca="1">INDIRECT("'"&amp;$Q167&amp;"'!B147")</f>
        <v>Improvement Milestone:</v>
      </c>
      <c r="H167" s="195">
        <f ca="1">INDIRECT("'"&amp;$Q167&amp;"'!D147")</f>
        <v>0</v>
      </c>
      <c r="I167" s="195"/>
      <c r="J167" s="195">
        <f ca="1">INDIRECT("'"&amp;$Q167&amp;"'!F150")</f>
        <v>0</v>
      </c>
      <c r="K167" s="195">
        <f ca="1">INDIRECT("'"&amp;$Q167&amp;"'!F152")</f>
        <v>0</v>
      </c>
      <c r="L167" s="195" t="str">
        <f ca="1">INDIRECT("'"&amp;$Q167&amp;"'!F154")</f>
        <v>N/A</v>
      </c>
      <c r="M167" s="195">
        <f ca="1">INDIRECT("'"&amp;$Q167&amp;"'!F157")</f>
        <v>0</v>
      </c>
      <c r="N167" s="195">
        <f ca="1">INDIRECT("'"&amp;$Q167&amp;"'!B159")</f>
        <v>0</v>
      </c>
      <c r="O167" s="195">
        <f ca="1">INDIRECT("'"&amp;$Q167&amp;"'!F167")</f>
        <v>0</v>
      </c>
      <c r="P167" s="195" t="str">
        <f ca="1">INDIRECT("'"&amp;$Q167&amp;"'!F169")</f>
        <v xml:space="preserve"> </v>
      </c>
      <c r="Q167" t="s">
        <v>259</v>
      </c>
      <c r="R167">
        <v>17</v>
      </c>
    </row>
    <row r="168" spans="1:18" ht="15">
      <c r="A168" s="195" t="str">
        <f>'Total Payment Amount'!$D$2</f>
        <v>Los Angeles County Department of Health Services</v>
      </c>
      <c r="B168" s="195" t="str">
        <f>'Total Payment Amount'!$D$3</f>
        <v>DY 7</v>
      </c>
      <c r="C168" s="196">
        <f>'Total Payment Amount'!$D$4</f>
        <v>41182</v>
      </c>
      <c r="D168" s="198" t="str">
        <f ca="1" t="shared" si="6"/>
        <v>Category 2: Integrate Physical and Behavioral Health Care</v>
      </c>
      <c r="E168" s="195">
        <f ca="1" t="shared" si="7"/>
        <v>53926000</v>
      </c>
      <c r="F168" s="195">
        <f ca="1" t="shared" si="8"/>
        <v>53926000</v>
      </c>
      <c r="G168" s="198" t="str">
        <f ca="1">INDIRECT("'"&amp;$Q168&amp;"'!B172")</f>
        <v>Improvement Milestone:</v>
      </c>
      <c r="H168" s="195">
        <f ca="1">INDIRECT("'"&amp;$Q168&amp;"'!D172")</f>
        <v>0</v>
      </c>
      <c r="I168" s="195"/>
      <c r="J168" s="195">
        <f ca="1">INDIRECT("'"&amp;$Q168&amp;"'!F175")</f>
        <v>0</v>
      </c>
      <c r="K168" s="195">
        <f ca="1">INDIRECT("'"&amp;$Q168&amp;"'!F177")</f>
        <v>0</v>
      </c>
      <c r="L168" s="195" t="str">
        <f ca="1">INDIRECT("'"&amp;$Q168&amp;"'!F179")</f>
        <v>N/A</v>
      </c>
      <c r="M168" s="195">
        <f ca="1">INDIRECT("'"&amp;$Q168&amp;"'!F182")</f>
        <v>0</v>
      </c>
      <c r="N168" s="195">
        <f ca="1">INDIRECT("'"&amp;$Q168&amp;"'!B184")</f>
        <v>0</v>
      </c>
      <c r="O168" s="195">
        <f ca="1">INDIRECT("'"&amp;$Q168&amp;"'!F192")</f>
        <v>0</v>
      </c>
      <c r="P168" s="195" t="str">
        <f ca="1">INDIRECT("'"&amp;$Q168&amp;"'!F194")</f>
        <v xml:space="preserve"> </v>
      </c>
      <c r="Q168" t="s">
        <v>259</v>
      </c>
      <c r="R168">
        <v>17</v>
      </c>
    </row>
    <row r="169" spans="1:18" ht="15">
      <c r="A169" s="195" t="str">
        <f>'Total Payment Amount'!$D$2</f>
        <v>Los Angeles County Department of Health Services</v>
      </c>
      <c r="B169" s="195" t="str">
        <f>'Total Payment Amount'!$D$3</f>
        <v>DY 7</v>
      </c>
      <c r="C169" s="196">
        <f>'Total Payment Amount'!$D$4</f>
        <v>41182</v>
      </c>
      <c r="D169" s="198" t="str">
        <f ca="1" t="shared" si="6"/>
        <v>Category 2: Integrate Physical and Behavioral Health Care</v>
      </c>
      <c r="E169" s="195">
        <f ca="1" t="shared" si="7"/>
        <v>53926000</v>
      </c>
      <c r="F169" s="195">
        <f ca="1" t="shared" si="8"/>
        <v>53926000</v>
      </c>
      <c r="G169" s="198" t="str">
        <f ca="1">INDIRECT("'"&amp;$Q169&amp;"'!B197")</f>
        <v>Improvement Milestone:</v>
      </c>
      <c r="H169" s="195">
        <f ca="1">INDIRECT("'"&amp;$Q169&amp;"'!D197")</f>
        <v>0</v>
      </c>
      <c r="I169" s="195"/>
      <c r="J169" s="195">
        <f ca="1">INDIRECT("'"&amp;$Q169&amp;"'!F200")</f>
        <v>0</v>
      </c>
      <c r="K169" s="195">
        <f ca="1">INDIRECT("'"&amp;$Q169&amp;"'!F202")</f>
        <v>0</v>
      </c>
      <c r="L169" s="195" t="str">
        <f ca="1">INDIRECT("'"&amp;$Q169&amp;"'!F204")</f>
        <v>N/A</v>
      </c>
      <c r="M169" s="195">
        <f ca="1">INDIRECT("'"&amp;$Q169&amp;"'!F207")</f>
        <v>0</v>
      </c>
      <c r="N169" s="195">
        <f ca="1">INDIRECT("'"&amp;$Q169&amp;"'!B209")</f>
        <v>0</v>
      </c>
      <c r="O169" s="195">
        <f ca="1">INDIRECT("'"&amp;$Q169&amp;"'!F217")</f>
        <v>0</v>
      </c>
      <c r="P169" s="195" t="str">
        <f ca="1">INDIRECT("'"&amp;$Q169&amp;"'!F219")</f>
        <v xml:space="preserve"> </v>
      </c>
      <c r="Q169" t="s">
        <v>259</v>
      </c>
      <c r="R169">
        <v>17</v>
      </c>
    </row>
    <row r="170" spans="1:18" ht="15">
      <c r="A170" s="195" t="str">
        <f>'Total Payment Amount'!$D$2</f>
        <v>Los Angeles County Department of Health Services</v>
      </c>
      <c r="B170" s="195" t="str">
        <f>'Total Payment Amount'!$D$3</f>
        <v>DY 7</v>
      </c>
      <c r="C170" s="196">
        <f>'Total Payment Amount'!$D$4</f>
        <v>41182</v>
      </c>
      <c r="D170" s="198" t="str">
        <f ca="1" t="shared" si="6"/>
        <v>Category 2: Integrate Physical and Behavioral Health Care</v>
      </c>
      <c r="E170" s="195">
        <f ca="1" t="shared" si="7"/>
        <v>53926000</v>
      </c>
      <c r="F170" s="195">
        <f ca="1" t="shared" si="8"/>
        <v>53926000</v>
      </c>
      <c r="G170" s="198" t="str">
        <f ca="1">INDIRECT("'"&amp;$Q170&amp;"'!B222")</f>
        <v>Improvement Milestone:</v>
      </c>
      <c r="H170" s="195">
        <f ca="1">INDIRECT("'"&amp;$Q170&amp;"'!D222")</f>
        <v>0</v>
      </c>
      <c r="I170" s="195"/>
      <c r="J170" s="195">
        <f ca="1">INDIRECT("'"&amp;$Q170&amp;"'!F225")</f>
        <v>0</v>
      </c>
      <c r="K170" s="195">
        <f ca="1">INDIRECT("'"&amp;$Q170&amp;"'!F227")</f>
        <v>0</v>
      </c>
      <c r="L170" s="195" t="str">
        <f ca="1">INDIRECT("'"&amp;$Q170&amp;"'!F229")</f>
        <v>N/A</v>
      </c>
      <c r="M170" s="195">
        <f ca="1">INDIRECT("'"&amp;$Q170&amp;"'!F232")</f>
        <v>0</v>
      </c>
      <c r="N170" s="195">
        <f ca="1">INDIRECT("'"&amp;$Q170&amp;"'!B234")</f>
        <v>0</v>
      </c>
      <c r="O170" s="195">
        <f ca="1">INDIRECT("'"&amp;$Q170&amp;"'!F242")</f>
        <v>0</v>
      </c>
      <c r="P170" s="195" t="str">
        <f ca="1">INDIRECT("'"&amp;$Q170&amp;"'!F244")</f>
        <v xml:space="preserve"> </v>
      </c>
      <c r="Q170" t="s">
        <v>259</v>
      </c>
      <c r="R170">
        <v>17</v>
      </c>
    </row>
    <row r="171" spans="1:18" ht="15">
      <c r="A171" s="195" t="str">
        <f>'Total Payment Amount'!$D$2</f>
        <v>Los Angeles County Department of Health Services</v>
      </c>
      <c r="B171" s="195" t="str">
        <f>'Total Payment Amount'!$D$3</f>
        <v>DY 7</v>
      </c>
      <c r="C171" s="196">
        <f>'Total Payment Amount'!$D$4</f>
        <v>41182</v>
      </c>
      <c r="D171" s="198" t="str">
        <f ca="1" t="shared" si="6"/>
        <v>Category 2: Integrate Physical and Behavioral Health Care</v>
      </c>
      <c r="E171" s="195">
        <f ca="1" t="shared" si="7"/>
        <v>53926000</v>
      </c>
      <c r="F171" s="195">
        <f ca="1" t="shared" si="8"/>
        <v>53926000</v>
      </c>
      <c r="G171" s="198" t="str">
        <f ca="1">INDIRECT("'"&amp;$Q171&amp;"'!B247")</f>
        <v>Improvement Milestone:</v>
      </c>
      <c r="H171" s="195">
        <f ca="1">INDIRECT("'"&amp;$Q171&amp;"'!D247")</f>
        <v>0</v>
      </c>
      <c r="I171" s="195"/>
      <c r="J171" s="195">
        <f ca="1">INDIRECT("'"&amp;$Q171&amp;"'!F250")</f>
        <v>0</v>
      </c>
      <c r="K171" s="195">
        <f ca="1">INDIRECT("'"&amp;$Q171&amp;"'!F252")</f>
        <v>0</v>
      </c>
      <c r="L171" s="195" t="str">
        <f ca="1">INDIRECT("'"&amp;$Q171&amp;"'!F254")</f>
        <v>N/A</v>
      </c>
      <c r="M171" s="195">
        <f ca="1">INDIRECT("'"&amp;$Q171&amp;"'!F257")</f>
        <v>0</v>
      </c>
      <c r="N171" s="195">
        <f ca="1">INDIRECT("'"&amp;$Q171&amp;"'!B259")</f>
        <v>0</v>
      </c>
      <c r="O171" s="195">
        <f ca="1">INDIRECT("'"&amp;$Q171&amp;"'!F267")</f>
        <v>0</v>
      </c>
      <c r="P171" s="195" t="str">
        <f ca="1">INDIRECT("'"&amp;$Q171&amp;"'!F269")</f>
        <v xml:space="preserve"> </v>
      </c>
      <c r="Q171" t="s">
        <v>259</v>
      </c>
      <c r="R171">
        <v>17</v>
      </c>
    </row>
    <row r="172" spans="1:18" ht="15">
      <c r="A172" s="195" t="str">
        <f>'Total Payment Amount'!$D$2</f>
        <v>Los Angeles County Department of Health Services</v>
      </c>
      <c r="B172" s="195" t="str">
        <f>'Total Payment Amount'!$D$3</f>
        <v>DY 7</v>
      </c>
      <c r="C172" s="196">
        <f>'Total Payment Amount'!$D$4</f>
        <v>41182</v>
      </c>
      <c r="D172" s="198" t="str">
        <f ca="1" t="shared" si="6"/>
        <v>Category 2: Increase Specialty Care Access/Redesign Referral Process</v>
      </c>
      <c r="E172" s="195">
        <f ca="1" t="shared" si="7"/>
        <v>0</v>
      </c>
      <c r="F172" s="195">
        <f ca="1" t="shared" si="8"/>
        <v>0</v>
      </c>
      <c r="G172" s="198" t="str">
        <f ca="1">INDIRECT("'"&amp;$Q172&amp;"'!B22")</f>
        <v>Process Milestone:</v>
      </c>
      <c r="H172" s="195">
        <f ca="1">INDIRECT("'"&amp;$Q172&amp;"'!D22")</f>
        <v>0</v>
      </c>
      <c r="I172" s="195"/>
      <c r="J172" s="195">
        <f ca="1">INDIRECT("'"&amp;$Q172&amp;"'!F25")</f>
        <v>0</v>
      </c>
      <c r="K172" s="195">
        <f ca="1">INDIRECT("'"&amp;$Q172&amp;"'!F27")</f>
        <v>0</v>
      </c>
      <c r="L172" s="195" t="str">
        <f ca="1">INDIRECT("'"&amp;$Q172&amp;"'!F29")</f>
        <v>N/A</v>
      </c>
      <c r="M172" s="195">
        <f ca="1">INDIRECT("'"&amp;$Q172&amp;"'!F32")</f>
        <v>0</v>
      </c>
      <c r="N172" s="195">
        <f ca="1">INDIRECT("'"&amp;$Q172&amp;"'!B34")</f>
        <v>0</v>
      </c>
      <c r="O172" s="195">
        <f ca="1">INDIRECT("'"&amp;$Q172&amp;"'!F42")</f>
        <v>0</v>
      </c>
      <c r="P172" s="195" t="str">
        <f ca="1">INDIRECT("'"&amp;$Q172&amp;"'!F44")</f>
        <v xml:space="preserve"> </v>
      </c>
      <c r="Q172" t="s">
        <v>260</v>
      </c>
      <c r="R172">
        <v>18</v>
      </c>
    </row>
    <row r="173" spans="1:18" ht="15">
      <c r="A173" s="195" t="str">
        <f>'Total Payment Amount'!$D$2</f>
        <v>Los Angeles County Department of Health Services</v>
      </c>
      <c r="B173" s="195" t="str">
        <f>'Total Payment Amount'!$D$3</f>
        <v>DY 7</v>
      </c>
      <c r="C173" s="196">
        <f>'Total Payment Amount'!$D$4</f>
        <v>41182</v>
      </c>
      <c r="D173" s="198" t="str">
        <f ca="1" t="shared" si="6"/>
        <v>Category 2: Increase Specialty Care Access/Redesign Referral Process</v>
      </c>
      <c r="E173" s="195">
        <f ca="1" t="shared" si="7"/>
        <v>0</v>
      </c>
      <c r="F173" s="195">
        <f ca="1" t="shared" si="8"/>
        <v>0</v>
      </c>
      <c r="G173" s="198" t="str">
        <f ca="1">INDIRECT("'"&amp;$Q173&amp;"'!B47")</f>
        <v>Process Milestone:</v>
      </c>
      <c r="H173" s="195">
        <f ca="1">INDIRECT("'"&amp;$Q173&amp;"'!D47")</f>
        <v>0</v>
      </c>
      <c r="I173" s="195"/>
      <c r="J173" s="195">
        <f ca="1">INDIRECT("'"&amp;$Q173&amp;"'!F50")</f>
        <v>0</v>
      </c>
      <c r="K173" s="195">
        <f ca="1">INDIRECT("'"&amp;$Q173&amp;"'!F52")</f>
        <v>0</v>
      </c>
      <c r="L173" s="195" t="str">
        <f ca="1">INDIRECT("'"&amp;$Q173&amp;"'!F54")</f>
        <v>N/A</v>
      </c>
      <c r="M173" s="195">
        <f ca="1">INDIRECT("'"&amp;$Q173&amp;"'!F57")</f>
        <v>0</v>
      </c>
      <c r="N173" s="195">
        <f ca="1">INDIRECT("'"&amp;$Q173&amp;"'!B59")</f>
        <v>0</v>
      </c>
      <c r="O173" s="195">
        <f ca="1">INDIRECT("'"&amp;$Q173&amp;"'!F67")</f>
        <v>0</v>
      </c>
      <c r="P173" s="195" t="str">
        <f ca="1">INDIRECT("'"&amp;$Q173&amp;"'!F69")</f>
        <v xml:space="preserve"> </v>
      </c>
      <c r="Q173" t="s">
        <v>260</v>
      </c>
      <c r="R173">
        <v>18</v>
      </c>
    </row>
    <row r="174" spans="1:18" ht="15">
      <c r="A174" s="195" t="str">
        <f>'Total Payment Amount'!$D$2</f>
        <v>Los Angeles County Department of Health Services</v>
      </c>
      <c r="B174" s="195" t="str">
        <f>'Total Payment Amount'!$D$3</f>
        <v>DY 7</v>
      </c>
      <c r="C174" s="196">
        <f>'Total Payment Amount'!$D$4</f>
        <v>41182</v>
      </c>
      <c r="D174" s="198" t="str">
        <f ca="1" t="shared" si="6"/>
        <v>Category 2: Increase Specialty Care Access/Redesign Referral Process</v>
      </c>
      <c r="E174" s="195">
        <f ca="1" t="shared" si="7"/>
        <v>0</v>
      </c>
      <c r="F174" s="195">
        <f ca="1" t="shared" si="8"/>
        <v>0</v>
      </c>
      <c r="G174" s="198" t="str">
        <f ca="1">INDIRECT("'"&amp;$Q174&amp;"'!B72")</f>
        <v>Process Milestone:</v>
      </c>
      <c r="H174" s="195">
        <f ca="1">INDIRECT("'"&amp;$Q174&amp;"'!D72")</f>
        <v>0</v>
      </c>
      <c r="I174" s="195"/>
      <c r="J174" s="195">
        <f ca="1">INDIRECT("'"&amp;$Q174&amp;"'!F75")</f>
        <v>0</v>
      </c>
      <c r="K174" s="195">
        <f ca="1">INDIRECT("'"&amp;$Q174&amp;"'!F77")</f>
        <v>0</v>
      </c>
      <c r="L174" s="195" t="str">
        <f ca="1">INDIRECT("'"&amp;$Q174&amp;"'!F79")</f>
        <v>N/A</v>
      </c>
      <c r="M174" s="195">
        <f ca="1">INDIRECT("'"&amp;$Q174&amp;"'!F82")</f>
        <v>0</v>
      </c>
      <c r="N174" s="195">
        <f ca="1">INDIRECT("'"&amp;$Q174&amp;"'!B84")</f>
        <v>0</v>
      </c>
      <c r="O174" s="195">
        <f ca="1">INDIRECT("'"&amp;$Q174&amp;"'!F92")</f>
        <v>0</v>
      </c>
      <c r="P174" s="195" t="str">
        <f ca="1">INDIRECT("'"&amp;$Q174&amp;"'!F94")</f>
        <v xml:space="preserve"> </v>
      </c>
      <c r="Q174" t="s">
        <v>260</v>
      </c>
      <c r="R174">
        <v>18</v>
      </c>
    </row>
    <row r="175" spans="1:18" ht="15">
      <c r="A175" s="195" t="str">
        <f>'Total Payment Amount'!$D$2</f>
        <v>Los Angeles County Department of Health Services</v>
      </c>
      <c r="B175" s="195" t="str">
        <f>'Total Payment Amount'!$D$3</f>
        <v>DY 7</v>
      </c>
      <c r="C175" s="196">
        <f>'Total Payment Amount'!$D$4</f>
        <v>41182</v>
      </c>
      <c r="D175" s="198" t="str">
        <f ca="1" t="shared" si="6"/>
        <v>Category 2: Increase Specialty Care Access/Redesign Referral Process</v>
      </c>
      <c r="E175" s="195">
        <f ca="1" t="shared" si="7"/>
        <v>0</v>
      </c>
      <c r="F175" s="195">
        <f ca="1" t="shared" si="8"/>
        <v>0</v>
      </c>
      <c r="G175" s="198" t="str">
        <f ca="1">INDIRECT("'"&amp;$Q175&amp;"'!B97")</f>
        <v>Process Milestone:</v>
      </c>
      <c r="H175" s="195">
        <f ca="1">INDIRECT("'"&amp;$Q175&amp;"'!D97")</f>
        <v>0</v>
      </c>
      <c r="I175" s="195"/>
      <c r="J175" s="195">
        <f ca="1">INDIRECT("'"&amp;$Q175&amp;"'!F100")</f>
        <v>0</v>
      </c>
      <c r="K175" s="195">
        <f ca="1">INDIRECT("'"&amp;$Q175&amp;"'!F102")</f>
        <v>0</v>
      </c>
      <c r="L175" s="195" t="str">
        <f ca="1">INDIRECT("'"&amp;$Q175&amp;"'!F104")</f>
        <v>N/A</v>
      </c>
      <c r="M175" s="195">
        <f ca="1">INDIRECT("'"&amp;$Q175&amp;"'!F107")</f>
        <v>0</v>
      </c>
      <c r="N175" s="195">
        <f ca="1">INDIRECT("'"&amp;$Q175&amp;"'!B109")</f>
        <v>0</v>
      </c>
      <c r="O175" s="195">
        <f ca="1">INDIRECT("'"&amp;$Q175&amp;"'!F117")</f>
        <v>0</v>
      </c>
      <c r="P175" s="195" t="str">
        <f ca="1">INDIRECT("'"&amp;$Q175&amp;"'!F119")</f>
        <v xml:space="preserve"> </v>
      </c>
      <c r="Q175" t="s">
        <v>260</v>
      </c>
      <c r="R175">
        <v>18</v>
      </c>
    </row>
    <row r="176" spans="1:18" ht="15">
      <c r="A176" s="195" t="str">
        <f>'Total Payment Amount'!$D$2</f>
        <v>Los Angeles County Department of Health Services</v>
      </c>
      <c r="B176" s="195" t="str">
        <f>'Total Payment Amount'!$D$3</f>
        <v>DY 7</v>
      </c>
      <c r="C176" s="196">
        <f>'Total Payment Amount'!$D$4</f>
        <v>41182</v>
      </c>
      <c r="D176" s="198" t="str">
        <f ca="1" t="shared" si="6"/>
        <v>Category 2: Increase Specialty Care Access/Redesign Referral Process</v>
      </c>
      <c r="E176" s="195">
        <f ca="1" t="shared" si="7"/>
        <v>0</v>
      </c>
      <c r="F176" s="195">
        <f ca="1" t="shared" si="8"/>
        <v>0</v>
      </c>
      <c r="G176" s="198" t="str">
        <f ca="1">INDIRECT("'"&amp;$Q176&amp;"'!B122")</f>
        <v>Process Milestone:</v>
      </c>
      <c r="H176" s="195">
        <f ca="1">INDIRECT("'"&amp;$Q176&amp;"'!D122")</f>
        <v>0</v>
      </c>
      <c r="I176" s="195"/>
      <c r="J176" s="195">
        <f ca="1">INDIRECT("'"&amp;$Q176&amp;"'!F125")</f>
        <v>0</v>
      </c>
      <c r="K176" s="195">
        <f ca="1">INDIRECT("'"&amp;$Q176&amp;"'!F127")</f>
        <v>0</v>
      </c>
      <c r="L176" s="195" t="str">
        <f ca="1">INDIRECT("'"&amp;$Q176&amp;"'!F129")</f>
        <v>N/A</v>
      </c>
      <c r="M176" s="195">
        <f ca="1">INDIRECT("'"&amp;$Q176&amp;"'!F132")</f>
        <v>0</v>
      </c>
      <c r="N176" s="195">
        <f ca="1">INDIRECT("'"&amp;$Q176&amp;"'!B134")</f>
        <v>0</v>
      </c>
      <c r="O176" s="195">
        <f ca="1">INDIRECT("'"&amp;$Q176&amp;"'!F142")</f>
        <v>0</v>
      </c>
      <c r="P176" s="195" t="str">
        <f ca="1">INDIRECT("'"&amp;$Q176&amp;"'!F144")</f>
        <v xml:space="preserve"> </v>
      </c>
      <c r="Q176" t="s">
        <v>260</v>
      </c>
      <c r="R176">
        <v>18</v>
      </c>
    </row>
    <row r="177" spans="1:18" ht="15">
      <c r="A177" s="195" t="str">
        <f>'Total Payment Amount'!$D$2</f>
        <v>Los Angeles County Department of Health Services</v>
      </c>
      <c r="B177" s="195" t="str">
        <f>'Total Payment Amount'!$D$3</f>
        <v>DY 7</v>
      </c>
      <c r="C177" s="196">
        <f>'Total Payment Amount'!$D$4</f>
        <v>41182</v>
      </c>
      <c r="D177" s="198" t="str">
        <f ca="1" t="shared" si="6"/>
        <v>Category 2: Increase Specialty Care Access/Redesign Referral Process</v>
      </c>
      <c r="E177" s="195">
        <f ca="1" t="shared" si="7"/>
        <v>0</v>
      </c>
      <c r="F177" s="195">
        <f ca="1" t="shared" si="8"/>
        <v>0</v>
      </c>
      <c r="G177" s="198" t="str">
        <f ca="1">INDIRECT("'"&amp;$Q177&amp;"'!B147")</f>
        <v>Improvement Milestone:</v>
      </c>
      <c r="H177" s="195">
        <f ca="1">INDIRECT("'"&amp;$Q177&amp;"'!D147")</f>
        <v>0</v>
      </c>
      <c r="I177" s="195"/>
      <c r="J177" s="195">
        <f ca="1">INDIRECT("'"&amp;$Q177&amp;"'!F150")</f>
        <v>0</v>
      </c>
      <c r="K177" s="195">
        <f ca="1">INDIRECT("'"&amp;$Q177&amp;"'!F152")</f>
        <v>0</v>
      </c>
      <c r="L177" s="195" t="str">
        <f ca="1">INDIRECT("'"&amp;$Q177&amp;"'!F154")</f>
        <v>N/A</v>
      </c>
      <c r="M177" s="195">
        <f ca="1">INDIRECT("'"&amp;$Q177&amp;"'!F157")</f>
        <v>0</v>
      </c>
      <c r="N177" s="195">
        <f ca="1">INDIRECT("'"&amp;$Q177&amp;"'!B159")</f>
        <v>0</v>
      </c>
      <c r="O177" s="195">
        <f ca="1">INDIRECT("'"&amp;$Q177&amp;"'!F167")</f>
        <v>0</v>
      </c>
      <c r="P177" s="195" t="str">
        <f ca="1">INDIRECT("'"&amp;$Q177&amp;"'!F169")</f>
        <v xml:space="preserve"> </v>
      </c>
      <c r="Q177" t="s">
        <v>260</v>
      </c>
      <c r="R177">
        <v>18</v>
      </c>
    </row>
    <row r="178" spans="1:18" ht="15">
      <c r="A178" s="195" t="str">
        <f>'Total Payment Amount'!$D$2</f>
        <v>Los Angeles County Department of Health Services</v>
      </c>
      <c r="B178" s="195" t="str">
        <f>'Total Payment Amount'!$D$3</f>
        <v>DY 7</v>
      </c>
      <c r="C178" s="196">
        <f>'Total Payment Amount'!$D$4</f>
        <v>41182</v>
      </c>
      <c r="D178" s="198" t="str">
        <f ca="1" t="shared" si="6"/>
        <v>Category 2: Increase Specialty Care Access/Redesign Referral Process</v>
      </c>
      <c r="E178" s="195">
        <f ca="1" t="shared" si="7"/>
        <v>0</v>
      </c>
      <c r="F178" s="195">
        <f ca="1" t="shared" si="8"/>
        <v>0</v>
      </c>
      <c r="G178" s="198" t="str">
        <f ca="1">INDIRECT("'"&amp;$Q178&amp;"'!B172")</f>
        <v>Improvement Milestone:</v>
      </c>
      <c r="H178" s="195">
        <f ca="1">INDIRECT("'"&amp;$Q178&amp;"'!D172")</f>
        <v>0</v>
      </c>
      <c r="I178" s="195"/>
      <c r="J178" s="195">
        <f ca="1">INDIRECT("'"&amp;$Q178&amp;"'!F175")</f>
        <v>0</v>
      </c>
      <c r="K178" s="195">
        <f ca="1">INDIRECT("'"&amp;$Q178&amp;"'!F177")</f>
        <v>0</v>
      </c>
      <c r="L178" s="195" t="str">
        <f ca="1">INDIRECT("'"&amp;$Q178&amp;"'!F179")</f>
        <v>N/A</v>
      </c>
      <c r="M178" s="195">
        <f ca="1">INDIRECT("'"&amp;$Q178&amp;"'!F182")</f>
        <v>0</v>
      </c>
      <c r="N178" s="195">
        <f ca="1">INDIRECT("'"&amp;$Q178&amp;"'!B184")</f>
        <v>0</v>
      </c>
      <c r="O178" s="195">
        <f ca="1">INDIRECT("'"&amp;$Q178&amp;"'!F192")</f>
        <v>0</v>
      </c>
      <c r="P178" s="195" t="str">
        <f ca="1">INDIRECT("'"&amp;$Q178&amp;"'!F194")</f>
        <v xml:space="preserve"> </v>
      </c>
      <c r="Q178" t="s">
        <v>260</v>
      </c>
      <c r="R178">
        <v>18</v>
      </c>
    </row>
    <row r="179" spans="1:18" ht="15">
      <c r="A179" s="195" t="str">
        <f>'Total Payment Amount'!$D$2</f>
        <v>Los Angeles County Department of Health Services</v>
      </c>
      <c r="B179" s="195" t="str">
        <f>'Total Payment Amount'!$D$3</f>
        <v>DY 7</v>
      </c>
      <c r="C179" s="196">
        <f>'Total Payment Amount'!$D$4</f>
        <v>41182</v>
      </c>
      <c r="D179" s="198" t="str">
        <f ca="1" t="shared" si="6"/>
        <v>Category 2: Increase Specialty Care Access/Redesign Referral Process</v>
      </c>
      <c r="E179" s="195">
        <f ca="1" t="shared" si="7"/>
        <v>0</v>
      </c>
      <c r="F179" s="195">
        <f ca="1" t="shared" si="8"/>
        <v>0</v>
      </c>
      <c r="G179" s="198" t="str">
        <f ca="1">INDIRECT("'"&amp;$Q179&amp;"'!B197")</f>
        <v>Improvement Milestone:</v>
      </c>
      <c r="H179" s="195">
        <f ca="1">INDIRECT("'"&amp;$Q179&amp;"'!D197")</f>
        <v>0</v>
      </c>
      <c r="I179" s="195"/>
      <c r="J179" s="195">
        <f ca="1">INDIRECT("'"&amp;$Q179&amp;"'!F200")</f>
        <v>0</v>
      </c>
      <c r="K179" s="195">
        <f ca="1">INDIRECT("'"&amp;$Q179&amp;"'!F202")</f>
        <v>0</v>
      </c>
      <c r="L179" s="195" t="str">
        <f ca="1">INDIRECT("'"&amp;$Q179&amp;"'!F204")</f>
        <v>N/A</v>
      </c>
      <c r="M179" s="195">
        <f ca="1">INDIRECT("'"&amp;$Q179&amp;"'!F207")</f>
        <v>0</v>
      </c>
      <c r="N179" s="195">
        <f ca="1">INDIRECT("'"&amp;$Q179&amp;"'!B209")</f>
        <v>0</v>
      </c>
      <c r="O179" s="195">
        <f ca="1">INDIRECT("'"&amp;$Q179&amp;"'!F217")</f>
        <v>0</v>
      </c>
      <c r="P179" s="195" t="str">
        <f ca="1">INDIRECT("'"&amp;$Q179&amp;"'!F219")</f>
        <v xml:space="preserve"> </v>
      </c>
      <c r="Q179" t="s">
        <v>260</v>
      </c>
      <c r="R179">
        <v>18</v>
      </c>
    </row>
    <row r="180" spans="1:18" ht="15">
      <c r="A180" s="195" t="str">
        <f>'Total Payment Amount'!$D$2</f>
        <v>Los Angeles County Department of Health Services</v>
      </c>
      <c r="B180" s="195" t="str">
        <f>'Total Payment Amount'!$D$3</f>
        <v>DY 7</v>
      </c>
      <c r="C180" s="196">
        <f>'Total Payment Amount'!$D$4</f>
        <v>41182</v>
      </c>
      <c r="D180" s="198" t="str">
        <f ca="1" t="shared" si="6"/>
        <v>Category 2: Increase Specialty Care Access/Redesign Referral Process</v>
      </c>
      <c r="E180" s="195">
        <f ca="1" t="shared" si="7"/>
        <v>0</v>
      </c>
      <c r="F180" s="195">
        <f ca="1" t="shared" si="8"/>
        <v>0</v>
      </c>
      <c r="G180" s="198" t="str">
        <f ca="1">INDIRECT("'"&amp;$Q180&amp;"'!B222")</f>
        <v>Improvement Milestone:</v>
      </c>
      <c r="H180" s="195">
        <f ca="1">INDIRECT("'"&amp;$Q180&amp;"'!D222")</f>
        <v>0</v>
      </c>
      <c r="I180" s="195"/>
      <c r="J180" s="195">
        <f ca="1">INDIRECT("'"&amp;$Q180&amp;"'!F225")</f>
        <v>0</v>
      </c>
      <c r="K180" s="195">
        <f ca="1">INDIRECT("'"&amp;$Q180&amp;"'!F227")</f>
        <v>0</v>
      </c>
      <c r="L180" s="195" t="str">
        <f ca="1">INDIRECT("'"&amp;$Q180&amp;"'!F229")</f>
        <v>N/A</v>
      </c>
      <c r="M180" s="195">
        <f ca="1">INDIRECT("'"&amp;$Q180&amp;"'!F232")</f>
        <v>0</v>
      </c>
      <c r="N180" s="195">
        <f ca="1">INDIRECT("'"&amp;$Q180&amp;"'!B234")</f>
        <v>0</v>
      </c>
      <c r="O180" s="195">
        <f ca="1">INDIRECT("'"&amp;$Q180&amp;"'!F242")</f>
        <v>0</v>
      </c>
      <c r="P180" s="195" t="str">
        <f ca="1">INDIRECT("'"&amp;$Q180&amp;"'!F244")</f>
        <v xml:space="preserve"> </v>
      </c>
      <c r="Q180" t="s">
        <v>260</v>
      </c>
      <c r="R180">
        <v>18</v>
      </c>
    </row>
    <row r="181" spans="1:18" ht="15">
      <c r="A181" s="195" t="str">
        <f>'Total Payment Amount'!$D$2</f>
        <v>Los Angeles County Department of Health Services</v>
      </c>
      <c r="B181" s="195" t="str">
        <f>'Total Payment Amount'!$D$3</f>
        <v>DY 7</v>
      </c>
      <c r="C181" s="196">
        <f>'Total Payment Amount'!$D$4</f>
        <v>41182</v>
      </c>
      <c r="D181" s="198" t="str">
        <f ca="1" t="shared" si="6"/>
        <v>Category 2: Increase Specialty Care Access/Redesign Referral Process</v>
      </c>
      <c r="E181" s="195">
        <f ca="1" t="shared" si="7"/>
        <v>0</v>
      </c>
      <c r="F181" s="195">
        <f ca="1" t="shared" si="8"/>
        <v>0</v>
      </c>
      <c r="G181" s="198" t="str">
        <f ca="1">INDIRECT("'"&amp;$Q181&amp;"'!B247")</f>
        <v>Improvement Milestone:</v>
      </c>
      <c r="H181" s="195">
        <f ca="1">INDIRECT("'"&amp;$Q181&amp;"'!D247")</f>
        <v>0</v>
      </c>
      <c r="I181" s="195"/>
      <c r="J181" s="195">
        <f ca="1">INDIRECT("'"&amp;$Q181&amp;"'!F250")</f>
        <v>0</v>
      </c>
      <c r="K181" s="195">
        <f ca="1">INDIRECT("'"&amp;$Q181&amp;"'!F252")</f>
        <v>0</v>
      </c>
      <c r="L181" s="195" t="str">
        <f ca="1">INDIRECT("'"&amp;$Q181&amp;"'!F254")</f>
        <v>N/A</v>
      </c>
      <c r="M181" s="195">
        <f ca="1">INDIRECT("'"&amp;$Q181&amp;"'!F257")</f>
        <v>0</v>
      </c>
      <c r="N181" s="195">
        <f ca="1">INDIRECT("'"&amp;$Q181&amp;"'!B259")</f>
        <v>0</v>
      </c>
      <c r="O181" s="195">
        <f ca="1">INDIRECT("'"&amp;$Q181&amp;"'!F267")</f>
        <v>0</v>
      </c>
      <c r="P181" s="195" t="str">
        <f ca="1">INDIRECT("'"&amp;$Q181&amp;"'!F269")</f>
        <v xml:space="preserve"> </v>
      </c>
      <c r="Q181" t="s">
        <v>260</v>
      </c>
      <c r="R181">
        <v>18</v>
      </c>
    </row>
    <row r="182" spans="1:18" ht="15">
      <c r="A182" s="195" t="str">
        <f>'Total Payment Amount'!$D$2</f>
        <v>Los Angeles County Department of Health Services</v>
      </c>
      <c r="B182" s="195" t="str">
        <f>'Total Payment Amount'!$D$3</f>
        <v>DY 7</v>
      </c>
      <c r="C182" s="196">
        <f>'Total Payment Amount'!$D$4</f>
        <v>41182</v>
      </c>
      <c r="D182" s="198" t="str">
        <f ca="1" t="shared" si="6"/>
        <v>Category 2: Establish/Expand a Patient Care Navigation Program</v>
      </c>
      <c r="E182" s="195">
        <f ca="1" t="shared" si="7"/>
        <v>0</v>
      </c>
      <c r="F182" s="195">
        <f ca="1" t="shared" si="8"/>
        <v>0</v>
      </c>
      <c r="G182" s="198" t="str">
        <f ca="1">INDIRECT("'"&amp;$Q182&amp;"'!B22")</f>
        <v>Process Milestone:</v>
      </c>
      <c r="H182" s="195">
        <f ca="1">INDIRECT("'"&amp;$Q182&amp;"'!D22")</f>
        <v>0</v>
      </c>
      <c r="I182" s="195"/>
      <c r="J182" s="195">
        <f ca="1">INDIRECT("'"&amp;$Q182&amp;"'!F25")</f>
        <v>0</v>
      </c>
      <c r="K182" s="195">
        <f ca="1">INDIRECT("'"&amp;$Q182&amp;"'!F27")</f>
        <v>0</v>
      </c>
      <c r="L182" s="195" t="str">
        <f ca="1">INDIRECT("'"&amp;$Q182&amp;"'!F29")</f>
        <v>N/A</v>
      </c>
      <c r="M182" s="195">
        <f ca="1">INDIRECT("'"&amp;$Q182&amp;"'!F32")</f>
        <v>0</v>
      </c>
      <c r="N182" s="195">
        <f ca="1">INDIRECT("'"&amp;$Q182&amp;"'!B34")</f>
        <v>0</v>
      </c>
      <c r="O182" s="195">
        <f ca="1">INDIRECT("'"&amp;$Q182&amp;"'!F42")</f>
        <v>0</v>
      </c>
      <c r="P182" s="195" t="str">
        <f ca="1">INDIRECT("'"&amp;$Q182&amp;"'!F44")</f>
        <v xml:space="preserve"> </v>
      </c>
      <c r="Q182" t="s">
        <v>261</v>
      </c>
      <c r="R182">
        <v>19</v>
      </c>
    </row>
    <row r="183" spans="1:18" ht="15">
      <c r="A183" s="195" t="str">
        <f>'Total Payment Amount'!$D$2</f>
        <v>Los Angeles County Department of Health Services</v>
      </c>
      <c r="B183" s="195" t="str">
        <f>'Total Payment Amount'!$D$3</f>
        <v>DY 7</v>
      </c>
      <c r="C183" s="196">
        <f>'Total Payment Amount'!$D$4</f>
        <v>41182</v>
      </c>
      <c r="D183" s="198" t="str">
        <f ca="1" t="shared" si="6"/>
        <v>Category 2: Establish/Expand a Patient Care Navigation Program</v>
      </c>
      <c r="E183" s="195">
        <f ca="1" t="shared" si="7"/>
        <v>0</v>
      </c>
      <c r="F183" s="195">
        <f ca="1" t="shared" si="8"/>
        <v>0</v>
      </c>
      <c r="G183" s="198" t="str">
        <f ca="1">INDIRECT("'"&amp;$Q183&amp;"'!B47")</f>
        <v>Process Milestone:</v>
      </c>
      <c r="H183" s="195">
        <f ca="1">INDIRECT("'"&amp;$Q183&amp;"'!D47")</f>
        <v>0</v>
      </c>
      <c r="I183" s="195"/>
      <c r="J183" s="195">
        <f ca="1">INDIRECT("'"&amp;$Q183&amp;"'!F50")</f>
        <v>0</v>
      </c>
      <c r="K183" s="195">
        <f ca="1">INDIRECT("'"&amp;$Q183&amp;"'!F52")</f>
        <v>0</v>
      </c>
      <c r="L183" s="195" t="str">
        <f ca="1">INDIRECT("'"&amp;$Q183&amp;"'!F54")</f>
        <v>N/A</v>
      </c>
      <c r="M183" s="195">
        <f ca="1">INDIRECT("'"&amp;$Q183&amp;"'!F57")</f>
        <v>0</v>
      </c>
      <c r="N183" s="195">
        <f ca="1">INDIRECT("'"&amp;$Q183&amp;"'!B59")</f>
        <v>0</v>
      </c>
      <c r="O183" s="195">
        <f ca="1">INDIRECT("'"&amp;$Q183&amp;"'!F67")</f>
        <v>0</v>
      </c>
      <c r="P183" s="195" t="str">
        <f ca="1">INDIRECT("'"&amp;$Q183&amp;"'!F69")</f>
        <v xml:space="preserve"> </v>
      </c>
      <c r="Q183" t="s">
        <v>261</v>
      </c>
      <c r="R183">
        <v>19</v>
      </c>
    </row>
    <row r="184" spans="1:18" ht="15">
      <c r="A184" s="195" t="str">
        <f>'Total Payment Amount'!$D$2</f>
        <v>Los Angeles County Department of Health Services</v>
      </c>
      <c r="B184" s="195" t="str">
        <f>'Total Payment Amount'!$D$3</f>
        <v>DY 7</v>
      </c>
      <c r="C184" s="196">
        <f>'Total Payment Amount'!$D$4</f>
        <v>41182</v>
      </c>
      <c r="D184" s="198" t="str">
        <f t="shared" si="9" ref="D184:D250">INDIRECT("'"&amp;$Q184&amp;"'!$A$6")</f>
        <v>Category 2: Establish/Expand a Patient Care Navigation Program</v>
      </c>
      <c r="E184" s="195">
        <f t="shared" si="10" ref="E184:E251">INDIRECT("'"&amp;$Q184&amp;"'!$F$18")</f>
        <v>0</v>
      </c>
      <c r="F184" s="195">
        <f t="shared" si="11" ref="F184:F251">INDIRECT("'"&amp;$Q184&amp;"'!$F$20")</f>
        <v>0</v>
      </c>
      <c r="G184" s="198" t="str">
        <f ca="1">INDIRECT("'"&amp;$Q184&amp;"'!B72")</f>
        <v>Process Milestone:</v>
      </c>
      <c r="H184" s="195">
        <f ca="1">INDIRECT("'"&amp;$Q184&amp;"'!D72")</f>
        <v>0</v>
      </c>
      <c r="I184" s="195"/>
      <c r="J184" s="195">
        <f ca="1">INDIRECT("'"&amp;$Q184&amp;"'!F75")</f>
        <v>0</v>
      </c>
      <c r="K184" s="195">
        <f ca="1">INDIRECT("'"&amp;$Q184&amp;"'!F77")</f>
        <v>0</v>
      </c>
      <c r="L184" s="195" t="str">
        <f ca="1">INDIRECT("'"&amp;$Q184&amp;"'!F79")</f>
        <v>N/A</v>
      </c>
      <c r="M184" s="195">
        <f ca="1">INDIRECT("'"&amp;$Q184&amp;"'!F82")</f>
        <v>0</v>
      </c>
      <c r="N184" s="195">
        <f ca="1">INDIRECT("'"&amp;$Q184&amp;"'!B84")</f>
        <v>0</v>
      </c>
      <c r="O184" s="195">
        <f ca="1">INDIRECT("'"&amp;$Q184&amp;"'!F92")</f>
        <v>0</v>
      </c>
      <c r="P184" s="195" t="str">
        <f ca="1">INDIRECT("'"&amp;$Q184&amp;"'!F94")</f>
        <v xml:space="preserve"> </v>
      </c>
      <c r="Q184" t="s">
        <v>261</v>
      </c>
      <c r="R184">
        <v>19</v>
      </c>
    </row>
    <row r="185" spans="1:18" ht="15">
      <c r="A185" s="195" t="str">
        <f>'Total Payment Amount'!$D$2</f>
        <v>Los Angeles County Department of Health Services</v>
      </c>
      <c r="B185" s="195" t="str">
        <f>'Total Payment Amount'!$D$3</f>
        <v>DY 7</v>
      </c>
      <c r="C185" s="196">
        <f>'Total Payment Amount'!$D$4</f>
        <v>41182</v>
      </c>
      <c r="D185" s="198" t="str">
        <f ca="1" t="shared" si="9"/>
        <v>Category 2: Establish/Expand a Patient Care Navigation Program</v>
      </c>
      <c r="E185" s="195">
        <f ca="1" t="shared" si="10"/>
        <v>0</v>
      </c>
      <c r="F185" s="195">
        <f ca="1" t="shared" si="11"/>
        <v>0</v>
      </c>
      <c r="G185" s="198" t="str">
        <f ca="1">INDIRECT("'"&amp;$Q185&amp;"'!B97")</f>
        <v>Process Milestone:</v>
      </c>
      <c r="H185" s="195">
        <f ca="1">INDIRECT("'"&amp;$Q185&amp;"'!D97")</f>
        <v>0</v>
      </c>
      <c r="I185" s="195"/>
      <c r="J185" s="195">
        <f ca="1">INDIRECT("'"&amp;$Q185&amp;"'!F100")</f>
        <v>0</v>
      </c>
      <c r="K185" s="195">
        <f ca="1">INDIRECT("'"&amp;$Q185&amp;"'!F102")</f>
        <v>0</v>
      </c>
      <c r="L185" s="195" t="str">
        <f ca="1">INDIRECT("'"&amp;$Q185&amp;"'!F104")</f>
        <v>N/A</v>
      </c>
      <c r="M185" s="195">
        <f ca="1">INDIRECT("'"&amp;$Q185&amp;"'!F107")</f>
        <v>0</v>
      </c>
      <c r="N185" s="195">
        <f ca="1">INDIRECT("'"&amp;$Q185&amp;"'!B109")</f>
        <v>0</v>
      </c>
      <c r="O185" s="195">
        <f ca="1">INDIRECT("'"&amp;$Q185&amp;"'!F117")</f>
        <v>0</v>
      </c>
      <c r="P185" s="195" t="str">
        <f ca="1">INDIRECT("'"&amp;$Q185&amp;"'!F119")</f>
        <v xml:space="preserve"> </v>
      </c>
      <c r="Q185" t="s">
        <v>261</v>
      </c>
      <c r="R185">
        <v>19</v>
      </c>
    </row>
    <row r="186" spans="1:18" ht="15">
      <c r="A186" s="195" t="str">
        <f>'Total Payment Amount'!$D$2</f>
        <v>Los Angeles County Department of Health Services</v>
      </c>
      <c r="B186" s="195" t="str">
        <f>'Total Payment Amount'!$D$3</f>
        <v>DY 7</v>
      </c>
      <c r="C186" s="196">
        <f>'Total Payment Amount'!$D$4</f>
        <v>41182</v>
      </c>
      <c r="D186" s="198" t="str">
        <f ca="1" t="shared" si="9"/>
        <v>Category 2: Establish/Expand a Patient Care Navigation Program</v>
      </c>
      <c r="E186" s="195">
        <f ca="1" t="shared" si="10"/>
        <v>0</v>
      </c>
      <c r="F186" s="195">
        <f ca="1" t="shared" si="11"/>
        <v>0</v>
      </c>
      <c r="G186" s="198" t="str">
        <f ca="1">INDIRECT("'"&amp;$Q186&amp;"'!B122")</f>
        <v>Process Milestone:</v>
      </c>
      <c r="H186" s="195">
        <f ca="1">INDIRECT("'"&amp;$Q186&amp;"'!D122")</f>
        <v>0</v>
      </c>
      <c r="I186" s="195"/>
      <c r="J186" s="195">
        <f ca="1">INDIRECT("'"&amp;$Q186&amp;"'!F125")</f>
        <v>0</v>
      </c>
      <c r="K186" s="195">
        <f ca="1">INDIRECT("'"&amp;$Q186&amp;"'!F127")</f>
        <v>0</v>
      </c>
      <c r="L186" s="195" t="str">
        <f ca="1">INDIRECT("'"&amp;$Q186&amp;"'!F129")</f>
        <v>N/A</v>
      </c>
      <c r="M186" s="195">
        <f ca="1">INDIRECT("'"&amp;$Q186&amp;"'!F132")</f>
        <v>0</v>
      </c>
      <c r="N186" s="195">
        <f ca="1">INDIRECT("'"&amp;$Q186&amp;"'!B134")</f>
        <v>0</v>
      </c>
      <c r="O186" s="195">
        <f ca="1">INDIRECT("'"&amp;$Q186&amp;"'!F142")</f>
        <v>0</v>
      </c>
      <c r="P186" s="195" t="str">
        <f ca="1">INDIRECT("'"&amp;$Q186&amp;"'!F144")</f>
        <v xml:space="preserve"> </v>
      </c>
      <c r="Q186" t="s">
        <v>261</v>
      </c>
      <c r="R186">
        <v>19</v>
      </c>
    </row>
    <row r="187" spans="1:18" ht="15">
      <c r="A187" s="195" t="str">
        <f>'Total Payment Amount'!$D$2</f>
        <v>Los Angeles County Department of Health Services</v>
      </c>
      <c r="B187" s="195" t="str">
        <f>'Total Payment Amount'!$D$3</f>
        <v>DY 7</v>
      </c>
      <c r="C187" s="196">
        <f>'Total Payment Amount'!$D$4</f>
        <v>41182</v>
      </c>
      <c r="D187" s="198" t="str">
        <f ca="1" t="shared" si="9"/>
        <v>Category 2: Establish/Expand a Patient Care Navigation Program</v>
      </c>
      <c r="E187" s="195">
        <f ca="1" t="shared" si="10"/>
        <v>0</v>
      </c>
      <c r="F187" s="195">
        <f ca="1" t="shared" si="11"/>
        <v>0</v>
      </c>
      <c r="G187" s="198" t="str">
        <f ca="1">INDIRECT("'"&amp;$Q187&amp;"'!B147")</f>
        <v>Improvement Milestone:</v>
      </c>
      <c r="H187" s="195">
        <f ca="1">INDIRECT("'"&amp;$Q187&amp;"'!D147")</f>
        <v>0</v>
      </c>
      <c r="I187" s="195"/>
      <c r="J187" s="195">
        <f ca="1">INDIRECT("'"&amp;$Q187&amp;"'!F150")</f>
        <v>0</v>
      </c>
      <c r="K187" s="195">
        <f ca="1">INDIRECT("'"&amp;$Q187&amp;"'!F152")</f>
        <v>0</v>
      </c>
      <c r="L187" s="195" t="str">
        <f ca="1">INDIRECT("'"&amp;$Q187&amp;"'!F154")</f>
        <v>N/A</v>
      </c>
      <c r="M187" s="195">
        <f ca="1">INDIRECT("'"&amp;$Q187&amp;"'!F157")</f>
        <v>0</v>
      </c>
      <c r="N187" s="195">
        <f ca="1">INDIRECT("'"&amp;$Q187&amp;"'!B159")</f>
        <v>0</v>
      </c>
      <c r="O187" s="195">
        <f ca="1">INDIRECT("'"&amp;$Q187&amp;"'!F167")</f>
        <v>0</v>
      </c>
      <c r="P187" s="195" t="str">
        <f ca="1">INDIRECT("'"&amp;$Q187&amp;"'!F169")</f>
        <v xml:space="preserve"> </v>
      </c>
      <c r="Q187" t="s">
        <v>261</v>
      </c>
      <c r="R187">
        <v>19</v>
      </c>
    </row>
    <row r="188" spans="1:18" ht="15">
      <c r="A188" s="195" t="str">
        <f>'Total Payment Amount'!$D$2</f>
        <v>Los Angeles County Department of Health Services</v>
      </c>
      <c r="B188" s="195" t="str">
        <f>'Total Payment Amount'!$D$3</f>
        <v>DY 7</v>
      </c>
      <c r="C188" s="196">
        <f>'Total Payment Amount'!$D$4</f>
        <v>41182</v>
      </c>
      <c r="D188" s="198" t="str">
        <f ca="1" t="shared" si="9"/>
        <v>Category 2: Establish/Expand a Patient Care Navigation Program</v>
      </c>
      <c r="E188" s="195">
        <f ca="1" t="shared" si="10"/>
        <v>0</v>
      </c>
      <c r="F188" s="195">
        <f ca="1" t="shared" si="11"/>
        <v>0</v>
      </c>
      <c r="G188" s="198" t="str">
        <f ca="1">INDIRECT("'"&amp;$Q188&amp;"'!B172")</f>
        <v>Improvement Milestone:</v>
      </c>
      <c r="H188" s="195">
        <f ca="1">INDIRECT("'"&amp;$Q188&amp;"'!D172")</f>
        <v>0</v>
      </c>
      <c r="I188" s="195"/>
      <c r="J188" s="195">
        <f ca="1">INDIRECT("'"&amp;$Q188&amp;"'!F175")</f>
        <v>0</v>
      </c>
      <c r="K188" s="195">
        <f ca="1">INDIRECT("'"&amp;$Q188&amp;"'!F177")</f>
        <v>0</v>
      </c>
      <c r="L188" s="195" t="str">
        <f ca="1">INDIRECT("'"&amp;$Q188&amp;"'!F179")</f>
        <v>N/A</v>
      </c>
      <c r="M188" s="195">
        <f ca="1">INDIRECT("'"&amp;$Q188&amp;"'!F182")</f>
        <v>0</v>
      </c>
      <c r="N188" s="195">
        <f ca="1">INDIRECT("'"&amp;$Q188&amp;"'!B184")</f>
        <v>0</v>
      </c>
      <c r="O188" s="195">
        <f ca="1">INDIRECT("'"&amp;$Q188&amp;"'!F192")</f>
        <v>0</v>
      </c>
      <c r="P188" s="195" t="str">
        <f ca="1">INDIRECT("'"&amp;$Q188&amp;"'!F194")</f>
        <v xml:space="preserve"> </v>
      </c>
      <c r="Q188" t="s">
        <v>261</v>
      </c>
      <c r="R188">
        <v>19</v>
      </c>
    </row>
    <row r="189" spans="1:18" ht="15">
      <c r="A189" s="195" t="str">
        <f>'Total Payment Amount'!$D$2</f>
        <v>Los Angeles County Department of Health Services</v>
      </c>
      <c r="B189" s="195" t="str">
        <f>'Total Payment Amount'!$D$3</f>
        <v>DY 7</v>
      </c>
      <c r="C189" s="196">
        <f>'Total Payment Amount'!$D$4</f>
        <v>41182</v>
      </c>
      <c r="D189" s="198" t="str">
        <f ca="1" t="shared" si="9"/>
        <v>Category 2: Establish/Expand a Patient Care Navigation Program</v>
      </c>
      <c r="E189" s="195">
        <f ca="1" t="shared" si="10"/>
        <v>0</v>
      </c>
      <c r="F189" s="195">
        <f ca="1" t="shared" si="11"/>
        <v>0</v>
      </c>
      <c r="G189" s="198" t="str">
        <f ca="1">INDIRECT("'"&amp;$Q189&amp;"'!B197")</f>
        <v>Improvement Milestone:</v>
      </c>
      <c r="H189" s="195">
        <f ca="1">INDIRECT("'"&amp;$Q189&amp;"'!D197")</f>
        <v>0</v>
      </c>
      <c r="I189" s="195"/>
      <c r="J189" s="195">
        <f ca="1">INDIRECT("'"&amp;$Q189&amp;"'!F200")</f>
        <v>0</v>
      </c>
      <c r="K189" s="195">
        <f ca="1">INDIRECT("'"&amp;$Q189&amp;"'!F202")</f>
        <v>0</v>
      </c>
      <c r="L189" s="195" t="str">
        <f ca="1">INDIRECT("'"&amp;$Q189&amp;"'!F204")</f>
        <v>N/A</v>
      </c>
      <c r="M189" s="195">
        <f ca="1">INDIRECT("'"&amp;$Q189&amp;"'!F207")</f>
        <v>0</v>
      </c>
      <c r="N189" s="195">
        <f ca="1">INDIRECT("'"&amp;$Q189&amp;"'!B209")</f>
        <v>0</v>
      </c>
      <c r="O189" s="195">
        <f ca="1">INDIRECT("'"&amp;$Q189&amp;"'!F217")</f>
        <v>0</v>
      </c>
      <c r="P189" s="195" t="str">
        <f ca="1">INDIRECT("'"&amp;$Q189&amp;"'!F219")</f>
        <v xml:space="preserve"> </v>
      </c>
      <c r="Q189" t="s">
        <v>261</v>
      </c>
      <c r="R189">
        <v>19</v>
      </c>
    </row>
    <row r="190" spans="1:18" ht="15">
      <c r="A190" s="195" t="str">
        <f>'Total Payment Amount'!$D$2</f>
        <v>Los Angeles County Department of Health Services</v>
      </c>
      <c r="B190" s="195" t="str">
        <f>'Total Payment Amount'!$D$3</f>
        <v>DY 7</v>
      </c>
      <c r="C190" s="196">
        <f>'Total Payment Amount'!$D$4</f>
        <v>41182</v>
      </c>
      <c r="D190" s="198" t="str">
        <f ca="1" t="shared" si="9"/>
        <v>Category 2: Establish/Expand a Patient Care Navigation Program</v>
      </c>
      <c r="E190" s="195">
        <f ca="1" t="shared" si="10"/>
        <v>0</v>
      </c>
      <c r="F190" s="195">
        <f ca="1" t="shared" si="11"/>
        <v>0</v>
      </c>
      <c r="G190" s="198" t="str">
        <f ca="1">INDIRECT("'"&amp;$Q190&amp;"'!B222")</f>
        <v>Improvement Milestone:</v>
      </c>
      <c r="H190" s="195">
        <f ca="1">INDIRECT("'"&amp;$Q190&amp;"'!D222")</f>
        <v>0</v>
      </c>
      <c r="I190" s="195"/>
      <c r="J190" s="195">
        <f ca="1">INDIRECT("'"&amp;$Q190&amp;"'!F225")</f>
        <v>0</v>
      </c>
      <c r="K190" s="195">
        <f ca="1">INDIRECT("'"&amp;$Q190&amp;"'!F227")</f>
        <v>0</v>
      </c>
      <c r="L190" s="195" t="str">
        <f ca="1">INDIRECT("'"&amp;$Q190&amp;"'!F229")</f>
        <v>N/A</v>
      </c>
      <c r="M190" s="195">
        <f ca="1">INDIRECT("'"&amp;$Q190&amp;"'!F232")</f>
        <v>0</v>
      </c>
      <c r="N190" s="195">
        <f ca="1">INDIRECT("'"&amp;$Q190&amp;"'!B234")</f>
        <v>0</v>
      </c>
      <c r="O190" s="195">
        <f ca="1">INDIRECT("'"&amp;$Q190&amp;"'!F242")</f>
        <v>0</v>
      </c>
      <c r="P190" s="195" t="str">
        <f ca="1">INDIRECT("'"&amp;$Q190&amp;"'!F244")</f>
        <v xml:space="preserve"> </v>
      </c>
      <c r="Q190" t="s">
        <v>261</v>
      </c>
      <c r="R190">
        <v>19</v>
      </c>
    </row>
    <row r="191" spans="1:18" ht="15">
      <c r="A191" s="195" t="str">
        <f>'Total Payment Amount'!$D$2</f>
        <v>Los Angeles County Department of Health Services</v>
      </c>
      <c r="B191" s="195" t="str">
        <f>'Total Payment Amount'!$D$3</f>
        <v>DY 7</v>
      </c>
      <c r="C191" s="196">
        <f>'Total Payment Amount'!$D$4</f>
        <v>41182</v>
      </c>
      <c r="D191" s="198" t="str">
        <f ca="1" t="shared" si="9"/>
        <v>Category 2: Establish/Expand a Patient Care Navigation Program</v>
      </c>
      <c r="E191" s="195">
        <f ca="1" t="shared" si="10"/>
        <v>0</v>
      </c>
      <c r="F191" s="195">
        <f ca="1" t="shared" si="11"/>
        <v>0</v>
      </c>
      <c r="G191" s="198" t="str">
        <f ca="1">INDIRECT("'"&amp;$Q191&amp;"'!B247")</f>
        <v>Improvement Milestone:</v>
      </c>
      <c r="H191" s="195">
        <f ca="1">INDIRECT("'"&amp;$Q191&amp;"'!D247")</f>
        <v>0</v>
      </c>
      <c r="I191" s="195"/>
      <c r="J191" s="195">
        <f ca="1">INDIRECT("'"&amp;$Q191&amp;"'!F250")</f>
        <v>0</v>
      </c>
      <c r="K191" s="195">
        <f ca="1">INDIRECT("'"&amp;$Q191&amp;"'!F252")</f>
        <v>0</v>
      </c>
      <c r="L191" s="195" t="str">
        <f ca="1">INDIRECT("'"&amp;$Q191&amp;"'!F254")</f>
        <v>N/A</v>
      </c>
      <c r="M191" s="195">
        <f ca="1">INDIRECT("'"&amp;$Q191&amp;"'!F257")</f>
        <v>0</v>
      </c>
      <c r="N191" s="195">
        <f ca="1">INDIRECT("'"&amp;$Q191&amp;"'!B259")</f>
        <v>0</v>
      </c>
      <c r="O191" s="195">
        <f ca="1">INDIRECT("'"&amp;$Q191&amp;"'!F267")</f>
        <v>0</v>
      </c>
      <c r="P191" s="195" t="str">
        <f ca="1">INDIRECT("'"&amp;$Q191&amp;"'!F269")</f>
        <v xml:space="preserve"> </v>
      </c>
      <c r="Q191" t="s">
        <v>261</v>
      </c>
      <c r="R191">
        <v>19</v>
      </c>
    </row>
    <row r="192" spans="1:18" ht="15">
      <c r="A192" s="195" t="str">
        <f>'Total Payment Amount'!$D$2</f>
        <v>Los Angeles County Department of Health Services</v>
      </c>
      <c r="B192" s="195" t="str">
        <f>'Total Payment Amount'!$D$3</f>
        <v>DY 7</v>
      </c>
      <c r="C192" s="196">
        <f>'Total Payment Amount'!$D$4</f>
        <v>41182</v>
      </c>
      <c r="D192" s="198" t="str">
        <f ca="1" t="shared" si="9"/>
        <v>Category 2: Apply Process Improvement Methodology to Improve Quality/Efficiency</v>
      </c>
      <c r="E192" s="195">
        <f ca="1" t="shared" si="10"/>
        <v>0</v>
      </c>
      <c r="F192" s="195">
        <f ca="1" t="shared" si="11"/>
        <v>0</v>
      </c>
      <c r="G192" s="198" t="str">
        <f ca="1">INDIRECT("'"&amp;$Q192&amp;"'!B22")</f>
        <v>Process Milestone:</v>
      </c>
      <c r="H192" s="195">
        <f ca="1">INDIRECT("'"&amp;$Q192&amp;"'!D22")</f>
        <v>0</v>
      </c>
      <c r="I192" s="195"/>
      <c r="J192" s="195">
        <f ca="1">INDIRECT("'"&amp;$Q192&amp;"'!F25")</f>
        <v>0</v>
      </c>
      <c r="K192" s="195">
        <f ca="1">INDIRECT("'"&amp;$Q192&amp;"'!F27")</f>
        <v>0</v>
      </c>
      <c r="L192" s="195" t="str">
        <f ca="1">INDIRECT("'"&amp;$Q192&amp;"'!F29")</f>
        <v>N/A</v>
      </c>
      <c r="M192" s="195">
        <f ca="1">INDIRECT("'"&amp;$Q192&amp;"'!F32")</f>
        <v>0</v>
      </c>
      <c r="N192" s="195">
        <f ca="1">INDIRECT("'"&amp;$Q192&amp;"'!B34")</f>
        <v>0</v>
      </c>
      <c r="O192" s="195">
        <f ca="1">INDIRECT("'"&amp;$Q192&amp;"'!F42")</f>
        <v>0</v>
      </c>
      <c r="P192" s="195" t="str">
        <f ca="1">INDIRECT("'"&amp;$Q192&amp;"'!F44")</f>
        <v xml:space="preserve"> </v>
      </c>
      <c r="Q192" t="s">
        <v>262</v>
      </c>
      <c r="R192">
        <v>20</v>
      </c>
    </row>
    <row r="193" spans="1:18" ht="15">
      <c r="A193" s="195" t="str">
        <f>'Total Payment Amount'!$D$2</f>
        <v>Los Angeles County Department of Health Services</v>
      </c>
      <c r="B193" s="195" t="str">
        <f>'Total Payment Amount'!$D$3</f>
        <v>DY 7</v>
      </c>
      <c r="C193" s="196">
        <f>'Total Payment Amount'!$D$4</f>
        <v>41182</v>
      </c>
      <c r="D193" s="198" t="str">
        <f ca="1" t="shared" si="9"/>
        <v>Category 2: Apply Process Improvement Methodology to Improve Quality/Efficiency</v>
      </c>
      <c r="E193" s="195">
        <f ca="1" t="shared" si="10"/>
        <v>0</v>
      </c>
      <c r="F193" s="195">
        <f ca="1" t="shared" si="11"/>
        <v>0</v>
      </c>
      <c r="G193" s="198" t="str">
        <f ca="1">INDIRECT("'"&amp;$Q193&amp;"'!B47")</f>
        <v>Process Milestone:</v>
      </c>
      <c r="H193" s="195">
        <f ca="1">INDIRECT("'"&amp;$Q193&amp;"'!D47")</f>
        <v>0</v>
      </c>
      <c r="I193" s="195"/>
      <c r="J193" s="195">
        <f ca="1">INDIRECT("'"&amp;$Q193&amp;"'!F50")</f>
        <v>0</v>
      </c>
      <c r="K193" s="195">
        <f ca="1">INDIRECT("'"&amp;$Q193&amp;"'!F52")</f>
        <v>0</v>
      </c>
      <c r="L193" s="195" t="str">
        <f ca="1">INDIRECT("'"&amp;$Q193&amp;"'!F54")</f>
        <v>N/A</v>
      </c>
      <c r="M193" s="195">
        <f ca="1">INDIRECT("'"&amp;$Q193&amp;"'!F57")</f>
        <v>0</v>
      </c>
      <c r="N193" s="195">
        <f ca="1">INDIRECT("'"&amp;$Q193&amp;"'!B59")</f>
        <v>0</v>
      </c>
      <c r="O193" s="195">
        <f ca="1">INDIRECT("'"&amp;$Q193&amp;"'!F67")</f>
        <v>0</v>
      </c>
      <c r="P193" s="195" t="str">
        <f ca="1">INDIRECT("'"&amp;$Q193&amp;"'!F69")</f>
        <v xml:space="preserve"> </v>
      </c>
      <c r="Q193" t="s">
        <v>262</v>
      </c>
      <c r="R193">
        <v>20</v>
      </c>
    </row>
    <row r="194" spans="1:18" ht="15">
      <c r="A194" s="195" t="str">
        <f>'Total Payment Amount'!$D$2</f>
        <v>Los Angeles County Department of Health Services</v>
      </c>
      <c r="B194" s="195" t="str">
        <f>'Total Payment Amount'!$D$3</f>
        <v>DY 7</v>
      </c>
      <c r="C194" s="196">
        <f>'Total Payment Amount'!$D$4</f>
        <v>41182</v>
      </c>
      <c r="D194" s="198" t="str">
        <f ca="1" t="shared" si="9"/>
        <v>Category 2: Apply Process Improvement Methodology to Improve Quality/Efficiency</v>
      </c>
      <c r="E194" s="195">
        <f ca="1" t="shared" si="10"/>
        <v>0</v>
      </c>
      <c r="F194" s="195">
        <f ca="1" t="shared" si="11"/>
        <v>0</v>
      </c>
      <c r="G194" s="198" t="str">
        <f ca="1">INDIRECT("'"&amp;$Q194&amp;"'!B72")</f>
        <v>Process Milestone:</v>
      </c>
      <c r="H194" s="195">
        <f ca="1">INDIRECT("'"&amp;$Q194&amp;"'!D72")</f>
        <v>0</v>
      </c>
      <c r="I194" s="195"/>
      <c r="J194" s="195">
        <f ca="1">INDIRECT("'"&amp;$Q194&amp;"'!F75")</f>
        <v>0</v>
      </c>
      <c r="K194" s="195">
        <f ca="1">INDIRECT("'"&amp;$Q194&amp;"'!F77")</f>
        <v>0</v>
      </c>
      <c r="L194" s="195" t="str">
        <f ca="1">INDIRECT("'"&amp;$Q194&amp;"'!F79")</f>
        <v>N/A</v>
      </c>
      <c r="M194" s="195">
        <f ca="1">INDIRECT("'"&amp;$Q194&amp;"'!F82")</f>
        <v>0</v>
      </c>
      <c r="N194" s="195">
        <f ca="1">INDIRECT("'"&amp;$Q194&amp;"'!B84")</f>
        <v>0</v>
      </c>
      <c r="O194" s="195">
        <f ca="1">INDIRECT("'"&amp;$Q194&amp;"'!F92")</f>
        <v>0</v>
      </c>
      <c r="P194" s="195" t="str">
        <f ca="1">INDIRECT("'"&amp;$Q194&amp;"'!F94")</f>
        <v xml:space="preserve"> </v>
      </c>
      <c r="Q194" t="s">
        <v>262</v>
      </c>
      <c r="R194">
        <v>20</v>
      </c>
    </row>
    <row r="195" spans="1:18" ht="15">
      <c r="A195" s="195" t="str">
        <f>'Total Payment Amount'!$D$2</f>
        <v>Los Angeles County Department of Health Services</v>
      </c>
      <c r="B195" s="195" t="str">
        <f>'Total Payment Amount'!$D$3</f>
        <v>DY 7</v>
      </c>
      <c r="C195" s="196">
        <f>'Total Payment Amount'!$D$4</f>
        <v>41182</v>
      </c>
      <c r="D195" s="198" t="str">
        <f ca="1" t="shared" si="9"/>
        <v>Category 2: Apply Process Improvement Methodology to Improve Quality/Efficiency</v>
      </c>
      <c r="E195" s="195">
        <f ca="1" t="shared" si="10"/>
        <v>0</v>
      </c>
      <c r="F195" s="195">
        <f ca="1" t="shared" si="11"/>
        <v>0</v>
      </c>
      <c r="G195" s="198" t="str">
        <f ca="1">INDIRECT("'"&amp;$Q195&amp;"'!B97")</f>
        <v>Process Milestone:</v>
      </c>
      <c r="H195" s="195">
        <f ca="1">INDIRECT("'"&amp;$Q195&amp;"'!D97")</f>
        <v>0</v>
      </c>
      <c r="I195" s="195"/>
      <c r="J195" s="195">
        <f ca="1">INDIRECT("'"&amp;$Q195&amp;"'!F100")</f>
        <v>0</v>
      </c>
      <c r="K195" s="195">
        <f ca="1">INDIRECT("'"&amp;$Q195&amp;"'!F102")</f>
        <v>0</v>
      </c>
      <c r="L195" s="195" t="str">
        <f ca="1">INDIRECT("'"&amp;$Q195&amp;"'!F104")</f>
        <v>N/A</v>
      </c>
      <c r="M195" s="195">
        <f ca="1">INDIRECT("'"&amp;$Q195&amp;"'!F107")</f>
        <v>0</v>
      </c>
      <c r="N195" s="195">
        <f ca="1">INDIRECT("'"&amp;$Q195&amp;"'!B109")</f>
        <v>0</v>
      </c>
      <c r="O195" s="195">
        <f ca="1">INDIRECT("'"&amp;$Q195&amp;"'!F117")</f>
        <v>0</v>
      </c>
      <c r="P195" s="195" t="str">
        <f ca="1">INDIRECT("'"&amp;$Q195&amp;"'!F119")</f>
        <v xml:space="preserve"> </v>
      </c>
      <c r="Q195" t="s">
        <v>262</v>
      </c>
      <c r="R195">
        <v>20</v>
      </c>
    </row>
    <row r="196" spans="1:18" ht="15">
      <c r="A196" s="195" t="str">
        <f>'Total Payment Amount'!$D$2</f>
        <v>Los Angeles County Department of Health Services</v>
      </c>
      <c r="B196" s="195" t="str">
        <f>'Total Payment Amount'!$D$3</f>
        <v>DY 7</v>
      </c>
      <c r="C196" s="196">
        <f>'Total Payment Amount'!$D$4</f>
        <v>41182</v>
      </c>
      <c r="D196" s="198" t="str">
        <f ca="1" t="shared" si="9"/>
        <v>Category 2: Apply Process Improvement Methodology to Improve Quality/Efficiency</v>
      </c>
      <c r="E196" s="195">
        <f ca="1" t="shared" si="10"/>
        <v>0</v>
      </c>
      <c r="F196" s="195">
        <f ca="1" t="shared" si="11"/>
        <v>0</v>
      </c>
      <c r="G196" s="198" t="str">
        <f ca="1">INDIRECT("'"&amp;$Q196&amp;"'!B122")</f>
        <v>Process Milestone:</v>
      </c>
      <c r="H196" s="195">
        <f ca="1">INDIRECT("'"&amp;$Q196&amp;"'!D122")</f>
        <v>0</v>
      </c>
      <c r="I196" s="195"/>
      <c r="J196" s="195">
        <f ca="1">INDIRECT("'"&amp;$Q196&amp;"'!F125")</f>
        <v>0</v>
      </c>
      <c r="K196" s="195">
        <f ca="1">INDIRECT("'"&amp;$Q196&amp;"'!F127")</f>
        <v>0</v>
      </c>
      <c r="L196" s="195" t="str">
        <f ca="1">INDIRECT("'"&amp;$Q196&amp;"'!F129")</f>
        <v>N/A</v>
      </c>
      <c r="M196" s="195">
        <f ca="1">INDIRECT("'"&amp;$Q196&amp;"'!F132")</f>
        <v>0</v>
      </c>
      <c r="N196" s="195">
        <f ca="1">INDIRECT("'"&amp;$Q196&amp;"'!B134")</f>
        <v>0</v>
      </c>
      <c r="O196" s="195">
        <f ca="1">INDIRECT("'"&amp;$Q196&amp;"'!F142")</f>
        <v>0</v>
      </c>
      <c r="P196" s="195" t="str">
        <f ca="1">INDIRECT("'"&amp;$Q196&amp;"'!F144")</f>
        <v xml:space="preserve"> </v>
      </c>
      <c r="Q196" t="s">
        <v>262</v>
      </c>
      <c r="R196">
        <v>20</v>
      </c>
    </row>
    <row r="197" spans="1:18" ht="15">
      <c r="A197" s="195" t="str">
        <f>'Total Payment Amount'!$D$2</f>
        <v>Los Angeles County Department of Health Services</v>
      </c>
      <c r="B197" s="195" t="str">
        <f>'Total Payment Amount'!$D$3</f>
        <v>DY 7</v>
      </c>
      <c r="C197" s="196">
        <f>'Total Payment Amount'!$D$4</f>
        <v>41182</v>
      </c>
      <c r="D197" s="198" t="str">
        <f ca="1" t="shared" si="9"/>
        <v>Category 2: Apply Process Improvement Methodology to Improve Quality/Efficiency</v>
      </c>
      <c r="E197" s="195">
        <f ca="1" t="shared" si="10"/>
        <v>0</v>
      </c>
      <c r="F197" s="195">
        <f ca="1" t="shared" si="11"/>
        <v>0</v>
      </c>
      <c r="G197" s="198" t="str">
        <f ca="1">INDIRECT("'"&amp;$Q197&amp;"'!B147")</f>
        <v>Improvement Milestone:</v>
      </c>
      <c r="H197" s="195">
        <f ca="1">INDIRECT("'"&amp;$Q197&amp;"'!D147")</f>
        <v>0</v>
      </c>
      <c r="I197" s="195"/>
      <c r="J197" s="195">
        <f ca="1">INDIRECT("'"&amp;$Q197&amp;"'!F150")</f>
        <v>0</v>
      </c>
      <c r="K197" s="195">
        <f ca="1">INDIRECT("'"&amp;$Q197&amp;"'!F152")</f>
        <v>0</v>
      </c>
      <c r="L197" s="195" t="str">
        <f ca="1">INDIRECT("'"&amp;$Q197&amp;"'!F154")</f>
        <v>N/A</v>
      </c>
      <c r="M197" s="195">
        <f ca="1">INDIRECT("'"&amp;$Q197&amp;"'!F157")</f>
        <v>0</v>
      </c>
      <c r="N197" s="195">
        <f ca="1">INDIRECT("'"&amp;$Q197&amp;"'!B159")</f>
        <v>0</v>
      </c>
      <c r="O197" s="195">
        <f ca="1">INDIRECT("'"&amp;$Q197&amp;"'!F167")</f>
        <v>0</v>
      </c>
      <c r="P197" s="195" t="str">
        <f ca="1">INDIRECT("'"&amp;$Q197&amp;"'!F169")</f>
        <v xml:space="preserve"> </v>
      </c>
      <c r="Q197" t="s">
        <v>262</v>
      </c>
      <c r="R197">
        <v>20</v>
      </c>
    </row>
    <row r="198" spans="1:18" ht="15">
      <c r="A198" s="195" t="str">
        <f>'Total Payment Amount'!$D$2</f>
        <v>Los Angeles County Department of Health Services</v>
      </c>
      <c r="B198" s="195" t="str">
        <f>'Total Payment Amount'!$D$3</f>
        <v>DY 7</v>
      </c>
      <c r="C198" s="196">
        <f>'Total Payment Amount'!$D$4</f>
        <v>41182</v>
      </c>
      <c r="D198" s="198" t="str">
        <f ca="1" t="shared" si="9"/>
        <v>Category 2: Apply Process Improvement Methodology to Improve Quality/Efficiency</v>
      </c>
      <c r="E198" s="195">
        <f ca="1" t="shared" si="10"/>
        <v>0</v>
      </c>
      <c r="F198" s="195">
        <f ca="1" t="shared" si="11"/>
        <v>0</v>
      </c>
      <c r="G198" s="198" t="str">
        <f ca="1">INDIRECT("'"&amp;$Q198&amp;"'!B172")</f>
        <v>Improvement Milestone:</v>
      </c>
      <c r="H198" s="195">
        <f ca="1">INDIRECT("'"&amp;$Q198&amp;"'!D172")</f>
        <v>0</v>
      </c>
      <c r="I198" s="195"/>
      <c r="J198" s="195">
        <f ca="1">INDIRECT("'"&amp;$Q198&amp;"'!F175")</f>
        <v>0</v>
      </c>
      <c r="K198" s="195">
        <f ca="1">INDIRECT("'"&amp;$Q198&amp;"'!F177")</f>
        <v>0</v>
      </c>
      <c r="L198" s="195" t="str">
        <f ca="1">INDIRECT("'"&amp;$Q198&amp;"'!F179")</f>
        <v>N/A</v>
      </c>
      <c r="M198" s="195">
        <f ca="1">INDIRECT("'"&amp;$Q198&amp;"'!F182")</f>
        <v>0</v>
      </c>
      <c r="N198" s="195">
        <f ca="1">INDIRECT("'"&amp;$Q198&amp;"'!B184")</f>
        <v>0</v>
      </c>
      <c r="O198" s="195">
        <f ca="1">INDIRECT("'"&amp;$Q198&amp;"'!F192")</f>
        <v>0</v>
      </c>
      <c r="P198" s="195" t="str">
        <f ca="1">INDIRECT("'"&amp;$Q198&amp;"'!F194")</f>
        <v xml:space="preserve"> </v>
      </c>
      <c r="Q198" t="s">
        <v>262</v>
      </c>
      <c r="R198">
        <v>20</v>
      </c>
    </row>
    <row r="199" spans="1:18" ht="15">
      <c r="A199" s="195" t="str">
        <f>'Total Payment Amount'!$D$2</f>
        <v>Los Angeles County Department of Health Services</v>
      </c>
      <c r="B199" s="195" t="str">
        <f>'Total Payment Amount'!$D$3</f>
        <v>DY 7</v>
      </c>
      <c r="C199" s="196">
        <f>'Total Payment Amount'!$D$4</f>
        <v>41182</v>
      </c>
      <c r="D199" s="198" t="str">
        <f ca="1" t="shared" si="9"/>
        <v>Category 2: Apply Process Improvement Methodology to Improve Quality/Efficiency</v>
      </c>
      <c r="E199" s="195">
        <f ca="1" t="shared" si="10"/>
        <v>0</v>
      </c>
      <c r="F199" s="195">
        <f ca="1" t="shared" si="11"/>
        <v>0</v>
      </c>
      <c r="G199" s="198" t="str">
        <f ca="1">INDIRECT("'"&amp;$Q199&amp;"'!B197")</f>
        <v>Improvement Milestone:</v>
      </c>
      <c r="H199" s="195">
        <f ca="1">INDIRECT("'"&amp;$Q199&amp;"'!D197")</f>
        <v>0</v>
      </c>
      <c r="I199" s="195"/>
      <c r="J199" s="195">
        <f ca="1">INDIRECT("'"&amp;$Q199&amp;"'!F200")</f>
        <v>0</v>
      </c>
      <c r="K199" s="195">
        <f ca="1">INDIRECT("'"&amp;$Q199&amp;"'!F202")</f>
        <v>0</v>
      </c>
      <c r="L199" s="195" t="str">
        <f ca="1">INDIRECT("'"&amp;$Q199&amp;"'!F204")</f>
        <v>N/A</v>
      </c>
      <c r="M199" s="195">
        <f ca="1">INDIRECT("'"&amp;$Q199&amp;"'!F207")</f>
        <v>0</v>
      </c>
      <c r="N199" s="195">
        <f ca="1">INDIRECT("'"&amp;$Q199&amp;"'!B209")</f>
        <v>0</v>
      </c>
      <c r="O199" s="195">
        <f ca="1">INDIRECT("'"&amp;$Q199&amp;"'!F217")</f>
        <v>0</v>
      </c>
      <c r="P199" s="195" t="str">
        <f ca="1">INDIRECT("'"&amp;$Q199&amp;"'!F219")</f>
        <v xml:space="preserve"> </v>
      </c>
      <c r="Q199" t="s">
        <v>262</v>
      </c>
      <c r="R199">
        <v>20</v>
      </c>
    </row>
    <row r="200" spans="1:18" ht="15">
      <c r="A200" s="195" t="str">
        <f>'Total Payment Amount'!$D$2</f>
        <v>Los Angeles County Department of Health Services</v>
      </c>
      <c r="B200" s="195" t="str">
        <f>'Total Payment Amount'!$D$3</f>
        <v>DY 7</v>
      </c>
      <c r="C200" s="196">
        <f>'Total Payment Amount'!$D$4</f>
        <v>41182</v>
      </c>
      <c r="D200" s="198" t="str">
        <f ca="1" t="shared" si="9"/>
        <v>Category 2: Apply Process Improvement Methodology to Improve Quality/Efficiency</v>
      </c>
      <c r="E200" s="195">
        <f ca="1" t="shared" si="10"/>
        <v>0</v>
      </c>
      <c r="F200" s="195">
        <f ca="1" t="shared" si="11"/>
        <v>0</v>
      </c>
      <c r="G200" s="198" t="str">
        <f ca="1">INDIRECT("'"&amp;$Q200&amp;"'!B222")</f>
        <v>Improvement Milestone:</v>
      </c>
      <c r="H200" s="195">
        <f ca="1">INDIRECT("'"&amp;$Q200&amp;"'!D222")</f>
        <v>0</v>
      </c>
      <c r="I200" s="195"/>
      <c r="J200" s="195">
        <f ca="1">INDIRECT("'"&amp;$Q200&amp;"'!F225")</f>
        <v>0</v>
      </c>
      <c r="K200" s="195">
        <f ca="1">INDIRECT("'"&amp;$Q200&amp;"'!F227")</f>
        <v>0</v>
      </c>
      <c r="L200" s="195" t="str">
        <f ca="1">INDIRECT("'"&amp;$Q200&amp;"'!F229")</f>
        <v>N/A</v>
      </c>
      <c r="M200" s="195">
        <f ca="1">INDIRECT("'"&amp;$Q200&amp;"'!F232")</f>
        <v>0</v>
      </c>
      <c r="N200" s="195">
        <f ca="1">INDIRECT("'"&amp;$Q200&amp;"'!B234")</f>
        <v>0</v>
      </c>
      <c r="O200" s="195">
        <f ca="1">INDIRECT("'"&amp;$Q200&amp;"'!F242")</f>
        <v>0</v>
      </c>
      <c r="P200" s="195" t="str">
        <f ca="1">INDIRECT("'"&amp;$Q200&amp;"'!F244")</f>
        <v xml:space="preserve"> </v>
      </c>
      <c r="Q200" t="s">
        <v>262</v>
      </c>
      <c r="R200">
        <v>20</v>
      </c>
    </row>
    <row r="201" spans="1:18" ht="15">
      <c r="A201" s="195" t="str">
        <f>'Total Payment Amount'!$D$2</f>
        <v>Los Angeles County Department of Health Services</v>
      </c>
      <c r="B201" s="195" t="str">
        <f>'Total Payment Amount'!$D$3</f>
        <v>DY 7</v>
      </c>
      <c r="C201" s="196">
        <f>'Total Payment Amount'!$D$4</f>
        <v>41182</v>
      </c>
      <c r="D201" s="198" t="str">
        <f ca="1" t="shared" si="9"/>
        <v>Category 2: Apply Process Improvement Methodology to Improve Quality/Efficiency</v>
      </c>
      <c r="E201" s="195">
        <f ca="1" t="shared" si="10"/>
        <v>0</v>
      </c>
      <c r="F201" s="195">
        <f ca="1" t="shared" si="11"/>
        <v>0</v>
      </c>
      <c r="G201" s="198" t="str">
        <f ca="1">INDIRECT("'"&amp;$Q201&amp;"'!B247")</f>
        <v>Improvement Milestone:</v>
      </c>
      <c r="H201" s="195">
        <f ca="1">INDIRECT("'"&amp;$Q201&amp;"'!D247")</f>
        <v>0</v>
      </c>
      <c r="I201" s="195"/>
      <c r="J201" s="195">
        <f ca="1">INDIRECT("'"&amp;$Q201&amp;"'!F250")</f>
        <v>0</v>
      </c>
      <c r="K201" s="195">
        <f ca="1">INDIRECT("'"&amp;$Q201&amp;"'!F252")</f>
        <v>0</v>
      </c>
      <c r="L201" s="195" t="str">
        <f ca="1">INDIRECT("'"&amp;$Q201&amp;"'!F254")</f>
        <v>N/A</v>
      </c>
      <c r="M201" s="195">
        <f ca="1">INDIRECT("'"&amp;$Q201&amp;"'!F257")</f>
        <v>0</v>
      </c>
      <c r="N201" s="195">
        <f ca="1">INDIRECT("'"&amp;$Q201&amp;"'!B259")</f>
        <v>0</v>
      </c>
      <c r="O201" s="195">
        <f ca="1">INDIRECT("'"&amp;$Q201&amp;"'!F267")</f>
        <v>0</v>
      </c>
      <c r="P201" s="195" t="str">
        <f ca="1">INDIRECT("'"&amp;$Q201&amp;"'!F269")</f>
        <v xml:space="preserve"> </v>
      </c>
      <c r="Q201" t="s">
        <v>262</v>
      </c>
      <c r="R201">
        <v>20</v>
      </c>
    </row>
    <row r="202" spans="1:18" ht="15">
      <c r="A202" s="195" t="str">
        <f>'Total Payment Amount'!$D$2</f>
        <v>Los Angeles County Department of Health Services</v>
      </c>
      <c r="B202" s="195" t="str">
        <f>'Total Payment Amount'!$D$3</f>
        <v>DY 7</v>
      </c>
      <c r="C202" s="196">
        <f>'Total Payment Amount'!$D$4</f>
        <v>41182</v>
      </c>
      <c r="D202" s="198" t="str">
        <f ca="1" t="shared" si="9"/>
        <v>Category 2: Improve Patient Flow in the Emergency Department/Rapid Medical Evaluation</v>
      </c>
      <c r="E202" s="195">
        <f ca="1" t="shared" si="10"/>
        <v>0</v>
      </c>
      <c r="F202" s="195">
        <f ca="1" t="shared" si="11"/>
        <v>0</v>
      </c>
      <c r="G202" s="198" t="str">
        <f ca="1">INDIRECT("'"&amp;$Q202&amp;"'!B22")</f>
        <v>Process Milestone:</v>
      </c>
      <c r="H202" s="195">
        <f ca="1">INDIRECT("'"&amp;$Q202&amp;"'!D22")</f>
        <v>0</v>
      </c>
      <c r="I202" s="195"/>
      <c r="J202" s="195">
        <f ca="1">INDIRECT("'"&amp;$Q202&amp;"'!F25")</f>
        <v>0</v>
      </c>
      <c r="K202" s="195">
        <f ca="1">INDIRECT("'"&amp;$Q202&amp;"'!F27")</f>
        <v>0</v>
      </c>
      <c r="L202" s="195" t="str">
        <f ca="1">INDIRECT("'"&amp;$Q202&amp;"'!F29")</f>
        <v>N/A</v>
      </c>
      <c r="M202" s="195">
        <f ca="1">INDIRECT("'"&amp;$Q202&amp;"'!F32")</f>
        <v>0</v>
      </c>
      <c r="N202" s="195">
        <f ca="1">INDIRECT("'"&amp;$Q202&amp;"'!B34")</f>
        <v>0</v>
      </c>
      <c r="O202" s="195">
        <f ca="1">INDIRECT("'"&amp;$Q202&amp;"'!F42")</f>
        <v>0</v>
      </c>
      <c r="P202" s="195" t="str">
        <f ca="1">INDIRECT("'"&amp;$Q202&amp;"'!F44")</f>
        <v xml:space="preserve"> </v>
      </c>
      <c r="Q202" t="s">
        <v>263</v>
      </c>
      <c r="R202">
        <v>21</v>
      </c>
    </row>
    <row r="203" spans="1:18" ht="15">
      <c r="A203" s="195" t="str">
        <f>'Total Payment Amount'!$D$2</f>
        <v>Los Angeles County Department of Health Services</v>
      </c>
      <c r="B203" s="195" t="str">
        <f>'Total Payment Amount'!$D$3</f>
        <v>DY 7</v>
      </c>
      <c r="C203" s="196">
        <f>'Total Payment Amount'!$D$4</f>
        <v>41182</v>
      </c>
      <c r="D203" s="198" t="str">
        <f ca="1" t="shared" si="9"/>
        <v>Category 2: Improve Patient Flow in the Emergency Department/Rapid Medical Evaluation</v>
      </c>
      <c r="E203" s="195">
        <f ca="1" t="shared" si="10"/>
        <v>0</v>
      </c>
      <c r="F203" s="195">
        <f ca="1" t="shared" si="11"/>
        <v>0</v>
      </c>
      <c r="G203" s="198" t="str">
        <f ca="1">INDIRECT("'"&amp;$Q203&amp;"'!B47")</f>
        <v>Process Milestone:</v>
      </c>
      <c r="H203" s="195">
        <f ca="1">INDIRECT("'"&amp;$Q203&amp;"'!D47")</f>
        <v>0</v>
      </c>
      <c r="I203" s="195"/>
      <c r="J203" s="195">
        <f ca="1">INDIRECT("'"&amp;$Q203&amp;"'!F50")</f>
        <v>0</v>
      </c>
      <c r="K203" s="195">
        <f ca="1">INDIRECT("'"&amp;$Q203&amp;"'!F52")</f>
        <v>0</v>
      </c>
      <c r="L203" s="195" t="str">
        <f ca="1">INDIRECT("'"&amp;$Q203&amp;"'!F54")</f>
        <v>N/A</v>
      </c>
      <c r="M203" s="195">
        <f ca="1">INDIRECT("'"&amp;$Q203&amp;"'!F57")</f>
        <v>0</v>
      </c>
      <c r="N203" s="195">
        <f ca="1">INDIRECT("'"&amp;$Q203&amp;"'!B59")</f>
        <v>0</v>
      </c>
      <c r="O203" s="195">
        <f ca="1">INDIRECT("'"&amp;$Q203&amp;"'!F67")</f>
        <v>0</v>
      </c>
      <c r="P203" s="195" t="str">
        <f ca="1">INDIRECT("'"&amp;$Q203&amp;"'!F69")</f>
        <v xml:space="preserve"> </v>
      </c>
      <c r="Q203" t="s">
        <v>263</v>
      </c>
      <c r="R203">
        <v>21</v>
      </c>
    </row>
    <row r="204" spans="1:18" ht="15">
      <c r="A204" s="195" t="str">
        <f>'Total Payment Amount'!$D$2</f>
        <v>Los Angeles County Department of Health Services</v>
      </c>
      <c r="B204" s="195" t="str">
        <f>'Total Payment Amount'!$D$3</f>
        <v>DY 7</v>
      </c>
      <c r="C204" s="196">
        <f>'Total Payment Amount'!$D$4</f>
        <v>41182</v>
      </c>
      <c r="D204" s="198" t="str">
        <f ca="1" t="shared" si="9"/>
        <v>Category 2: Improve Patient Flow in the Emergency Department/Rapid Medical Evaluation</v>
      </c>
      <c r="E204" s="195">
        <f ca="1" t="shared" si="10"/>
        <v>0</v>
      </c>
      <c r="F204" s="195">
        <f ca="1" t="shared" si="11"/>
        <v>0</v>
      </c>
      <c r="G204" s="198" t="str">
        <f ca="1">INDIRECT("'"&amp;$Q204&amp;"'!B72")</f>
        <v>Process Milestone:</v>
      </c>
      <c r="H204" s="195">
        <f ca="1">INDIRECT("'"&amp;$Q204&amp;"'!D72")</f>
        <v>0</v>
      </c>
      <c r="I204" s="195"/>
      <c r="J204" s="195">
        <f ca="1">INDIRECT("'"&amp;$Q204&amp;"'!F75")</f>
        <v>0</v>
      </c>
      <c r="K204" s="195">
        <f ca="1">INDIRECT("'"&amp;$Q204&amp;"'!F77")</f>
        <v>0</v>
      </c>
      <c r="L204" s="195" t="str">
        <f ca="1">INDIRECT("'"&amp;$Q204&amp;"'!F79")</f>
        <v>N/A</v>
      </c>
      <c r="M204" s="195">
        <f ca="1">INDIRECT("'"&amp;$Q204&amp;"'!F82")</f>
        <v>0</v>
      </c>
      <c r="N204" s="195">
        <f ca="1">INDIRECT("'"&amp;$Q204&amp;"'!B84")</f>
        <v>0</v>
      </c>
      <c r="O204" s="195">
        <f ca="1">INDIRECT("'"&amp;$Q204&amp;"'!F92")</f>
        <v>0</v>
      </c>
      <c r="P204" s="195" t="str">
        <f ca="1">INDIRECT("'"&amp;$Q204&amp;"'!F94")</f>
        <v xml:space="preserve"> </v>
      </c>
      <c r="Q204" t="s">
        <v>263</v>
      </c>
      <c r="R204">
        <v>21</v>
      </c>
    </row>
    <row r="205" spans="1:18" ht="15">
      <c r="A205" s="195" t="str">
        <f>'Total Payment Amount'!$D$2</f>
        <v>Los Angeles County Department of Health Services</v>
      </c>
      <c r="B205" s="195" t="str">
        <f>'Total Payment Amount'!$D$3</f>
        <v>DY 7</v>
      </c>
      <c r="C205" s="196">
        <f>'Total Payment Amount'!$D$4</f>
        <v>41182</v>
      </c>
      <c r="D205" s="198" t="str">
        <f ca="1" t="shared" si="9"/>
        <v>Category 2: Improve Patient Flow in the Emergency Department/Rapid Medical Evaluation</v>
      </c>
      <c r="E205" s="195">
        <f ca="1" t="shared" si="10"/>
        <v>0</v>
      </c>
      <c r="F205" s="195">
        <f ca="1" t="shared" si="11"/>
        <v>0</v>
      </c>
      <c r="G205" s="198" t="str">
        <f ca="1">INDIRECT("'"&amp;$Q205&amp;"'!B97")</f>
        <v>Process Milestone:</v>
      </c>
      <c r="H205" s="195">
        <f ca="1">INDIRECT("'"&amp;$Q205&amp;"'!D97")</f>
        <v>0</v>
      </c>
      <c r="I205" s="195"/>
      <c r="J205" s="195">
        <f ca="1">INDIRECT("'"&amp;$Q205&amp;"'!F100")</f>
        <v>0</v>
      </c>
      <c r="K205" s="195">
        <f ca="1">INDIRECT("'"&amp;$Q205&amp;"'!F102")</f>
        <v>0</v>
      </c>
      <c r="L205" s="195" t="str">
        <f ca="1">INDIRECT("'"&amp;$Q205&amp;"'!F104")</f>
        <v>N/A</v>
      </c>
      <c r="M205" s="195">
        <f ca="1">INDIRECT("'"&amp;$Q205&amp;"'!F107")</f>
        <v>0</v>
      </c>
      <c r="N205" s="195">
        <f ca="1">INDIRECT("'"&amp;$Q205&amp;"'!B109")</f>
        <v>0</v>
      </c>
      <c r="O205" s="195">
        <f ca="1">INDIRECT("'"&amp;$Q205&amp;"'!F117")</f>
        <v>0</v>
      </c>
      <c r="P205" s="195" t="str">
        <f ca="1">INDIRECT("'"&amp;$Q205&amp;"'!F119")</f>
        <v xml:space="preserve"> </v>
      </c>
      <c r="Q205" t="s">
        <v>263</v>
      </c>
      <c r="R205">
        <v>21</v>
      </c>
    </row>
    <row r="206" spans="1:18" ht="15">
      <c r="A206" s="195" t="str">
        <f>'Total Payment Amount'!$D$2</f>
        <v>Los Angeles County Department of Health Services</v>
      </c>
      <c r="B206" s="195" t="str">
        <f>'Total Payment Amount'!$D$3</f>
        <v>DY 7</v>
      </c>
      <c r="C206" s="196">
        <f>'Total Payment Amount'!$D$4</f>
        <v>41182</v>
      </c>
      <c r="D206" s="198" t="str">
        <f ca="1" t="shared" si="9"/>
        <v>Category 2: Improve Patient Flow in the Emergency Department/Rapid Medical Evaluation</v>
      </c>
      <c r="E206" s="195">
        <f ca="1" t="shared" si="10"/>
        <v>0</v>
      </c>
      <c r="F206" s="195">
        <f ca="1" t="shared" si="11"/>
        <v>0</v>
      </c>
      <c r="G206" s="198" t="str">
        <f ca="1">INDIRECT("'"&amp;$Q206&amp;"'!B122")</f>
        <v>Process Milestone:</v>
      </c>
      <c r="H206" s="195">
        <f ca="1">INDIRECT("'"&amp;$Q206&amp;"'!D122")</f>
        <v>0</v>
      </c>
      <c r="I206" s="195"/>
      <c r="J206" s="195">
        <f ca="1">INDIRECT("'"&amp;$Q206&amp;"'!F125")</f>
        <v>0</v>
      </c>
      <c r="K206" s="195">
        <f ca="1">INDIRECT("'"&amp;$Q206&amp;"'!F127")</f>
        <v>0</v>
      </c>
      <c r="L206" s="195" t="str">
        <f ca="1">INDIRECT("'"&amp;$Q206&amp;"'!F129")</f>
        <v>N/A</v>
      </c>
      <c r="M206" s="195">
        <f ca="1">INDIRECT("'"&amp;$Q206&amp;"'!F132")</f>
        <v>0</v>
      </c>
      <c r="N206" s="195">
        <f ca="1">INDIRECT("'"&amp;$Q206&amp;"'!B134")</f>
        <v>0</v>
      </c>
      <c r="O206" s="195">
        <f ca="1">INDIRECT("'"&amp;$Q206&amp;"'!F142")</f>
        <v>0</v>
      </c>
      <c r="P206" s="195" t="str">
        <f ca="1">INDIRECT("'"&amp;$Q206&amp;"'!F144")</f>
        <v xml:space="preserve"> </v>
      </c>
      <c r="Q206" t="s">
        <v>263</v>
      </c>
      <c r="R206">
        <v>21</v>
      </c>
    </row>
    <row r="207" spans="1:18" ht="15">
      <c r="A207" s="195" t="str">
        <f>'Total Payment Amount'!$D$2</f>
        <v>Los Angeles County Department of Health Services</v>
      </c>
      <c r="B207" s="195" t="str">
        <f>'Total Payment Amount'!$D$3</f>
        <v>DY 7</v>
      </c>
      <c r="C207" s="196">
        <f>'Total Payment Amount'!$D$4</f>
        <v>41182</v>
      </c>
      <c r="D207" s="198" t="str">
        <f ca="1" t="shared" si="9"/>
        <v>Category 2: Improve Patient Flow in the Emergency Department/Rapid Medical Evaluation</v>
      </c>
      <c r="E207" s="195">
        <f ca="1" t="shared" si="10"/>
        <v>0</v>
      </c>
      <c r="F207" s="195">
        <f ca="1" t="shared" si="11"/>
        <v>0</v>
      </c>
      <c r="G207" s="198" t="str">
        <f ca="1">INDIRECT("'"&amp;$Q207&amp;"'!B147")</f>
        <v>Improvement Milestone:</v>
      </c>
      <c r="H207" s="195">
        <f ca="1">INDIRECT("'"&amp;$Q207&amp;"'!D147")</f>
        <v>0</v>
      </c>
      <c r="I207" s="195"/>
      <c r="J207" s="195">
        <f ca="1">INDIRECT("'"&amp;$Q207&amp;"'!F150")</f>
        <v>0</v>
      </c>
      <c r="K207" s="195">
        <f ca="1">INDIRECT("'"&amp;$Q207&amp;"'!F152")</f>
        <v>0</v>
      </c>
      <c r="L207" s="195" t="str">
        <f ca="1">INDIRECT("'"&amp;$Q207&amp;"'!F154")</f>
        <v>N/A</v>
      </c>
      <c r="M207" s="195">
        <f ca="1">INDIRECT("'"&amp;$Q207&amp;"'!F157")</f>
        <v>0</v>
      </c>
      <c r="N207" s="195">
        <f ca="1">INDIRECT("'"&amp;$Q207&amp;"'!B159")</f>
        <v>0</v>
      </c>
      <c r="O207" s="195">
        <f ca="1">INDIRECT("'"&amp;$Q207&amp;"'!F167")</f>
        <v>0</v>
      </c>
      <c r="P207" s="195" t="str">
        <f ca="1">INDIRECT("'"&amp;$Q207&amp;"'!F169")</f>
        <v xml:space="preserve"> </v>
      </c>
      <c r="Q207" t="s">
        <v>263</v>
      </c>
      <c r="R207">
        <v>21</v>
      </c>
    </row>
    <row r="208" spans="1:18" ht="15">
      <c r="A208" s="195" t="str">
        <f>'Total Payment Amount'!$D$2</f>
        <v>Los Angeles County Department of Health Services</v>
      </c>
      <c r="B208" s="195" t="str">
        <f>'Total Payment Amount'!$D$3</f>
        <v>DY 7</v>
      </c>
      <c r="C208" s="196">
        <f>'Total Payment Amount'!$D$4</f>
        <v>41182</v>
      </c>
      <c r="D208" s="198" t="str">
        <f ca="1" t="shared" si="9"/>
        <v>Category 2: Improve Patient Flow in the Emergency Department/Rapid Medical Evaluation</v>
      </c>
      <c r="E208" s="195">
        <f ca="1" t="shared" si="10"/>
        <v>0</v>
      </c>
      <c r="F208" s="195">
        <f ca="1" t="shared" si="11"/>
        <v>0</v>
      </c>
      <c r="G208" s="198" t="str">
        <f ca="1">INDIRECT("'"&amp;$Q208&amp;"'!B172")</f>
        <v>Improvement Milestone:</v>
      </c>
      <c r="H208" s="195">
        <f ca="1">INDIRECT("'"&amp;$Q208&amp;"'!D172")</f>
        <v>0</v>
      </c>
      <c r="I208" s="195"/>
      <c r="J208" s="195">
        <f ca="1">INDIRECT("'"&amp;$Q208&amp;"'!F175")</f>
        <v>0</v>
      </c>
      <c r="K208" s="195">
        <f ca="1">INDIRECT("'"&amp;$Q208&amp;"'!F177")</f>
        <v>0</v>
      </c>
      <c r="L208" s="195" t="str">
        <f ca="1">INDIRECT("'"&amp;$Q208&amp;"'!F179")</f>
        <v>N/A</v>
      </c>
      <c r="M208" s="195">
        <f ca="1">INDIRECT("'"&amp;$Q208&amp;"'!F182")</f>
        <v>0</v>
      </c>
      <c r="N208" s="195">
        <f ca="1">INDIRECT("'"&amp;$Q208&amp;"'!B184")</f>
        <v>0</v>
      </c>
      <c r="O208" s="195">
        <f ca="1">INDIRECT("'"&amp;$Q208&amp;"'!F192")</f>
        <v>0</v>
      </c>
      <c r="P208" s="195" t="str">
        <f ca="1">INDIRECT("'"&amp;$Q208&amp;"'!F194")</f>
        <v xml:space="preserve"> </v>
      </c>
      <c r="Q208" t="s">
        <v>263</v>
      </c>
      <c r="R208">
        <v>21</v>
      </c>
    </row>
    <row r="209" spans="1:18" ht="15">
      <c r="A209" s="195" t="str">
        <f>'Total Payment Amount'!$D$2</f>
        <v>Los Angeles County Department of Health Services</v>
      </c>
      <c r="B209" s="195" t="str">
        <f>'Total Payment Amount'!$D$3</f>
        <v>DY 7</v>
      </c>
      <c r="C209" s="196">
        <f>'Total Payment Amount'!$D$4</f>
        <v>41182</v>
      </c>
      <c r="D209" s="198" t="str">
        <f ca="1" t="shared" si="9"/>
        <v>Category 2: Improve Patient Flow in the Emergency Department/Rapid Medical Evaluation</v>
      </c>
      <c r="E209" s="195">
        <f ca="1" t="shared" si="10"/>
        <v>0</v>
      </c>
      <c r="F209" s="195">
        <f ca="1" t="shared" si="11"/>
        <v>0</v>
      </c>
      <c r="G209" s="198" t="str">
        <f ca="1">INDIRECT("'"&amp;$Q209&amp;"'!B197")</f>
        <v>Improvement Milestone:</v>
      </c>
      <c r="H209" s="195">
        <f ca="1">INDIRECT("'"&amp;$Q209&amp;"'!D197")</f>
        <v>0</v>
      </c>
      <c r="I209" s="195"/>
      <c r="J209" s="195">
        <f ca="1">INDIRECT("'"&amp;$Q209&amp;"'!F200")</f>
        <v>0</v>
      </c>
      <c r="K209" s="195">
        <f ca="1">INDIRECT("'"&amp;$Q209&amp;"'!F202")</f>
        <v>0</v>
      </c>
      <c r="L209" s="195" t="str">
        <f ca="1">INDIRECT("'"&amp;$Q209&amp;"'!F204")</f>
        <v>N/A</v>
      </c>
      <c r="M209" s="195">
        <f ca="1">INDIRECT("'"&amp;$Q209&amp;"'!F207")</f>
        <v>0</v>
      </c>
      <c r="N209" s="195">
        <f ca="1">INDIRECT("'"&amp;$Q209&amp;"'!B209")</f>
        <v>0</v>
      </c>
      <c r="O209" s="195">
        <f ca="1">INDIRECT("'"&amp;$Q209&amp;"'!F217")</f>
        <v>0</v>
      </c>
      <c r="P209" s="195" t="str">
        <f ca="1">INDIRECT("'"&amp;$Q209&amp;"'!F219")</f>
        <v xml:space="preserve"> </v>
      </c>
      <c r="Q209" t="s">
        <v>263</v>
      </c>
      <c r="R209">
        <v>21</v>
      </c>
    </row>
    <row r="210" spans="1:18" ht="15">
      <c r="A210" s="195" t="str">
        <f>'Total Payment Amount'!$D$2</f>
        <v>Los Angeles County Department of Health Services</v>
      </c>
      <c r="B210" s="195" t="str">
        <f>'Total Payment Amount'!$D$3</f>
        <v>DY 7</v>
      </c>
      <c r="C210" s="196">
        <f>'Total Payment Amount'!$D$4</f>
        <v>41182</v>
      </c>
      <c r="D210" s="198" t="str">
        <f ca="1" t="shared" si="9"/>
        <v>Category 2: Improve Patient Flow in the Emergency Department/Rapid Medical Evaluation</v>
      </c>
      <c r="E210" s="195">
        <f ca="1" t="shared" si="10"/>
        <v>0</v>
      </c>
      <c r="F210" s="195">
        <f ca="1" t="shared" si="11"/>
        <v>0</v>
      </c>
      <c r="G210" s="198" t="str">
        <f ca="1">INDIRECT("'"&amp;$Q210&amp;"'!B222")</f>
        <v>Improvement Milestone:</v>
      </c>
      <c r="H210" s="195">
        <f ca="1">INDIRECT("'"&amp;$Q210&amp;"'!D222")</f>
        <v>0</v>
      </c>
      <c r="I210" s="195"/>
      <c r="J210" s="195">
        <f ca="1">INDIRECT("'"&amp;$Q210&amp;"'!F225")</f>
        <v>0</v>
      </c>
      <c r="K210" s="195">
        <f ca="1">INDIRECT("'"&amp;$Q210&amp;"'!F227")</f>
        <v>0</v>
      </c>
      <c r="L210" s="195" t="str">
        <f ca="1">INDIRECT("'"&amp;$Q210&amp;"'!F229")</f>
        <v>N/A</v>
      </c>
      <c r="M210" s="195">
        <f ca="1">INDIRECT("'"&amp;$Q210&amp;"'!F232")</f>
        <v>0</v>
      </c>
      <c r="N210" s="195">
        <f ca="1">INDIRECT("'"&amp;$Q210&amp;"'!B234")</f>
        <v>0</v>
      </c>
      <c r="O210" s="195">
        <f ca="1">INDIRECT("'"&amp;$Q210&amp;"'!F242")</f>
        <v>0</v>
      </c>
      <c r="P210" s="195" t="str">
        <f ca="1">INDIRECT("'"&amp;$Q210&amp;"'!F244")</f>
        <v xml:space="preserve"> </v>
      </c>
      <c r="Q210" t="s">
        <v>263</v>
      </c>
      <c r="R210">
        <v>21</v>
      </c>
    </row>
    <row r="211" spans="1:18" ht="15">
      <c r="A211" s="195" t="str">
        <f>'Total Payment Amount'!$D$2</f>
        <v>Los Angeles County Department of Health Services</v>
      </c>
      <c r="B211" s="195" t="str">
        <f>'Total Payment Amount'!$D$3</f>
        <v>DY 7</v>
      </c>
      <c r="C211" s="196">
        <f>'Total Payment Amount'!$D$4</f>
        <v>41182</v>
      </c>
      <c r="D211" s="198" t="str">
        <f ca="1" t="shared" si="9"/>
        <v>Category 2: Improve Patient Flow in the Emergency Department/Rapid Medical Evaluation</v>
      </c>
      <c r="E211" s="195">
        <f ca="1" t="shared" si="10"/>
        <v>0</v>
      </c>
      <c r="F211" s="195">
        <f ca="1" t="shared" si="11"/>
        <v>0</v>
      </c>
      <c r="G211" s="198" t="str">
        <f ca="1">INDIRECT("'"&amp;$Q211&amp;"'!B247")</f>
        <v>Improvement Milestone:</v>
      </c>
      <c r="H211" s="195">
        <f ca="1">INDIRECT("'"&amp;$Q211&amp;"'!D247")</f>
        <v>0</v>
      </c>
      <c r="I211" s="195"/>
      <c r="J211" s="195">
        <f ca="1">INDIRECT("'"&amp;$Q211&amp;"'!F250")</f>
        <v>0</v>
      </c>
      <c r="K211" s="195">
        <f ca="1">INDIRECT("'"&amp;$Q211&amp;"'!F252")</f>
        <v>0</v>
      </c>
      <c r="L211" s="195" t="str">
        <f ca="1">INDIRECT("'"&amp;$Q211&amp;"'!F254")</f>
        <v>N/A</v>
      </c>
      <c r="M211" s="195">
        <f ca="1">INDIRECT("'"&amp;$Q211&amp;"'!F257")</f>
        <v>0</v>
      </c>
      <c r="N211" s="195">
        <f ca="1">INDIRECT("'"&amp;$Q211&amp;"'!B259")</f>
        <v>0</v>
      </c>
      <c r="O211" s="195">
        <f ca="1">INDIRECT("'"&amp;$Q211&amp;"'!F267")</f>
        <v>0</v>
      </c>
      <c r="P211" s="195" t="str">
        <f ca="1">INDIRECT("'"&amp;$Q211&amp;"'!F269")</f>
        <v xml:space="preserve"> </v>
      </c>
      <c r="Q211" t="s">
        <v>263</v>
      </c>
      <c r="R211">
        <v>21</v>
      </c>
    </row>
    <row r="212" spans="1:18" ht="15">
      <c r="A212" s="195" t="str">
        <f>'Total Payment Amount'!$D$2</f>
        <v>Los Angeles County Department of Health Services</v>
      </c>
      <c r="B212" s="195" t="str">
        <f>'Total Payment Amount'!$D$3</f>
        <v>DY 7</v>
      </c>
      <c r="C212" s="196">
        <f>'Total Payment Amount'!$D$4</f>
        <v>41182</v>
      </c>
      <c r="D212" s="198" t="str">
        <f ca="1" t="shared" si="9"/>
        <v>Category 2: Use Palliative Care Programs</v>
      </c>
      <c r="E212" s="195">
        <f ca="1" t="shared" si="10"/>
        <v>0</v>
      </c>
      <c r="F212" s="195">
        <f ca="1" t="shared" si="11"/>
        <v>0</v>
      </c>
      <c r="G212" s="198" t="str">
        <f ca="1">INDIRECT("'"&amp;$Q212&amp;"'!B22")</f>
        <v>Process Milestone:</v>
      </c>
      <c r="H212" s="195">
        <f ca="1">INDIRECT("'"&amp;$Q212&amp;"'!D22")</f>
        <v>0</v>
      </c>
      <c r="I212" s="195"/>
      <c r="J212" s="195">
        <f ca="1">INDIRECT("'"&amp;$Q212&amp;"'!F25")</f>
        <v>0</v>
      </c>
      <c r="K212" s="195">
        <f ca="1">INDIRECT("'"&amp;$Q212&amp;"'!F27")</f>
        <v>0</v>
      </c>
      <c r="L212" s="195" t="str">
        <f ca="1">INDIRECT("'"&amp;$Q212&amp;"'!F29")</f>
        <v>N/A</v>
      </c>
      <c r="M212" s="195">
        <f ca="1">INDIRECT("'"&amp;$Q212&amp;"'!F32")</f>
        <v>0</v>
      </c>
      <c r="N212" s="195">
        <f ca="1">INDIRECT("'"&amp;$Q212&amp;"'!B34")</f>
        <v>0</v>
      </c>
      <c r="O212" s="195">
        <f ca="1">INDIRECT("'"&amp;$Q212&amp;"'!F42")</f>
        <v>0</v>
      </c>
      <c r="P212" s="195" t="str">
        <f ca="1">INDIRECT("'"&amp;$Q212&amp;"'!F44")</f>
        <v xml:space="preserve"> </v>
      </c>
      <c r="Q212" t="s">
        <v>112</v>
      </c>
      <c r="R212">
        <v>22</v>
      </c>
    </row>
    <row r="213" spans="1:18" ht="15">
      <c r="A213" s="195" t="str">
        <f>'Total Payment Amount'!$D$2</f>
        <v>Los Angeles County Department of Health Services</v>
      </c>
      <c r="B213" s="195" t="str">
        <f>'Total Payment Amount'!$D$3</f>
        <v>DY 7</v>
      </c>
      <c r="C213" s="196">
        <f>'Total Payment Amount'!$D$4</f>
        <v>41182</v>
      </c>
      <c r="D213" s="198" t="str">
        <f ca="1" t="shared" si="9"/>
        <v>Category 2: Use Palliative Care Programs</v>
      </c>
      <c r="E213" s="195">
        <f ca="1" t="shared" si="10"/>
        <v>0</v>
      </c>
      <c r="F213" s="195">
        <f ca="1" t="shared" si="11"/>
        <v>0</v>
      </c>
      <c r="G213" s="198" t="str">
        <f ca="1">INDIRECT("'"&amp;$Q213&amp;"'!B47")</f>
        <v>Process Milestone:</v>
      </c>
      <c r="H213" s="195">
        <f ca="1">INDIRECT("'"&amp;$Q213&amp;"'!D47")</f>
        <v>0</v>
      </c>
      <c r="I213" s="195"/>
      <c r="J213" s="195">
        <f ca="1">INDIRECT("'"&amp;$Q213&amp;"'!F50")</f>
        <v>0</v>
      </c>
      <c r="K213" s="195">
        <f ca="1">INDIRECT("'"&amp;$Q213&amp;"'!F52")</f>
        <v>0</v>
      </c>
      <c r="L213" s="195" t="str">
        <f ca="1">INDIRECT("'"&amp;$Q213&amp;"'!F54")</f>
        <v>N/A</v>
      </c>
      <c r="M213" s="195">
        <f ca="1">INDIRECT("'"&amp;$Q213&amp;"'!F57")</f>
        <v>0</v>
      </c>
      <c r="N213" s="195">
        <f ca="1">INDIRECT("'"&amp;$Q213&amp;"'!B59")</f>
        <v>0</v>
      </c>
      <c r="O213" s="195">
        <f ca="1">INDIRECT("'"&amp;$Q213&amp;"'!F67")</f>
        <v>0</v>
      </c>
      <c r="P213" s="195" t="str">
        <f ca="1">INDIRECT("'"&amp;$Q213&amp;"'!F69")</f>
        <v xml:space="preserve"> </v>
      </c>
      <c r="Q213" t="s">
        <v>112</v>
      </c>
      <c r="R213">
        <v>22</v>
      </c>
    </row>
    <row r="214" spans="1:18" ht="15">
      <c r="A214" s="195" t="str">
        <f>'Total Payment Amount'!$D$2</f>
        <v>Los Angeles County Department of Health Services</v>
      </c>
      <c r="B214" s="195" t="str">
        <f>'Total Payment Amount'!$D$3</f>
        <v>DY 7</v>
      </c>
      <c r="C214" s="196">
        <f>'Total Payment Amount'!$D$4</f>
        <v>41182</v>
      </c>
      <c r="D214" s="198" t="str">
        <f ca="1" t="shared" si="9"/>
        <v>Category 2: Use Palliative Care Programs</v>
      </c>
      <c r="E214" s="195">
        <f ca="1" t="shared" si="10"/>
        <v>0</v>
      </c>
      <c r="F214" s="195">
        <f ca="1" t="shared" si="11"/>
        <v>0</v>
      </c>
      <c r="G214" s="198" t="str">
        <f ca="1">INDIRECT("'"&amp;$Q214&amp;"'!B72")</f>
        <v>Process Milestone:</v>
      </c>
      <c r="H214" s="195">
        <f ca="1">INDIRECT("'"&amp;$Q214&amp;"'!D72")</f>
        <v>0</v>
      </c>
      <c r="I214" s="195"/>
      <c r="J214" s="195">
        <f ca="1">INDIRECT("'"&amp;$Q214&amp;"'!F75")</f>
        <v>0</v>
      </c>
      <c r="K214" s="195">
        <f ca="1">INDIRECT("'"&amp;$Q214&amp;"'!F77")</f>
        <v>0</v>
      </c>
      <c r="L214" s="195" t="str">
        <f ca="1">INDIRECT("'"&amp;$Q214&amp;"'!F79")</f>
        <v>N/A</v>
      </c>
      <c r="M214" s="195">
        <f ca="1">INDIRECT("'"&amp;$Q214&amp;"'!F82")</f>
        <v>0</v>
      </c>
      <c r="N214" s="195">
        <f ca="1">INDIRECT("'"&amp;$Q214&amp;"'!B84")</f>
        <v>0</v>
      </c>
      <c r="O214" s="195">
        <f ca="1">INDIRECT("'"&amp;$Q214&amp;"'!F92")</f>
        <v>0</v>
      </c>
      <c r="P214" s="195" t="str">
        <f ca="1">INDIRECT("'"&amp;$Q214&amp;"'!F94")</f>
        <v xml:space="preserve"> </v>
      </c>
      <c r="Q214" t="s">
        <v>112</v>
      </c>
      <c r="R214">
        <v>22</v>
      </c>
    </row>
    <row r="215" spans="1:18" ht="15">
      <c r="A215" s="195" t="str">
        <f>'Total Payment Amount'!$D$2</f>
        <v>Los Angeles County Department of Health Services</v>
      </c>
      <c r="B215" s="195" t="str">
        <f>'Total Payment Amount'!$D$3</f>
        <v>DY 7</v>
      </c>
      <c r="C215" s="196">
        <f>'Total Payment Amount'!$D$4</f>
        <v>41182</v>
      </c>
      <c r="D215" s="198" t="str">
        <f ca="1" t="shared" si="9"/>
        <v>Category 2: Use Palliative Care Programs</v>
      </c>
      <c r="E215" s="195">
        <f ca="1" t="shared" si="10"/>
        <v>0</v>
      </c>
      <c r="F215" s="195">
        <f ca="1" t="shared" si="11"/>
        <v>0</v>
      </c>
      <c r="G215" s="198" t="str">
        <f ca="1">INDIRECT("'"&amp;$Q215&amp;"'!B97")</f>
        <v>Process Milestone:</v>
      </c>
      <c r="H215" s="195">
        <f ca="1">INDIRECT("'"&amp;$Q215&amp;"'!D97")</f>
        <v>0</v>
      </c>
      <c r="I215" s="195"/>
      <c r="J215" s="195">
        <f ca="1">INDIRECT("'"&amp;$Q215&amp;"'!F100")</f>
        <v>0</v>
      </c>
      <c r="K215" s="195">
        <f ca="1">INDIRECT("'"&amp;$Q215&amp;"'!F102")</f>
        <v>0</v>
      </c>
      <c r="L215" s="195" t="str">
        <f ca="1">INDIRECT("'"&amp;$Q215&amp;"'!F104")</f>
        <v>N/A</v>
      </c>
      <c r="M215" s="195">
        <f ca="1">INDIRECT("'"&amp;$Q215&amp;"'!F107")</f>
        <v>0</v>
      </c>
      <c r="N215" s="195">
        <f ca="1">INDIRECT("'"&amp;$Q215&amp;"'!B109")</f>
        <v>0</v>
      </c>
      <c r="O215" s="195">
        <f ca="1">INDIRECT("'"&amp;$Q215&amp;"'!F117")</f>
        <v>0</v>
      </c>
      <c r="P215" s="195" t="str">
        <f ca="1">INDIRECT("'"&amp;$Q215&amp;"'!F119")</f>
        <v xml:space="preserve"> </v>
      </c>
      <c r="Q215" t="s">
        <v>112</v>
      </c>
      <c r="R215">
        <v>22</v>
      </c>
    </row>
    <row r="216" spans="1:18" ht="15">
      <c r="A216" s="195" t="str">
        <f>'Total Payment Amount'!$D$2</f>
        <v>Los Angeles County Department of Health Services</v>
      </c>
      <c r="B216" s="195" t="str">
        <f>'Total Payment Amount'!$D$3</f>
        <v>DY 7</v>
      </c>
      <c r="C216" s="196">
        <f>'Total Payment Amount'!$D$4</f>
        <v>41182</v>
      </c>
      <c r="D216" s="198" t="str">
        <f ca="1" t="shared" si="9"/>
        <v>Category 2: Use Palliative Care Programs</v>
      </c>
      <c r="E216" s="195">
        <f ca="1" t="shared" si="10"/>
        <v>0</v>
      </c>
      <c r="F216" s="195">
        <f ca="1" t="shared" si="11"/>
        <v>0</v>
      </c>
      <c r="G216" s="198" t="str">
        <f ca="1">INDIRECT("'"&amp;$Q216&amp;"'!B122")</f>
        <v>Process Milestone:</v>
      </c>
      <c r="H216" s="195">
        <f ca="1">INDIRECT("'"&amp;$Q216&amp;"'!D122")</f>
        <v>0</v>
      </c>
      <c r="I216" s="195"/>
      <c r="J216" s="195">
        <f ca="1">INDIRECT("'"&amp;$Q216&amp;"'!F125")</f>
        <v>0</v>
      </c>
      <c r="K216" s="195">
        <f ca="1">INDIRECT("'"&amp;$Q216&amp;"'!F127")</f>
        <v>0</v>
      </c>
      <c r="L216" s="195" t="str">
        <f ca="1">INDIRECT("'"&amp;$Q216&amp;"'!F129")</f>
        <v>N/A</v>
      </c>
      <c r="M216" s="195">
        <f ca="1">INDIRECT("'"&amp;$Q216&amp;"'!F132")</f>
        <v>0</v>
      </c>
      <c r="N216" s="195">
        <f ca="1">INDIRECT("'"&amp;$Q216&amp;"'!B134")</f>
        <v>0</v>
      </c>
      <c r="O216" s="195">
        <f ca="1">INDIRECT("'"&amp;$Q216&amp;"'!F142")</f>
        <v>0</v>
      </c>
      <c r="P216" s="195" t="str">
        <f ca="1">INDIRECT("'"&amp;$Q216&amp;"'!F144")</f>
        <v xml:space="preserve"> </v>
      </c>
      <c r="Q216" t="s">
        <v>112</v>
      </c>
      <c r="R216">
        <v>22</v>
      </c>
    </row>
    <row r="217" spans="1:18" ht="15">
      <c r="A217" s="195" t="str">
        <f>'Total Payment Amount'!$D$2</f>
        <v>Los Angeles County Department of Health Services</v>
      </c>
      <c r="B217" s="195" t="str">
        <f>'Total Payment Amount'!$D$3</f>
        <v>DY 7</v>
      </c>
      <c r="C217" s="196">
        <f>'Total Payment Amount'!$D$4</f>
        <v>41182</v>
      </c>
      <c r="D217" s="198" t="str">
        <f ca="1" t="shared" si="9"/>
        <v>Category 2: Use Palliative Care Programs</v>
      </c>
      <c r="E217" s="195">
        <f ca="1" t="shared" si="10"/>
        <v>0</v>
      </c>
      <c r="F217" s="195">
        <f ca="1" t="shared" si="11"/>
        <v>0</v>
      </c>
      <c r="G217" s="198" t="str">
        <f ca="1">INDIRECT("'"&amp;$Q217&amp;"'!B147")</f>
        <v>Improvement Milestone:</v>
      </c>
      <c r="H217" s="195">
        <f ca="1">INDIRECT("'"&amp;$Q217&amp;"'!D147")</f>
        <v>0</v>
      </c>
      <c r="I217" s="195"/>
      <c r="J217" s="195">
        <f ca="1">INDIRECT("'"&amp;$Q217&amp;"'!F150")</f>
        <v>0</v>
      </c>
      <c r="K217" s="195">
        <f ca="1">INDIRECT("'"&amp;$Q217&amp;"'!F152")</f>
        <v>0</v>
      </c>
      <c r="L217" s="195" t="str">
        <f ca="1">INDIRECT("'"&amp;$Q217&amp;"'!F154")</f>
        <v>N/A</v>
      </c>
      <c r="M217" s="195">
        <f ca="1">INDIRECT("'"&amp;$Q217&amp;"'!F157")</f>
        <v>0</v>
      </c>
      <c r="N217" s="195">
        <f ca="1">INDIRECT("'"&amp;$Q217&amp;"'!B159")</f>
        <v>0</v>
      </c>
      <c r="O217" s="195">
        <f ca="1">INDIRECT("'"&amp;$Q217&amp;"'!F167")</f>
        <v>0</v>
      </c>
      <c r="P217" s="195" t="str">
        <f ca="1">INDIRECT("'"&amp;$Q217&amp;"'!F169")</f>
        <v xml:space="preserve"> </v>
      </c>
      <c r="Q217" t="s">
        <v>112</v>
      </c>
      <c r="R217">
        <v>22</v>
      </c>
    </row>
    <row r="218" spans="1:18" ht="15">
      <c r="A218" s="195" t="str">
        <f>'Total Payment Amount'!$D$2</f>
        <v>Los Angeles County Department of Health Services</v>
      </c>
      <c r="B218" s="195" t="str">
        <f>'Total Payment Amount'!$D$3</f>
        <v>DY 7</v>
      </c>
      <c r="C218" s="196">
        <f>'Total Payment Amount'!$D$4</f>
        <v>41182</v>
      </c>
      <c r="D218" s="198" t="str">
        <f ca="1" t="shared" si="9"/>
        <v>Category 2: Use Palliative Care Programs</v>
      </c>
      <c r="E218" s="195">
        <f ca="1" t="shared" si="10"/>
        <v>0</v>
      </c>
      <c r="F218" s="195">
        <f ca="1" t="shared" si="11"/>
        <v>0</v>
      </c>
      <c r="G218" s="198" t="str">
        <f ca="1">INDIRECT("'"&amp;$Q218&amp;"'!B172")</f>
        <v>Improvement Milestone:</v>
      </c>
      <c r="H218" s="195">
        <f ca="1">INDIRECT("'"&amp;$Q218&amp;"'!D172")</f>
        <v>0</v>
      </c>
      <c r="I218" s="195"/>
      <c r="J218" s="195">
        <f ca="1">INDIRECT("'"&amp;$Q218&amp;"'!F175")</f>
        <v>0</v>
      </c>
      <c r="K218" s="195">
        <f ca="1">INDIRECT("'"&amp;$Q218&amp;"'!F177")</f>
        <v>0</v>
      </c>
      <c r="L218" s="195" t="str">
        <f ca="1">INDIRECT("'"&amp;$Q218&amp;"'!F179")</f>
        <v>N/A</v>
      </c>
      <c r="M218" s="195">
        <f ca="1">INDIRECT("'"&amp;$Q218&amp;"'!F182")</f>
        <v>0</v>
      </c>
      <c r="N218" s="195">
        <f ca="1">INDIRECT("'"&amp;$Q218&amp;"'!B184")</f>
        <v>0</v>
      </c>
      <c r="O218" s="195">
        <f ca="1">INDIRECT("'"&amp;$Q218&amp;"'!F192")</f>
        <v>0</v>
      </c>
      <c r="P218" s="195" t="str">
        <f ca="1">INDIRECT("'"&amp;$Q218&amp;"'!F194")</f>
        <v xml:space="preserve"> </v>
      </c>
      <c r="Q218" t="s">
        <v>112</v>
      </c>
      <c r="R218">
        <v>22</v>
      </c>
    </row>
    <row r="219" spans="1:18" ht="15">
      <c r="A219" s="195" t="str">
        <f>'Total Payment Amount'!$D$2</f>
        <v>Los Angeles County Department of Health Services</v>
      </c>
      <c r="B219" s="195" t="str">
        <f>'Total Payment Amount'!$D$3</f>
        <v>DY 7</v>
      </c>
      <c r="C219" s="196">
        <f>'Total Payment Amount'!$D$4</f>
        <v>41182</v>
      </c>
      <c r="D219" s="198" t="str">
        <f ca="1" t="shared" si="9"/>
        <v>Category 2: Use Palliative Care Programs</v>
      </c>
      <c r="E219" s="195">
        <f ca="1" t="shared" si="10"/>
        <v>0</v>
      </c>
      <c r="F219" s="195">
        <f ca="1" t="shared" si="11"/>
        <v>0</v>
      </c>
      <c r="G219" s="198" t="str">
        <f ca="1">INDIRECT("'"&amp;$Q219&amp;"'!B197")</f>
        <v>Improvement Milestone:</v>
      </c>
      <c r="H219" s="195">
        <f ca="1">INDIRECT("'"&amp;$Q219&amp;"'!D197")</f>
        <v>0</v>
      </c>
      <c r="I219" s="195"/>
      <c r="J219" s="195">
        <f ca="1">INDIRECT("'"&amp;$Q219&amp;"'!F200")</f>
        <v>0</v>
      </c>
      <c r="K219" s="195">
        <f ca="1">INDIRECT("'"&amp;$Q219&amp;"'!F202")</f>
        <v>0</v>
      </c>
      <c r="L219" s="195" t="str">
        <f ca="1">INDIRECT("'"&amp;$Q219&amp;"'!F204")</f>
        <v>N/A</v>
      </c>
      <c r="M219" s="195">
        <f ca="1">INDIRECT("'"&amp;$Q219&amp;"'!F207")</f>
        <v>0</v>
      </c>
      <c r="N219" s="195">
        <f ca="1">INDIRECT("'"&amp;$Q219&amp;"'!B209")</f>
        <v>0</v>
      </c>
      <c r="O219" s="195">
        <f ca="1">INDIRECT("'"&amp;$Q219&amp;"'!F217")</f>
        <v>0</v>
      </c>
      <c r="P219" s="195" t="str">
        <f ca="1">INDIRECT("'"&amp;$Q219&amp;"'!F219")</f>
        <v xml:space="preserve"> </v>
      </c>
      <c r="Q219" t="s">
        <v>112</v>
      </c>
      <c r="R219">
        <v>22</v>
      </c>
    </row>
    <row r="220" spans="1:18" ht="15">
      <c r="A220" s="195" t="str">
        <f>'Total Payment Amount'!$D$2</f>
        <v>Los Angeles County Department of Health Services</v>
      </c>
      <c r="B220" s="195" t="str">
        <f>'Total Payment Amount'!$D$3</f>
        <v>DY 7</v>
      </c>
      <c r="C220" s="196">
        <f>'Total Payment Amount'!$D$4</f>
        <v>41182</v>
      </c>
      <c r="D220" s="198" t="str">
        <f ca="1" t="shared" si="9"/>
        <v>Category 2: Use Palliative Care Programs</v>
      </c>
      <c r="E220" s="195">
        <f ca="1" t="shared" si="10"/>
        <v>0</v>
      </c>
      <c r="F220" s="195">
        <f ca="1" t="shared" si="11"/>
        <v>0</v>
      </c>
      <c r="G220" s="198" t="str">
        <f ca="1">INDIRECT("'"&amp;$Q220&amp;"'!B222")</f>
        <v>Improvement Milestone:</v>
      </c>
      <c r="H220" s="195">
        <f ca="1">INDIRECT("'"&amp;$Q220&amp;"'!D222")</f>
        <v>0</v>
      </c>
      <c r="I220" s="195"/>
      <c r="J220" s="195">
        <f ca="1">INDIRECT("'"&amp;$Q220&amp;"'!F225")</f>
        <v>0</v>
      </c>
      <c r="K220" s="195">
        <f ca="1">INDIRECT("'"&amp;$Q220&amp;"'!F227")</f>
        <v>0</v>
      </c>
      <c r="L220" s="195" t="str">
        <f ca="1">INDIRECT("'"&amp;$Q220&amp;"'!F229")</f>
        <v>N/A</v>
      </c>
      <c r="M220" s="195">
        <f ca="1">INDIRECT("'"&amp;$Q220&amp;"'!F232")</f>
        <v>0</v>
      </c>
      <c r="N220" s="195">
        <f ca="1">INDIRECT("'"&amp;$Q220&amp;"'!B234")</f>
        <v>0</v>
      </c>
      <c r="O220" s="195">
        <f ca="1">INDIRECT("'"&amp;$Q220&amp;"'!F242")</f>
        <v>0</v>
      </c>
      <c r="P220" s="195" t="str">
        <f ca="1">INDIRECT("'"&amp;$Q220&amp;"'!F244")</f>
        <v xml:space="preserve"> </v>
      </c>
      <c r="Q220" t="s">
        <v>112</v>
      </c>
      <c r="R220">
        <v>22</v>
      </c>
    </row>
    <row r="221" spans="1:18" ht="15">
      <c r="A221" s="195" t="str">
        <f>'Total Payment Amount'!$D$2</f>
        <v>Los Angeles County Department of Health Services</v>
      </c>
      <c r="B221" s="195" t="str">
        <f>'Total Payment Amount'!$D$3</f>
        <v>DY 7</v>
      </c>
      <c r="C221" s="196">
        <f>'Total Payment Amount'!$D$4</f>
        <v>41182</v>
      </c>
      <c r="D221" s="198" t="str">
        <f ca="1" t="shared" si="9"/>
        <v>Category 2: Use Palliative Care Programs</v>
      </c>
      <c r="E221" s="195">
        <f ca="1" t="shared" si="10"/>
        <v>0</v>
      </c>
      <c r="F221" s="195">
        <f ca="1" t="shared" si="11"/>
        <v>0</v>
      </c>
      <c r="G221" s="198" t="str">
        <f ca="1">INDIRECT("'"&amp;$Q221&amp;"'!B247")</f>
        <v>Improvement Milestone:</v>
      </c>
      <c r="H221" s="195">
        <f ca="1">INDIRECT("'"&amp;$Q221&amp;"'!D247")</f>
        <v>0</v>
      </c>
      <c r="I221" s="195"/>
      <c r="J221" s="195">
        <f ca="1">INDIRECT("'"&amp;$Q221&amp;"'!F250")</f>
        <v>0</v>
      </c>
      <c r="K221" s="195">
        <f ca="1">INDIRECT("'"&amp;$Q221&amp;"'!F252")</f>
        <v>0</v>
      </c>
      <c r="L221" s="195" t="str">
        <f ca="1">INDIRECT("'"&amp;$Q221&amp;"'!F254")</f>
        <v>N/A</v>
      </c>
      <c r="M221" s="195">
        <f ca="1">INDIRECT("'"&amp;$Q221&amp;"'!F257")</f>
        <v>0</v>
      </c>
      <c r="N221" s="195">
        <f ca="1">INDIRECT("'"&amp;$Q221&amp;"'!B259")</f>
        <v>0</v>
      </c>
      <c r="O221" s="195">
        <f ca="1">INDIRECT("'"&amp;$Q221&amp;"'!F267")</f>
        <v>0</v>
      </c>
      <c r="P221" s="195" t="str">
        <f ca="1">INDIRECT("'"&amp;$Q221&amp;"'!F269")</f>
        <v xml:space="preserve"> </v>
      </c>
      <c r="Q221" t="s">
        <v>112</v>
      </c>
      <c r="R221">
        <v>22</v>
      </c>
    </row>
    <row r="222" spans="1:18" ht="15">
      <c r="A222" s="195" t="str">
        <f>'Total Payment Amount'!$D$2</f>
        <v>Los Angeles County Department of Health Services</v>
      </c>
      <c r="B222" s="195" t="str">
        <f>'Total Payment Amount'!$D$3</f>
        <v>DY 7</v>
      </c>
      <c r="C222" s="196">
        <f>'Total Payment Amount'!$D$4</f>
        <v>41182</v>
      </c>
      <c r="D222" s="198" t="str">
        <f ca="1" t="shared" si="9"/>
        <v>Category 2: Conduct Medication Management</v>
      </c>
      <c r="E222" s="195">
        <f ca="1" t="shared" si="10"/>
        <v>0</v>
      </c>
      <c r="F222" s="195">
        <f ca="1" t="shared" si="11"/>
        <v>0</v>
      </c>
      <c r="G222" s="198" t="str">
        <f ca="1">INDIRECT("'"&amp;$Q222&amp;"'!B22")</f>
        <v>Process Milestone:</v>
      </c>
      <c r="H222" s="195">
        <f ca="1">INDIRECT("'"&amp;$Q222&amp;"'!D22")</f>
        <v>0</v>
      </c>
      <c r="I222" s="195"/>
      <c r="J222" s="195">
        <f ca="1">INDIRECT("'"&amp;$Q222&amp;"'!F25")</f>
        <v>0</v>
      </c>
      <c r="K222" s="195">
        <f ca="1">INDIRECT("'"&amp;$Q222&amp;"'!F27")</f>
        <v>0</v>
      </c>
      <c r="L222" s="195" t="str">
        <f ca="1">INDIRECT("'"&amp;$Q222&amp;"'!F29")</f>
        <v>N/A</v>
      </c>
      <c r="M222" s="195">
        <f ca="1">INDIRECT("'"&amp;$Q222&amp;"'!F32")</f>
        <v>0</v>
      </c>
      <c r="N222" s="195">
        <f ca="1">INDIRECT("'"&amp;$Q222&amp;"'!B34")</f>
        <v>0</v>
      </c>
      <c r="O222" s="195">
        <f ca="1">INDIRECT("'"&amp;$Q222&amp;"'!F42")</f>
        <v>0</v>
      </c>
      <c r="P222" s="195" t="str">
        <f ca="1">INDIRECT("'"&amp;$Q222&amp;"'!F44")</f>
        <v xml:space="preserve"> </v>
      </c>
      <c r="Q222" t="s">
        <v>113</v>
      </c>
      <c r="R222">
        <v>23</v>
      </c>
    </row>
    <row r="223" spans="1:18" ht="15">
      <c r="A223" s="195" t="str">
        <f>'Total Payment Amount'!$D$2</f>
        <v>Los Angeles County Department of Health Services</v>
      </c>
      <c r="B223" s="195" t="str">
        <f>'Total Payment Amount'!$D$3</f>
        <v>DY 7</v>
      </c>
      <c r="C223" s="196">
        <f>'Total Payment Amount'!$D$4</f>
        <v>41182</v>
      </c>
      <c r="D223" s="198" t="str">
        <f ca="1" t="shared" si="9"/>
        <v>Category 2: Conduct Medication Management</v>
      </c>
      <c r="E223" s="195">
        <f ca="1" t="shared" si="10"/>
        <v>0</v>
      </c>
      <c r="F223" s="195">
        <f ca="1" t="shared" si="11"/>
        <v>0</v>
      </c>
      <c r="G223" s="198" t="str">
        <f ca="1">INDIRECT("'"&amp;$Q223&amp;"'!B47")</f>
        <v>Process Milestone:</v>
      </c>
      <c r="H223" s="195">
        <f ca="1">INDIRECT("'"&amp;$Q223&amp;"'!D47")</f>
        <v>0</v>
      </c>
      <c r="I223" s="195"/>
      <c r="J223" s="195">
        <f ca="1">INDIRECT("'"&amp;$Q223&amp;"'!F50")</f>
        <v>0</v>
      </c>
      <c r="K223" s="195">
        <f ca="1">INDIRECT("'"&amp;$Q223&amp;"'!F52")</f>
        <v>0</v>
      </c>
      <c r="L223" s="195" t="str">
        <f ca="1">INDIRECT("'"&amp;$Q223&amp;"'!F54")</f>
        <v>N/A</v>
      </c>
      <c r="M223" s="195">
        <f ca="1">INDIRECT("'"&amp;$Q223&amp;"'!F57")</f>
        <v>0</v>
      </c>
      <c r="N223" s="195">
        <f ca="1">INDIRECT("'"&amp;$Q223&amp;"'!B59")</f>
        <v>0</v>
      </c>
      <c r="O223" s="195">
        <f ca="1">INDIRECT("'"&amp;$Q223&amp;"'!F67")</f>
        <v>0</v>
      </c>
      <c r="P223" s="195" t="str">
        <f ca="1">INDIRECT("'"&amp;$Q223&amp;"'!F69")</f>
        <v xml:space="preserve"> </v>
      </c>
      <c r="Q223" t="s">
        <v>113</v>
      </c>
      <c r="R223">
        <v>23</v>
      </c>
    </row>
    <row r="224" spans="1:18" ht="15">
      <c r="A224" s="195" t="str">
        <f>'Total Payment Amount'!$D$2</f>
        <v>Los Angeles County Department of Health Services</v>
      </c>
      <c r="B224" s="195" t="str">
        <f>'Total Payment Amount'!$D$3</f>
        <v>DY 7</v>
      </c>
      <c r="C224" s="196">
        <f>'Total Payment Amount'!$D$4</f>
        <v>41182</v>
      </c>
      <c r="D224" s="198" t="str">
        <f ca="1" t="shared" si="9"/>
        <v>Category 2: Conduct Medication Management</v>
      </c>
      <c r="E224" s="195">
        <f ca="1" t="shared" si="10"/>
        <v>0</v>
      </c>
      <c r="F224" s="195">
        <f ca="1" t="shared" si="11"/>
        <v>0</v>
      </c>
      <c r="G224" s="198" t="str">
        <f ca="1">INDIRECT("'"&amp;$Q224&amp;"'!B72")</f>
        <v>Process Milestone:</v>
      </c>
      <c r="H224" s="195">
        <f ca="1">INDIRECT("'"&amp;$Q224&amp;"'!D72")</f>
        <v>0</v>
      </c>
      <c r="I224" s="195"/>
      <c r="J224" s="195">
        <f ca="1">INDIRECT("'"&amp;$Q224&amp;"'!F75")</f>
        <v>0</v>
      </c>
      <c r="K224" s="195">
        <f ca="1">INDIRECT("'"&amp;$Q224&amp;"'!F77")</f>
        <v>0</v>
      </c>
      <c r="L224" s="195" t="str">
        <f ca="1">INDIRECT("'"&amp;$Q224&amp;"'!F79")</f>
        <v>N/A</v>
      </c>
      <c r="M224" s="195">
        <f ca="1">INDIRECT("'"&amp;$Q224&amp;"'!F82")</f>
        <v>0</v>
      </c>
      <c r="N224" s="195">
        <f ca="1">INDIRECT("'"&amp;$Q224&amp;"'!B84")</f>
        <v>0</v>
      </c>
      <c r="O224" s="195">
        <f ca="1">INDIRECT("'"&amp;$Q224&amp;"'!F92")</f>
        <v>0</v>
      </c>
      <c r="P224" s="195" t="str">
        <f ca="1">INDIRECT("'"&amp;$Q224&amp;"'!F94")</f>
        <v xml:space="preserve"> </v>
      </c>
      <c r="Q224" t="s">
        <v>113</v>
      </c>
      <c r="R224">
        <v>23</v>
      </c>
    </row>
    <row r="225" spans="1:18" ht="15">
      <c r="A225" s="195" t="str">
        <f>'Total Payment Amount'!$D$2</f>
        <v>Los Angeles County Department of Health Services</v>
      </c>
      <c r="B225" s="195" t="str">
        <f>'Total Payment Amount'!$D$3</f>
        <v>DY 7</v>
      </c>
      <c r="C225" s="196">
        <f>'Total Payment Amount'!$D$4</f>
        <v>41182</v>
      </c>
      <c r="D225" s="198" t="str">
        <f ca="1" t="shared" si="9"/>
        <v>Category 2: Conduct Medication Management</v>
      </c>
      <c r="E225" s="195">
        <f ca="1" t="shared" si="10"/>
        <v>0</v>
      </c>
      <c r="F225" s="195">
        <f ca="1" t="shared" si="11"/>
        <v>0</v>
      </c>
      <c r="G225" s="198" t="str">
        <f ca="1">INDIRECT("'"&amp;$Q225&amp;"'!B97")</f>
        <v>Process Milestone:</v>
      </c>
      <c r="H225" s="195">
        <f ca="1">INDIRECT("'"&amp;$Q225&amp;"'!D97")</f>
        <v>0</v>
      </c>
      <c r="I225" s="195"/>
      <c r="J225" s="195">
        <f ca="1">INDIRECT("'"&amp;$Q225&amp;"'!F100")</f>
        <v>0</v>
      </c>
      <c r="K225" s="195">
        <f ca="1">INDIRECT("'"&amp;$Q225&amp;"'!F102")</f>
        <v>0</v>
      </c>
      <c r="L225" s="195" t="str">
        <f ca="1">INDIRECT("'"&amp;$Q225&amp;"'!F104")</f>
        <v>N/A</v>
      </c>
      <c r="M225" s="195">
        <f ca="1">INDIRECT("'"&amp;$Q225&amp;"'!F107")</f>
        <v>0</v>
      </c>
      <c r="N225" s="195">
        <f ca="1">INDIRECT("'"&amp;$Q225&amp;"'!B109")</f>
        <v>0</v>
      </c>
      <c r="O225" s="195">
        <f ca="1">INDIRECT("'"&amp;$Q225&amp;"'!F117")</f>
        <v>0</v>
      </c>
      <c r="P225" s="195" t="str">
        <f ca="1">INDIRECT("'"&amp;$Q225&amp;"'!F119")</f>
        <v xml:space="preserve"> </v>
      </c>
      <c r="Q225" t="s">
        <v>113</v>
      </c>
      <c r="R225">
        <v>23</v>
      </c>
    </row>
    <row r="226" spans="1:18" ht="15">
      <c r="A226" s="195" t="str">
        <f>'Total Payment Amount'!$D$2</f>
        <v>Los Angeles County Department of Health Services</v>
      </c>
      <c r="B226" s="195" t="str">
        <f>'Total Payment Amount'!$D$3</f>
        <v>DY 7</v>
      </c>
      <c r="C226" s="196">
        <f>'Total Payment Amount'!$D$4</f>
        <v>41182</v>
      </c>
      <c r="D226" s="198" t="str">
        <f ca="1" t="shared" si="9"/>
        <v>Category 2: Conduct Medication Management</v>
      </c>
      <c r="E226" s="195">
        <f ca="1" t="shared" si="10"/>
        <v>0</v>
      </c>
      <c r="F226" s="195">
        <f ca="1" t="shared" si="11"/>
        <v>0</v>
      </c>
      <c r="G226" s="198" t="str">
        <f ca="1">INDIRECT("'"&amp;$Q226&amp;"'!B122")</f>
        <v>Process Milestone:</v>
      </c>
      <c r="H226" s="195">
        <f ca="1">INDIRECT("'"&amp;$Q226&amp;"'!D122")</f>
        <v>0</v>
      </c>
      <c r="I226" s="195"/>
      <c r="J226" s="195">
        <f ca="1">INDIRECT("'"&amp;$Q226&amp;"'!F125")</f>
        <v>0</v>
      </c>
      <c r="K226" s="195">
        <f ca="1">INDIRECT("'"&amp;$Q226&amp;"'!F127")</f>
        <v>0</v>
      </c>
      <c r="L226" s="195" t="str">
        <f ca="1">INDIRECT("'"&amp;$Q226&amp;"'!F129")</f>
        <v>N/A</v>
      </c>
      <c r="M226" s="195">
        <f ca="1">INDIRECT("'"&amp;$Q226&amp;"'!F132")</f>
        <v>0</v>
      </c>
      <c r="N226" s="195">
        <f ca="1">INDIRECT("'"&amp;$Q226&amp;"'!B134")</f>
        <v>0</v>
      </c>
      <c r="O226" s="195">
        <f ca="1">INDIRECT("'"&amp;$Q226&amp;"'!F142")</f>
        <v>0</v>
      </c>
      <c r="P226" s="195" t="str">
        <f ca="1">INDIRECT("'"&amp;$Q226&amp;"'!F144")</f>
        <v xml:space="preserve"> </v>
      </c>
      <c r="Q226" t="s">
        <v>113</v>
      </c>
      <c r="R226">
        <v>23</v>
      </c>
    </row>
    <row r="227" spans="1:18" ht="15">
      <c r="A227" s="195" t="str">
        <f>'Total Payment Amount'!$D$2</f>
        <v>Los Angeles County Department of Health Services</v>
      </c>
      <c r="B227" s="195" t="str">
        <f>'Total Payment Amount'!$D$3</f>
        <v>DY 7</v>
      </c>
      <c r="C227" s="196">
        <f>'Total Payment Amount'!$D$4</f>
        <v>41182</v>
      </c>
      <c r="D227" s="198" t="str">
        <f ca="1" t="shared" si="9"/>
        <v>Category 2: Conduct Medication Management</v>
      </c>
      <c r="E227" s="195">
        <f ca="1" t="shared" si="10"/>
        <v>0</v>
      </c>
      <c r="F227" s="195">
        <f ca="1" t="shared" si="11"/>
        <v>0</v>
      </c>
      <c r="G227" s="198" t="str">
        <f ca="1">INDIRECT("'"&amp;$Q227&amp;"'!B147")</f>
        <v>Improvement Milestone:</v>
      </c>
      <c r="H227" s="195">
        <f ca="1">INDIRECT("'"&amp;$Q227&amp;"'!D147")</f>
        <v>0</v>
      </c>
      <c r="I227" s="195"/>
      <c r="J227" s="195">
        <f ca="1">INDIRECT("'"&amp;$Q227&amp;"'!F150")</f>
        <v>0</v>
      </c>
      <c r="K227" s="195">
        <f ca="1">INDIRECT("'"&amp;$Q227&amp;"'!F152")</f>
        <v>0</v>
      </c>
      <c r="L227" s="195" t="str">
        <f ca="1">INDIRECT("'"&amp;$Q227&amp;"'!F154")</f>
        <v>N/A</v>
      </c>
      <c r="M227" s="195">
        <f ca="1">INDIRECT("'"&amp;$Q227&amp;"'!F157")</f>
        <v>0</v>
      </c>
      <c r="N227" s="195">
        <f ca="1">INDIRECT("'"&amp;$Q227&amp;"'!B159")</f>
        <v>0</v>
      </c>
      <c r="O227" s="195">
        <f ca="1">INDIRECT("'"&amp;$Q227&amp;"'!F167")</f>
        <v>0</v>
      </c>
      <c r="P227" s="195" t="str">
        <f ca="1">INDIRECT("'"&amp;$Q227&amp;"'!F169")</f>
        <v xml:space="preserve"> </v>
      </c>
      <c r="Q227" t="s">
        <v>113</v>
      </c>
      <c r="R227">
        <v>23</v>
      </c>
    </row>
    <row r="228" spans="1:18" ht="15">
      <c r="A228" s="195" t="str">
        <f>'Total Payment Amount'!$D$2</f>
        <v>Los Angeles County Department of Health Services</v>
      </c>
      <c r="B228" s="195" t="str">
        <f>'Total Payment Amount'!$D$3</f>
        <v>DY 7</v>
      </c>
      <c r="C228" s="196">
        <f>'Total Payment Amount'!$D$4</f>
        <v>41182</v>
      </c>
      <c r="D228" s="198" t="str">
        <f ca="1" t="shared" si="9"/>
        <v>Category 2: Conduct Medication Management</v>
      </c>
      <c r="E228" s="195">
        <f ca="1" t="shared" si="10"/>
        <v>0</v>
      </c>
      <c r="F228" s="195">
        <f ca="1" t="shared" si="11"/>
        <v>0</v>
      </c>
      <c r="G228" s="198" t="str">
        <f ca="1">INDIRECT("'"&amp;$Q228&amp;"'!B172")</f>
        <v>Improvement Milestone:</v>
      </c>
      <c r="H228" s="195">
        <f ca="1">INDIRECT("'"&amp;$Q228&amp;"'!D172")</f>
        <v>0</v>
      </c>
      <c r="I228" s="195"/>
      <c r="J228" s="195">
        <f ca="1">INDIRECT("'"&amp;$Q228&amp;"'!F175")</f>
        <v>0</v>
      </c>
      <c r="K228" s="195">
        <f ca="1">INDIRECT("'"&amp;$Q228&amp;"'!F177")</f>
        <v>0</v>
      </c>
      <c r="L228" s="195" t="str">
        <f ca="1">INDIRECT("'"&amp;$Q228&amp;"'!F179")</f>
        <v>N/A</v>
      </c>
      <c r="M228" s="195">
        <f ca="1">INDIRECT("'"&amp;$Q228&amp;"'!F182")</f>
        <v>0</v>
      </c>
      <c r="N228" s="195">
        <f ca="1">INDIRECT("'"&amp;$Q228&amp;"'!B184")</f>
        <v>0</v>
      </c>
      <c r="O228" s="195">
        <f ca="1">INDIRECT("'"&amp;$Q228&amp;"'!F192")</f>
        <v>0</v>
      </c>
      <c r="P228" s="195" t="str">
        <f ca="1">INDIRECT("'"&amp;$Q228&amp;"'!F194")</f>
        <v xml:space="preserve"> </v>
      </c>
      <c r="Q228" t="s">
        <v>113</v>
      </c>
      <c r="R228">
        <v>23</v>
      </c>
    </row>
    <row r="229" spans="1:18" ht="15">
      <c r="A229" s="195" t="str">
        <f>'Total Payment Amount'!$D$2</f>
        <v>Los Angeles County Department of Health Services</v>
      </c>
      <c r="B229" s="195" t="str">
        <f>'Total Payment Amount'!$D$3</f>
        <v>DY 7</v>
      </c>
      <c r="C229" s="196">
        <f>'Total Payment Amount'!$D$4</f>
        <v>41182</v>
      </c>
      <c r="D229" s="198" t="str">
        <f ca="1" t="shared" si="9"/>
        <v>Category 2: Conduct Medication Management</v>
      </c>
      <c r="E229" s="195">
        <f ca="1" t="shared" si="10"/>
        <v>0</v>
      </c>
      <c r="F229" s="195">
        <f ca="1" t="shared" si="11"/>
        <v>0</v>
      </c>
      <c r="G229" s="198" t="str">
        <f ca="1">INDIRECT("'"&amp;$Q229&amp;"'!B197")</f>
        <v>Improvement Milestone:</v>
      </c>
      <c r="H229" s="195">
        <f ca="1">INDIRECT("'"&amp;$Q229&amp;"'!D197")</f>
        <v>0</v>
      </c>
      <c r="I229" s="195"/>
      <c r="J229" s="195">
        <f ca="1">INDIRECT("'"&amp;$Q229&amp;"'!F200")</f>
        <v>0</v>
      </c>
      <c r="K229" s="195">
        <f ca="1">INDIRECT("'"&amp;$Q229&amp;"'!F202")</f>
        <v>0</v>
      </c>
      <c r="L229" s="195" t="str">
        <f ca="1">INDIRECT("'"&amp;$Q229&amp;"'!F204")</f>
        <v>N/A</v>
      </c>
      <c r="M229" s="195">
        <f ca="1">INDIRECT("'"&amp;$Q229&amp;"'!F207")</f>
        <v>0</v>
      </c>
      <c r="N229" s="195">
        <f ca="1">INDIRECT("'"&amp;$Q229&amp;"'!B209")</f>
        <v>0</v>
      </c>
      <c r="O229" s="195">
        <f ca="1">INDIRECT("'"&amp;$Q229&amp;"'!F217")</f>
        <v>0</v>
      </c>
      <c r="P229" s="195" t="str">
        <f ca="1">INDIRECT("'"&amp;$Q229&amp;"'!F219")</f>
        <v xml:space="preserve"> </v>
      </c>
      <c r="Q229" t="s">
        <v>113</v>
      </c>
      <c r="R229">
        <v>23</v>
      </c>
    </row>
    <row r="230" spans="1:18" ht="15">
      <c r="A230" s="195" t="str">
        <f>'Total Payment Amount'!$D$2</f>
        <v>Los Angeles County Department of Health Services</v>
      </c>
      <c r="B230" s="195" t="str">
        <f>'Total Payment Amount'!$D$3</f>
        <v>DY 7</v>
      </c>
      <c r="C230" s="196">
        <f>'Total Payment Amount'!$D$4</f>
        <v>41182</v>
      </c>
      <c r="D230" s="198" t="str">
        <f ca="1" t="shared" si="9"/>
        <v>Category 2: Conduct Medication Management</v>
      </c>
      <c r="E230" s="195">
        <f ca="1" t="shared" si="10"/>
        <v>0</v>
      </c>
      <c r="F230" s="195">
        <f ca="1" t="shared" si="11"/>
        <v>0</v>
      </c>
      <c r="G230" s="198" t="str">
        <f ca="1">INDIRECT("'"&amp;$Q230&amp;"'!B222")</f>
        <v>Improvement Milestone:</v>
      </c>
      <c r="H230" s="195">
        <f ca="1">INDIRECT("'"&amp;$Q230&amp;"'!D222")</f>
        <v>0</v>
      </c>
      <c r="I230" s="195"/>
      <c r="J230" s="195">
        <f ca="1">INDIRECT("'"&amp;$Q230&amp;"'!F225")</f>
        <v>0</v>
      </c>
      <c r="K230" s="195">
        <f ca="1">INDIRECT("'"&amp;$Q230&amp;"'!F227")</f>
        <v>0</v>
      </c>
      <c r="L230" s="195" t="str">
        <f ca="1">INDIRECT("'"&amp;$Q230&amp;"'!F229")</f>
        <v>N/A</v>
      </c>
      <c r="M230" s="195">
        <f ca="1">INDIRECT("'"&amp;$Q230&amp;"'!F232")</f>
        <v>0</v>
      </c>
      <c r="N230" s="195">
        <f ca="1">INDIRECT("'"&amp;$Q230&amp;"'!B234")</f>
        <v>0</v>
      </c>
      <c r="O230" s="195">
        <f ca="1">INDIRECT("'"&amp;$Q230&amp;"'!F242")</f>
        <v>0</v>
      </c>
      <c r="P230" s="195" t="str">
        <f ca="1">INDIRECT("'"&amp;$Q230&amp;"'!F244")</f>
        <v xml:space="preserve"> </v>
      </c>
      <c r="Q230" t="s">
        <v>113</v>
      </c>
      <c r="R230">
        <v>23</v>
      </c>
    </row>
    <row r="231" spans="1:18" ht="15">
      <c r="A231" s="195" t="str">
        <f>'Total Payment Amount'!$D$2</f>
        <v>Los Angeles County Department of Health Services</v>
      </c>
      <c r="B231" s="195" t="str">
        <f>'Total Payment Amount'!$D$3</f>
        <v>DY 7</v>
      </c>
      <c r="C231" s="196">
        <f>'Total Payment Amount'!$D$4</f>
        <v>41182</v>
      </c>
      <c r="D231" s="198" t="str">
        <f ca="1" t="shared" si="9"/>
        <v>Category 2: Conduct Medication Management</v>
      </c>
      <c r="E231" s="195">
        <f ca="1" t="shared" si="10"/>
        <v>0</v>
      </c>
      <c r="F231" s="195">
        <f ca="1" t="shared" si="11"/>
        <v>0</v>
      </c>
      <c r="G231" s="198" t="str">
        <f ca="1">INDIRECT("'"&amp;$Q231&amp;"'!B247")</f>
        <v>Improvement Milestone:</v>
      </c>
      <c r="H231" s="195">
        <f ca="1">INDIRECT("'"&amp;$Q231&amp;"'!D247")</f>
        <v>0</v>
      </c>
      <c r="I231" s="195"/>
      <c r="J231" s="195">
        <f ca="1">INDIRECT("'"&amp;$Q231&amp;"'!F250")</f>
        <v>0</v>
      </c>
      <c r="K231" s="195">
        <f ca="1">INDIRECT("'"&amp;$Q231&amp;"'!F252")</f>
        <v>0</v>
      </c>
      <c r="L231" s="195" t="str">
        <f ca="1">INDIRECT("'"&amp;$Q231&amp;"'!F254")</f>
        <v>N/A</v>
      </c>
      <c r="M231" s="195">
        <f ca="1">INDIRECT("'"&amp;$Q231&amp;"'!F257")</f>
        <v>0</v>
      </c>
      <c r="N231" s="195">
        <f ca="1">INDIRECT("'"&amp;$Q231&amp;"'!B259")</f>
        <v>0</v>
      </c>
      <c r="O231" s="195">
        <f ca="1">INDIRECT("'"&amp;$Q231&amp;"'!F267")</f>
        <v>0</v>
      </c>
      <c r="P231" s="195" t="str">
        <f ca="1">INDIRECT("'"&amp;$Q231&amp;"'!F269")</f>
        <v xml:space="preserve"> </v>
      </c>
      <c r="Q231" t="s">
        <v>113</v>
      </c>
      <c r="R231">
        <v>23</v>
      </c>
    </row>
    <row r="232" spans="1:18" ht="15">
      <c r="A232" s="195" t="str">
        <f>'Total Payment Amount'!$D$2</f>
        <v>Los Angeles County Department of Health Services</v>
      </c>
      <c r="B232" s="195" t="str">
        <f>'Total Payment Amount'!$D$3</f>
        <v>DY 7</v>
      </c>
      <c r="C232" s="196">
        <f>'Total Payment Amount'!$D$4</f>
        <v>41182</v>
      </c>
      <c r="D232" s="198" t="str">
        <f ca="1" t="shared" si="9"/>
        <v>Category 2: Implement/Expand Care Transitions Programs</v>
      </c>
      <c r="E232" s="195">
        <f ca="1" t="shared" si="10"/>
        <v>0</v>
      </c>
      <c r="F232" s="195">
        <f ca="1" t="shared" si="11"/>
        <v>0</v>
      </c>
      <c r="G232" s="198" t="str">
        <f ca="1">INDIRECT("'"&amp;$Q232&amp;"'!B22")</f>
        <v>Process Milestone:</v>
      </c>
      <c r="H232" s="195">
        <f ca="1">INDIRECT("'"&amp;$Q232&amp;"'!D22")</f>
        <v>0</v>
      </c>
      <c r="I232" s="195"/>
      <c r="J232" s="195">
        <f ca="1">INDIRECT("'"&amp;$Q232&amp;"'!F25")</f>
        <v>0</v>
      </c>
      <c r="K232" s="195">
        <f ca="1">INDIRECT("'"&amp;$Q232&amp;"'!F27")</f>
        <v>0</v>
      </c>
      <c r="L232" s="195" t="str">
        <f ca="1">INDIRECT("'"&amp;$Q232&amp;"'!F29")</f>
        <v>N/A</v>
      </c>
      <c r="M232" s="195">
        <f ca="1">INDIRECT("'"&amp;$Q232&amp;"'!F32")</f>
        <v>0</v>
      </c>
      <c r="N232" s="195">
        <f ca="1">INDIRECT("'"&amp;$Q232&amp;"'!B34")</f>
        <v>0</v>
      </c>
      <c r="O232" s="195">
        <f ca="1">INDIRECT("'"&amp;$Q232&amp;"'!F42")</f>
        <v>0</v>
      </c>
      <c r="P232" s="195" t="str">
        <f ca="1">INDIRECT("'"&amp;$Q232&amp;"'!F44")</f>
        <v xml:space="preserve"> </v>
      </c>
      <c r="Q232" t="s">
        <v>264</v>
      </c>
      <c r="R232">
        <v>24</v>
      </c>
    </row>
    <row r="233" spans="1:18" ht="15">
      <c r="A233" s="195" t="str">
        <f>'Total Payment Amount'!$D$2</f>
        <v>Los Angeles County Department of Health Services</v>
      </c>
      <c r="B233" s="195" t="str">
        <f>'Total Payment Amount'!$D$3</f>
        <v>DY 7</v>
      </c>
      <c r="C233" s="196">
        <f>'Total Payment Amount'!$D$4</f>
        <v>41182</v>
      </c>
      <c r="D233" s="198" t="str">
        <f ca="1" t="shared" si="9"/>
        <v>Category 2: Implement/Expand Care Transitions Programs</v>
      </c>
      <c r="E233" s="195">
        <f ca="1" t="shared" si="10"/>
        <v>0</v>
      </c>
      <c r="F233" s="195">
        <f ca="1" t="shared" si="11"/>
        <v>0</v>
      </c>
      <c r="G233" s="198" t="str">
        <f ca="1">INDIRECT("'"&amp;$Q233&amp;"'!B47")</f>
        <v>Process Milestone:</v>
      </c>
      <c r="H233" s="195">
        <f ca="1">INDIRECT("'"&amp;$Q233&amp;"'!D47")</f>
        <v>0</v>
      </c>
      <c r="I233" s="195"/>
      <c r="J233" s="195">
        <f ca="1">INDIRECT("'"&amp;$Q233&amp;"'!F50")</f>
        <v>0</v>
      </c>
      <c r="K233" s="195">
        <f ca="1">INDIRECT("'"&amp;$Q233&amp;"'!F52")</f>
        <v>0</v>
      </c>
      <c r="L233" s="195" t="str">
        <f ca="1">INDIRECT("'"&amp;$Q233&amp;"'!F54")</f>
        <v>N/A</v>
      </c>
      <c r="M233" s="195">
        <f ca="1">INDIRECT("'"&amp;$Q233&amp;"'!F57")</f>
        <v>0</v>
      </c>
      <c r="N233" s="195">
        <f ca="1">INDIRECT("'"&amp;$Q233&amp;"'!B59")</f>
        <v>0</v>
      </c>
      <c r="O233" s="195">
        <f ca="1">INDIRECT("'"&amp;$Q233&amp;"'!F67")</f>
        <v>0</v>
      </c>
      <c r="P233" s="195" t="str">
        <f ca="1">INDIRECT("'"&amp;$Q233&amp;"'!F69")</f>
        <v xml:space="preserve"> </v>
      </c>
      <c r="Q233" t="s">
        <v>264</v>
      </c>
      <c r="R233">
        <v>24</v>
      </c>
    </row>
    <row r="234" spans="1:18" ht="15">
      <c r="A234" s="195" t="str">
        <f>'Total Payment Amount'!$D$2</f>
        <v>Los Angeles County Department of Health Services</v>
      </c>
      <c r="B234" s="195" t="str">
        <f>'Total Payment Amount'!$D$3</f>
        <v>DY 7</v>
      </c>
      <c r="C234" s="196">
        <f>'Total Payment Amount'!$D$4</f>
        <v>41182</v>
      </c>
      <c r="D234" s="198" t="str">
        <f ca="1" t="shared" si="9"/>
        <v>Category 2: Implement/Expand Care Transitions Programs</v>
      </c>
      <c r="E234" s="195">
        <f ca="1" t="shared" si="10"/>
        <v>0</v>
      </c>
      <c r="F234" s="195">
        <f ca="1" t="shared" si="11"/>
        <v>0</v>
      </c>
      <c r="G234" s="198" t="str">
        <f ca="1">INDIRECT("'"&amp;$Q234&amp;"'!B72")</f>
        <v>Process Milestone:</v>
      </c>
      <c r="H234" s="195">
        <f ca="1">INDIRECT("'"&amp;$Q234&amp;"'!D72")</f>
        <v>0</v>
      </c>
      <c r="I234" s="195"/>
      <c r="J234" s="195">
        <f ca="1">INDIRECT("'"&amp;$Q234&amp;"'!F75")</f>
        <v>0</v>
      </c>
      <c r="K234" s="195">
        <f ca="1">INDIRECT("'"&amp;$Q234&amp;"'!F77")</f>
        <v>0</v>
      </c>
      <c r="L234" s="195" t="str">
        <f ca="1">INDIRECT("'"&amp;$Q234&amp;"'!F79")</f>
        <v>N/A</v>
      </c>
      <c r="M234" s="195">
        <f ca="1">INDIRECT("'"&amp;$Q234&amp;"'!F82")</f>
        <v>0</v>
      </c>
      <c r="N234" s="195">
        <f ca="1">INDIRECT("'"&amp;$Q234&amp;"'!B84")</f>
        <v>0</v>
      </c>
      <c r="O234" s="195">
        <f ca="1">INDIRECT("'"&amp;$Q234&amp;"'!F92")</f>
        <v>0</v>
      </c>
      <c r="P234" s="195" t="str">
        <f ca="1">INDIRECT("'"&amp;$Q234&amp;"'!F94")</f>
        <v xml:space="preserve"> </v>
      </c>
      <c r="Q234" t="s">
        <v>264</v>
      </c>
      <c r="R234">
        <v>24</v>
      </c>
    </row>
    <row r="235" spans="1:18" ht="15">
      <c r="A235" s="195" t="str">
        <f>'Total Payment Amount'!$D$2</f>
        <v>Los Angeles County Department of Health Services</v>
      </c>
      <c r="B235" s="195" t="str">
        <f>'Total Payment Amount'!$D$3</f>
        <v>DY 7</v>
      </c>
      <c r="C235" s="196">
        <f>'Total Payment Amount'!$D$4</f>
        <v>41182</v>
      </c>
      <c r="D235" s="198" t="str">
        <f ca="1" t="shared" si="9"/>
        <v>Category 2: Implement/Expand Care Transitions Programs</v>
      </c>
      <c r="E235" s="195">
        <f ca="1" t="shared" si="10"/>
        <v>0</v>
      </c>
      <c r="F235" s="195">
        <f ca="1" t="shared" si="11"/>
        <v>0</v>
      </c>
      <c r="G235" s="198" t="str">
        <f ca="1">INDIRECT("'"&amp;$Q235&amp;"'!B97")</f>
        <v>Process Milestone:</v>
      </c>
      <c r="H235" s="195">
        <f ca="1">INDIRECT("'"&amp;$Q235&amp;"'!D97")</f>
        <v>0</v>
      </c>
      <c r="I235" s="195"/>
      <c r="J235" s="195">
        <f ca="1">INDIRECT("'"&amp;$Q235&amp;"'!F100")</f>
        <v>0</v>
      </c>
      <c r="K235" s="195">
        <f ca="1">INDIRECT("'"&amp;$Q235&amp;"'!F102")</f>
        <v>0</v>
      </c>
      <c r="L235" s="195" t="str">
        <f ca="1">INDIRECT("'"&amp;$Q235&amp;"'!F104")</f>
        <v>N/A</v>
      </c>
      <c r="M235" s="195">
        <f ca="1">INDIRECT("'"&amp;$Q235&amp;"'!F107")</f>
        <v>0</v>
      </c>
      <c r="N235" s="195">
        <f ca="1">INDIRECT("'"&amp;$Q235&amp;"'!B109")</f>
        <v>0</v>
      </c>
      <c r="O235" s="195">
        <f ca="1">INDIRECT("'"&amp;$Q235&amp;"'!F117")</f>
        <v>0</v>
      </c>
      <c r="P235" s="195" t="str">
        <f ca="1">INDIRECT("'"&amp;$Q235&amp;"'!F119")</f>
        <v xml:space="preserve"> </v>
      </c>
      <c r="Q235" t="s">
        <v>264</v>
      </c>
      <c r="R235">
        <v>24</v>
      </c>
    </row>
    <row r="236" spans="1:18" ht="15">
      <c r="A236" s="195" t="str">
        <f>'Total Payment Amount'!$D$2</f>
        <v>Los Angeles County Department of Health Services</v>
      </c>
      <c r="B236" s="195" t="str">
        <f>'Total Payment Amount'!$D$3</f>
        <v>DY 7</v>
      </c>
      <c r="C236" s="196">
        <f>'Total Payment Amount'!$D$4</f>
        <v>41182</v>
      </c>
      <c r="D236" s="198" t="str">
        <f ca="1" t="shared" si="9"/>
        <v>Category 2: Implement/Expand Care Transitions Programs</v>
      </c>
      <c r="E236" s="195">
        <f ca="1" t="shared" si="10"/>
        <v>0</v>
      </c>
      <c r="F236" s="195">
        <f ca="1" t="shared" si="11"/>
        <v>0</v>
      </c>
      <c r="G236" s="198" t="str">
        <f ca="1">INDIRECT("'"&amp;$Q236&amp;"'!B122")</f>
        <v>Process Milestone:</v>
      </c>
      <c r="H236" s="195">
        <f ca="1">INDIRECT("'"&amp;$Q236&amp;"'!D122")</f>
        <v>0</v>
      </c>
      <c r="I236" s="195"/>
      <c r="J236" s="195">
        <f ca="1">INDIRECT("'"&amp;$Q236&amp;"'!F125")</f>
        <v>0</v>
      </c>
      <c r="K236" s="195">
        <f ca="1">INDIRECT("'"&amp;$Q236&amp;"'!F127")</f>
        <v>0</v>
      </c>
      <c r="L236" s="195" t="str">
        <f ca="1">INDIRECT("'"&amp;$Q236&amp;"'!F129")</f>
        <v>N/A</v>
      </c>
      <c r="M236" s="195">
        <f ca="1">INDIRECT("'"&amp;$Q236&amp;"'!F132")</f>
        <v>0</v>
      </c>
      <c r="N236" s="195">
        <f ca="1">INDIRECT("'"&amp;$Q236&amp;"'!B134")</f>
        <v>0</v>
      </c>
      <c r="O236" s="195">
        <f ca="1">INDIRECT("'"&amp;$Q236&amp;"'!F142")</f>
        <v>0</v>
      </c>
      <c r="P236" s="195" t="str">
        <f ca="1">INDIRECT("'"&amp;$Q236&amp;"'!F144")</f>
        <v xml:space="preserve"> </v>
      </c>
      <c r="Q236" t="s">
        <v>264</v>
      </c>
      <c r="R236">
        <v>24</v>
      </c>
    </row>
    <row r="237" spans="1:18" ht="15">
      <c r="A237" s="195" t="str">
        <f>'Total Payment Amount'!$D$2</f>
        <v>Los Angeles County Department of Health Services</v>
      </c>
      <c r="B237" s="195" t="str">
        <f>'Total Payment Amount'!$D$3</f>
        <v>DY 7</v>
      </c>
      <c r="C237" s="196">
        <f>'Total Payment Amount'!$D$4</f>
        <v>41182</v>
      </c>
      <c r="D237" s="198" t="str">
        <f ca="1" t="shared" si="9"/>
        <v>Category 2: Implement/Expand Care Transitions Programs</v>
      </c>
      <c r="E237" s="195">
        <f ca="1" t="shared" si="10"/>
        <v>0</v>
      </c>
      <c r="F237" s="195">
        <f ca="1" t="shared" si="11"/>
        <v>0</v>
      </c>
      <c r="G237" s="198" t="str">
        <f ca="1">INDIRECT("'"&amp;$Q237&amp;"'!B147")</f>
        <v>Improvement Milestone:</v>
      </c>
      <c r="H237" s="195">
        <f ca="1">INDIRECT("'"&amp;$Q237&amp;"'!D147")</f>
        <v>0</v>
      </c>
      <c r="I237" s="195"/>
      <c r="J237" s="195">
        <f ca="1">INDIRECT("'"&amp;$Q237&amp;"'!F150")</f>
        <v>0</v>
      </c>
      <c r="K237" s="195">
        <f ca="1">INDIRECT("'"&amp;$Q237&amp;"'!F152")</f>
        <v>0</v>
      </c>
      <c r="L237" s="195" t="str">
        <f ca="1">INDIRECT("'"&amp;$Q237&amp;"'!F154")</f>
        <v>N/A</v>
      </c>
      <c r="M237" s="195">
        <f ca="1">INDIRECT("'"&amp;$Q237&amp;"'!F157")</f>
        <v>0</v>
      </c>
      <c r="N237" s="195">
        <f ca="1">INDIRECT("'"&amp;$Q237&amp;"'!B159")</f>
        <v>0</v>
      </c>
      <c r="O237" s="195">
        <f ca="1">INDIRECT("'"&amp;$Q237&amp;"'!F167")</f>
        <v>0</v>
      </c>
      <c r="P237" s="195" t="str">
        <f ca="1">INDIRECT("'"&amp;$Q237&amp;"'!F169")</f>
        <v xml:space="preserve"> </v>
      </c>
      <c r="Q237" t="s">
        <v>264</v>
      </c>
      <c r="R237">
        <v>24</v>
      </c>
    </row>
    <row r="238" spans="1:18" ht="15">
      <c r="A238" s="195" t="str">
        <f>'Total Payment Amount'!$D$2</f>
        <v>Los Angeles County Department of Health Services</v>
      </c>
      <c r="B238" s="195" t="str">
        <f>'Total Payment Amount'!$D$3</f>
        <v>DY 7</v>
      </c>
      <c r="C238" s="196">
        <f>'Total Payment Amount'!$D$4</f>
        <v>41182</v>
      </c>
      <c r="D238" s="198" t="str">
        <f ca="1" t="shared" si="9"/>
        <v>Category 2: Implement/Expand Care Transitions Programs</v>
      </c>
      <c r="E238" s="195">
        <f ca="1" t="shared" si="10"/>
        <v>0</v>
      </c>
      <c r="F238" s="195">
        <f ca="1" t="shared" si="11"/>
        <v>0</v>
      </c>
      <c r="G238" s="198" t="str">
        <f ca="1">INDIRECT("'"&amp;$Q238&amp;"'!B172")</f>
        <v>Improvement Milestone:</v>
      </c>
      <c r="H238" s="195">
        <f ca="1">INDIRECT("'"&amp;$Q238&amp;"'!D172")</f>
        <v>0</v>
      </c>
      <c r="I238" s="195"/>
      <c r="J238" s="195">
        <f ca="1">INDIRECT("'"&amp;$Q238&amp;"'!F175")</f>
        <v>0</v>
      </c>
      <c r="K238" s="195">
        <f ca="1">INDIRECT("'"&amp;$Q238&amp;"'!F177")</f>
        <v>0</v>
      </c>
      <c r="L238" s="195" t="str">
        <f ca="1">INDIRECT("'"&amp;$Q238&amp;"'!F179")</f>
        <v>N/A</v>
      </c>
      <c r="M238" s="195">
        <f ca="1">INDIRECT("'"&amp;$Q238&amp;"'!F182")</f>
        <v>0</v>
      </c>
      <c r="N238" s="195">
        <f ca="1">INDIRECT("'"&amp;$Q238&amp;"'!B184")</f>
        <v>0</v>
      </c>
      <c r="O238" s="195">
        <f ca="1">INDIRECT("'"&amp;$Q238&amp;"'!F192")</f>
        <v>0</v>
      </c>
      <c r="P238" s="195" t="str">
        <f ca="1">INDIRECT("'"&amp;$Q238&amp;"'!F194")</f>
        <v xml:space="preserve"> </v>
      </c>
      <c r="Q238" t="s">
        <v>264</v>
      </c>
      <c r="R238">
        <v>24</v>
      </c>
    </row>
    <row r="239" spans="1:18" ht="15">
      <c r="A239" s="195" t="str">
        <f>'Total Payment Amount'!$D$2</f>
        <v>Los Angeles County Department of Health Services</v>
      </c>
      <c r="B239" s="195" t="str">
        <f>'Total Payment Amount'!$D$3</f>
        <v>DY 7</v>
      </c>
      <c r="C239" s="196">
        <f>'Total Payment Amount'!$D$4</f>
        <v>41182</v>
      </c>
      <c r="D239" s="198" t="str">
        <f ca="1" t="shared" si="9"/>
        <v>Category 2: Implement/Expand Care Transitions Programs</v>
      </c>
      <c r="E239" s="195">
        <f ca="1" t="shared" si="10"/>
        <v>0</v>
      </c>
      <c r="F239" s="195">
        <f ca="1" t="shared" si="11"/>
        <v>0</v>
      </c>
      <c r="G239" s="198" t="str">
        <f ca="1">INDIRECT("'"&amp;$Q239&amp;"'!B197")</f>
        <v>Improvement Milestone:</v>
      </c>
      <c r="H239" s="195">
        <f ca="1">INDIRECT("'"&amp;$Q239&amp;"'!D197")</f>
        <v>0</v>
      </c>
      <c r="I239" s="195"/>
      <c r="J239" s="195">
        <f ca="1">INDIRECT("'"&amp;$Q239&amp;"'!F200")</f>
        <v>0</v>
      </c>
      <c r="K239" s="195">
        <f ca="1">INDIRECT("'"&amp;$Q239&amp;"'!F202")</f>
        <v>0</v>
      </c>
      <c r="L239" s="195" t="str">
        <f ca="1">INDIRECT("'"&amp;$Q239&amp;"'!F204")</f>
        <v>N/A</v>
      </c>
      <c r="M239" s="195">
        <f ca="1">INDIRECT("'"&amp;$Q239&amp;"'!F207")</f>
        <v>0</v>
      </c>
      <c r="N239" s="195">
        <f ca="1">INDIRECT("'"&amp;$Q239&amp;"'!B209")</f>
        <v>0</v>
      </c>
      <c r="O239" s="195">
        <f ca="1">INDIRECT("'"&amp;$Q239&amp;"'!F217")</f>
        <v>0</v>
      </c>
      <c r="P239" s="195" t="str">
        <f ca="1">INDIRECT("'"&amp;$Q239&amp;"'!F219")</f>
        <v xml:space="preserve"> </v>
      </c>
      <c r="Q239" t="s">
        <v>264</v>
      </c>
      <c r="R239">
        <v>24</v>
      </c>
    </row>
    <row r="240" spans="1:18" ht="15">
      <c r="A240" s="195" t="str">
        <f>'Total Payment Amount'!$D$2</f>
        <v>Los Angeles County Department of Health Services</v>
      </c>
      <c r="B240" s="195" t="str">
        <f>'Total Payment Amount'!$D$3</f>
        <v>DY 7</v>
      </c>
      <c r="C240" s="196">
        <f>'Total Payment Amount'!$D$4</f>
        <v>41182</v>
      </c>
      <c r="D240" s="198" t="str">
        <f ca="1" t="shared" si="9"/>
        <v>Category 2: Implement/Expand Care Transitions Programs</v>
      </c>
      <c r="E240" s="195">
        <f ca="1" t="shared" si="10"/>
        <v>0</v>
      </c>
      <c r="F240" s="195">
        <f ca="1" t="shared" si="11"/>
        <v>0</v>
      </c>
      <c r="G240" s="198" t="str">
        <f ca="1">INDIRECT("'"&amp;$Q240&amp;"'!B222")</f>
        <v>Improvement Milestone:</v>
      </c>
      <c r="H240" s="195">
        <f ca="1">INDIRECT("'"&amp;$Q240&amp;"'!D222")</f>
        <v>0</v>
      </c>
      <c r="I240" s="195"/>
      <c r="J240" s="195">
        <f ca="1">INDIRECT("'"&amp;$Q240&amp;"'!F225")</f>
        <v>0</v>
      </c>
      <c r="K240" s="195">
        <f ca="1">INDIRECT("'"&amp;$Q240&amp;"'!F227")</f>
        <v>0</v>
      </c>
      <c r="L240" s="195" t="str">
        <f ca="1">INDIRECT("'"&amp;$Q240&amp;"'!F229")</f>
        <v>N/A</v>
      </c>
      <c r="M240" s="195">
        <f ca="1">INDIRECT("'"&amp;$Q240&amp;"'!F232")</f>
        <v>0</v>
      </c>
      <c r="N240" s="195">
        <f ca="1">INDIRECT("'"&amp;$Q240&amp;"'!B234")</f>
        <v>0</v>
      </c>
      <c r="O240" s="195">
        <f ca="1">INDIRECT("'"&amp;$Q240&amp;"'!F242")</f>
        <v>0</v>
      </c>
      <c r="P240" s="195" t="str">
        <f ca="1">INDIRECT("'"&amp;$Q240&amp;"'!F244")</f>
        <v xml:space="preserve"> </v>
      </c>
      <c r="Q240" t="s">
        <v>264</v>
      </c>
      <c r="R240">
        <v>24</v>
      </c>
    </row>
    <row r="241" spans="1:18" ht="15">
      <c r="A241" s="195" t="str">
        <f>'Total Payment Amount'!$D$2</f>
        <v>Los Angeles County Department of Health Services</v>
      </c>
      <c r="B241" s="195" t="str">
        <f>'Total Payment Amount'!$D$3</f>
        <v>DY 7</v>
      </c>
      <c r="C241" s="196">
        <f>'Total Payment Amount'!$D$4</f>
        <v>41182</v>
      </c>
      <c r="D241" s="198" t="str">
        <f ca="1" t="shared" si="9"/>
        <v>Category 2: Implement/Expand Care Transitions Programs</v>
      </c>
      <c r="E241" s="195">
        <f ca="1" t="shared" si="10"/>
        <v>0</v>
      </c>
      <c r="F241" s="195">
        <f ca="1" t="shared" si="11"/>
        <v>0</v>
      </c>
      <c r="G241" s="198" t="str">
        <f ca="1">INDIRECT("'"&amp;$Q241&amp;"'!B247")</f>
        <v>Improvement Milestone:</v>
      </c>
      <c r="H241" s="195">
        <f ca="1">INDIRECT("'"&amp;$Q241&amp;"'!D247")</f>
        <v>0</v>
      </c>
      <c r="I241" s="195"/>
      <c r="J241" s="195">
        <f ca="1">INDIRECT("'"&amp;$Q241&amp;"'!F250")</f>
        <v>0</v>
      </c>
      <c r="K241" s="195">
        <f ca="1">INDIRECT("'"&amp;$Q241&amp;"'!F252")</f>
        <v>0</v>
      </c>
      <c r="L241" s="195" t="str">
        <f ca="1">INDIRECT("'"&amp;$Q241&amp;"'!F254")</f>
        <v>N/A</v>
      </c>
      <c r="M241" s="195">
        <f ca="1">INDIRECT("'"&amp;$Q241&amp;"'!F257")</f>
        <v>0</v>
      </c>
      <c r="N241" s="195">
        <f ca="1">INDIRECT("'"&amp;$Q241&amp;"'!B259")</f>
        <v>0</v>
      </c>
      <c r="O241" s="195">
        <f ca="1">INDIRECT("'"&amp;$Q241&amp;"'!F267")</f>
        <v>0</v>
      </c>
      <c r="P241" s="195" t="str">
        <f ca="1">INDIRECT("'"&amp;$Q241&amp;"'!F269")</f>
        <v xml:space="preserve"> </v>
      </c>
      <c r="Q241" t="s">
        <v>264</v>
      </c>
      <c r="R241">
        <v>24</v>
      </c>
    </row>
    <row r="242" spans="1:18" ht="15">
      <c r="A242" s="195" t="str">
        <f>'Total Payment Amount'!$D$2</f>
        <v>Los Angeles County Department of Health Services</v>
      </c>
      <c r="B242" s="195" t="str">
        <f>'Total Payment Amount'!$D$3</f>
        <v>DY 7</v>
      </c>
      <c r="C242" s="196">
        <f>'Total Payment Amount'!$D$4</f>
        <v>41182</v>
      </c>
      <c r="D242" s="198" t="str">
        <f ca="1" t="shared" si="9"/>
        <v>Category 2: Implement Real-Time Hospital-Acquired Infections (HAIs) System</v>
      </c>
      <c r="E242" s="195">
        <f ca="1" t="shared" si="10"/>
        <v>0</v>
      </c>
      <c r="F242" s="195">
        <f ca="1" t="shared" si="11"/>
        <v>0</v>
      </c>
      <c r="G242" s="198" t="str">
        <f ca="1">INDIRECT("'"&amp;$Q242&amp;"'!B22")</f>
        <v>Process Milestone:</v>
      </c>
      <c r="H242" s="195">
        <f ca="1">INDIRECT("'"&amp;$Q242&amp;"'!D22")</f>
        <v>0</v>
      </c>
      <c r="I242" s="195"/>
      <c r="J242" s="195">
        <f ca="1">INDIRECT("'"&amp;$Q242&amp;"'!F25")</f>
        <v>0</v>
      </c>
      <c r="K242" s="195">
        <f ca="1">INDIRECT("'"&amp;$Q242&amp;"'!F27")</f>
        <v>0</v>
      </c>
      <c r="L242" s="195" t="str">
        <f ca="1">INDIRECT("'"&amp;$Q242&amp;"'!F29")</f>
        <v>N/A</v>
      </c>
      <c r="M242" s="195">
        <f ca="1">INDIRECT("'"&amp;$Q242&amp;"'!F32")</f>
        <v>0</v>
      </c>
      <c r="N242" s="195">
        <f ca="1">INDIRECT("'"&amp;$Q242&amp;"'!B34")</f>
        <v>0</v>
      </c>
      <c r="O242" s="195">
        <f ca="1">INDIRECT("'"&amp;$Q242&amp;"'!F42")</f>
        <v>0</v>
      </c>
      <c r="P242" s="195" t="str">
        <f ca="1">INDIRECT("'"&amp;$Q242&amp;"'!F44")</f>
        <v xml:space="preserve"> </v>
      </c>
      <c r="Q242" t="s">
        <v>265</v>
      </c>
      <c r="R242">
        <v>25</v>
      </c>
    </row>
    <row r="243" spans="1:18" ht="15">
      <c r="A243" s="195" t="str">
        <f>'Total Payment Amount'!$D$2</f>
        <v>Los Angeles County Department of Health Services</v>
      </c>
      <c r="B243" s="195" t="str">
        <f>'Total Payment Amount'!$D$3</f>
        <v>DY 7</v>
      </c>
      <c r="C243" s="196">
        <f>'Total Payment Amount'!$D$4</f>
        <v>41182</v>
      </c>
      <c r="D243" s="198" t="str">
        <f ca="1" t="shared" si="9"/>
        <v>Category 2: Implement Real-Time Hospital-Acquired Infections (HAIs) System</v>
      </c>
      <c r="E243" s="195">
        <f ca="1" t="shared" si="10"/>
        <v>0</v>
      </c>
      <c r="F243" s="195">
        <f ca="1" t="shared" si="11"/>
        <v>0</v>
      </c>
      <c r="G243" s="198" t="str">
        <f ca="1">INDIRECT("'"&amp;$Q243&amp;"'!B47")</f>
        <v>Process Milestone:</v>
      </c>
      <c r="H243" s="195">
        <f ca="1">INDIRECT("'"&amp;$Q243&amp;"'!D47")</f>
        <v>0</v>
      </c>
      <c r="I243" s="195"/>
      <c r="J243" s="195">
        <f ca="1">INDIRECT("'"&amp;$Q243&amp;"'!F50")</f>
        <v>0</v>
      </c>
      <c r="K243" s="195">
        <f ca="1">INDIRECT("'"&amp;$Q243&amp;"'!F52")</f>
        <v>0</v>
      </c>
      <c r="L243" s="195" t="str">
        <f ca="1">INDIRECT("'"&amp;$Q243&amp;"'!F54")</f>
        <v>N/A</v>
      </c>
      <c r="M243" s="195">
        <f ca="1">INDIRECT("'"&amp;$Q243&amp;"'!F57")</f>
        <v>0</v>
      </c>
      <c r="N243" s="195">
        <f ca="1">INDIRECT("'"&amp;$Q243&amp;"'!B59")</f>
        <v>0</v>
      </c>
      <c r="O243" s="195">
        <f ca="1">INDIRECT("'"&amp;$Q243&amp;"'!F67")</f>
        <v>0</v>
      </c>
      <c r="P243" s="195" t="str">
        <f ca="1">INDIRECT("'"&amp;$Q243&amp;"'!F69")</f>
        <v xml:space="preserve"> </v>
      </c>
      <c r="Q243" t="s">
        <v>265</v>
      </c>
      <c r="R243">
        <v>25</v>
      </c>
    </row>
    <row r="244" spans="1:18" ht="15">
      <c r="A244" s="195" t="str">
        <f>'Total Payment Amount'!$D$2</f>
        <v>Los Angeles County Department of Health Services</v>
      </c>
      <c r="B244" s="195" t="str">
        <f>'Total Payment Amount'!$D$3</f>
        <v>DY 7</v>
      </c>
      <c r="C244" s="196">
        <f>'Total Payment Amount'!$D$4</f>
        <v>41182</v>
      </c>
      <c r="D244" s="198" t="str">
        <f ca="1" t="shared" si="9"/>
        <v>Category 2: Implement Real-Time Hospital-Acquired Infections (HAIs) System</v>
      </c>
      <c r="E244" s="195">
        <f ca="1" t="shared" si="10"/>
        <v>0</v>
      </c>
      <c r="F244" s="195">
        <f ca="1" t="shared" si="11"/>
        <v>0</v>
      </c>
      <c r="G244" s="198" t="str">
        <f ca="1">INDIRECT("'"&amp;$Q244&amp;"'!B72")</f>
        <v>Process Milestone:</v>
      </c>
      <c r="H244" s="195">
        <f ca="1">INDIRECT("'"&amp;$Q244&amp;"'!D72")</f>
        <v>0</v>
      </c>
      <c r="I244" s="195"/>
      <c r="J244" s="195">
        <f ca="1">INDIRECT("'"&amp;$Q244&amp;"'!F75")</f>
        <v>0</v>
      </c>
      <c r="K244" s="195">
        <f ca="1">INDIRECT("'"&amp;$Q244&amp;"'!F77")</f>
        <v>0</v>
      </c>
      <c r="L244" s="195" t="str">
        <f ca="1">INDIRECT("'"&amp;$Q244&amp;"'!F79")</f>
        <v>N/A</v>
      </c>
      <c r="M244" s="195">
        <f ca="1">INDIRECT("'"&amp;$Q244&amp;"'!F82")</f>
        <v>0</v>
      </c>
      <c r="N244" s="195">
        <f ca="1">INDIRECT("'"&amp;$Q244&amp;"'!B84")</f>
        <v>0</v>
      </c>
      <c r="O244" s="195">
        <f ca="1">INDIRECT("'"&amp;$Q244&amp;"'!F92")</f>
        <v>0</v>
      </c>
      <c r="P244" s="195" t="str">
        <f ca="1">INDIRECT("'"&amp;$Q244&amp;"'!F94")</f>
        <v xml:space="preserve"> </v>
      </c>
      <c r="Q244" t="s">
        <v>265</v>
      </c>
      <c r="R244">
        <v>25</v>
      </c>
    </row>
    <row r="245" spans="1:18" ht="15">
      <c r="A245" s="195" t="str">
        <f>'Total Payment Amount'!$D$2</f>
        <v>Los Angeles County Department of Health Services</v>
      </c>
      <c r="B245" s="195" t="str">
        <f>'Total Payment Amount'!$D$3</f>
        <v>DY 7</v>
      </c>
      <c r="C245" s="196">
        <f>'Total Payment Amount'!$D$4</f>
        <v>41182</v>
      </c>
      <c r="D245" s="198" t="str">
        <f ca="1" t="shared" si="9"/>
        <v>Category 2: Implement Real-Time Hospital-Acquired Infections (HAIs) System</v>
      </c>
      <c r="E245" s="195">
        <f ca="1" t="shared" si="10"/>
        <v>0</v>
      </c>
      <c r="F245" s="195">
        <f ca="1" t="shared" si="11"/>
        <v>0</v>
      </c>
      <c r="G245" s="198" t="str">
        <f ca="1">INDIRECT("'"&amp;$Q245&amp;"'!B97")</f>
        <v>Process Milestone:</v>
      </c>
      <c r="H245" s="195">
        <f ca="1">INDIRECT("'"&amp;$Q245&amp;"'!D97")</f>
        <v>0</v>
      </c>
      <c r="I245" s="195"/>
      <c r="J245" s="195">
        <f ca="1">INDIRECT("'"&amp;$Q245&amp;"'!F100")</f>
        <v>0</v>
      </c>
      <c r="K245" s="195">
        <f ca="1">INDIRECT("'"&amp;$Q245&amp;"'!F102")</f>
        <v>0</v>
      </c>
      <c r="L245" s="195" t="str">
        <f ca="1">INDIRECT("'"&amp;$Q245&amp;"'!F104")</f>
        <v>N/A</v>
      </c>
      <c r="M245" s="195">
        <f ca="1">INDIRECT("'"&amp;$Q245&amp;"'!F107")</f>
        <v>0</v>
      </c>
      <c r="N245" s="195">
        <f ca="1">INDIRECT("'"&amp;$Q245&amp;"'!B109")</f>
        <v>0</v>
      </c>
      <c r="O245" s="195">
        <f ca="1">INDIRECT("'"&amp;$Q245&amp;"'!F117")</f>
        <v>0</v>
      </c>
      <c r="P245" s="195" t="str">
        <f ca="1">INDIRECT("'"&amp;$Q245&amp;"'!F119")</f>
        <v xml:space="preserve"> </v>
      </c>
      <c r="Q245" t="s">
        <v>265</v>
      </c>
      <c r="R245">
        <v>25</v>
      </c>
    </row>
    <row r="246" spans="1:18" ht="15">
      <c r="A246" s="195" t="str">
        <f>'Total Payment Amount'!$D$2</f>
        <v>Los Angeles County Department of Health Services</v>
      </c>
      <c r="B246" s="195" t="str">
        <f>'Total Payment Amount'!$D$3</f>
        <v>DY 7</v>
      </c>
      <c r="C246" s="196">
        <f>'Total Payment Amount'!$D$4</f>
        <v>41182</v>
      </c>
      <c r="D246" s="198" t="str">
        <f ca="1" t="shared" si="9"/>
        <v>Category 2: Implement Real-Time Hospital-Acquired Infections (HAIs) System</v>
      </c>
      <c r="E246" s="195">
        <f ca="1" t="shared" si="10"/>
        <v>0</v>
      </c>
      <c r="F246" s="195">
        <f ca="1" t="shared" si="11"/>
        <v>0</v>
      </c>
      <c r="G246" s="198" t="str">
        <f ca="1">INDIRECT("'"&amp;$Q246&amp;"'!B122")</f>
        <v>Process Milestone:</v>
      </c>
      <c r="H246" s="195">
        <f ca="1">INDIRECT("'"&amp;$Q246&amp;"'!D122")</f>
        <v>0</v>
      </c>
      <c r="I246" s="195"/>
      <c r="J246" s="195">
        <f ca="1">INDIRECT("'"&amp;$Q246&amp;"'!F125")</f>
        <v>0</v>
      </c>
      <c r="K246" s="195">
        <f ca="1">INDIRECT("'"&amp;$Q246&amp;"'!F127")</f>
        <v>0</v>
      </c>
      <c r="L246" s="195" t="str">
        <f ca="1">INDIRECT("'"&amp;$Q246&amp;"'!F129")</f>
        <v>N/A</v>
      </c>
      <c r="M246" s="195">
        <f ca="1">INDIRECT("'"&amp;$Q246&amp;"'!F132")</f>
        <v>0</v>
      </c>
      <c r="N246" s="195">
        <f ca="1">INDIRECT("'"&amp;$Q246&amp;"'!B134")</f>
        <v>0</v>
      </c>
      <c r="O246" s="195">
        <f ca="1">INDIRECT("'"&amp;$Q246&amp;"'!F142")</f>
        <v>0</v>
      </c>
      <c r="P246" s="195" t="str">
        <f ca="1">INDIRECT("'"&amp;$Q246&amp;"'!F144")</f>
        <v xml:space="preserve"> </v>
      </c>
      <c r="Q246" t="s">
        <v>265</v>
      </c>
      <c r="R246">
        <v>25</v>
      </c>
    </row>
    <row r="247" spans="1:18" ht="15">
      <c r="A247" s="195" t="str">
        <f>'Total Payment Amount'!$D$2</f>
        <v>Los Angeles County Department of Health Services</v>
      </c>
      <c r="B247" s="195" t="str">
        <f>'Total Payment Amount'!$D$3</f>
        <v>DY 7</v>
      </c>
      <c r="C247" s="196">
        <f>'Total Payment Amount'!$D$4</f>
        <v>41182</v>
      </c>
      <c r="D247" s="198" t="str">
        <f ca="1" t="shared" si="9"/>
        <v>Category 2: Implement Real-Time Hospital-Acquired Infections (HAIs) System</v>
      </c>
      <c r="E247" s="195">
        <f ca="1" t="shared" si="10"/>
        <v>0</v>
      </c>
      <c r="F247" s="195">
        <f ca="1" t="shared" si="11"/>
        <v>0</v>
      </c>
      <c r="G247" s="198" t="str">
        <f ca="1">INDIRECT("'"&amp;$Q247&amp;"'!B147")</f>
        <v>Improvement Milestone:</v>
      </c>
      <c r="H247" s="195">
        <f ca="1">INDIRECT("'"&amp;$Q247&amp;"'!D147")</f>
        <v>0</v>
      </c>
      <c r="I247" s="195"/>
      <c r="J247" s="195">
        <f ca="1">INDIRECT("'"&amp;$Q247&amp;"'!F150")</f>
        <v>0</v>
      </c>
      <c r="K247" s="195">
        <f ca="1">INDIRECT("'"&amp;$Q247&amp;"'!F152")</f>
        <v>0</v>
      </c>
      <c r="L247" s="195" t="str">
        <f ca="1">INDIRECT("'"&amp;$Q247&amp;"'!F154")</f>
        <v>N/A</v>
      </c>
      <c r="M247" s="195">
        <f ca="1">INDIRECT("'"&amp;$Q247&amp;"'!F157")</f>
        <v>0</v>
      </c>
      <c r="N247" s="195">
        <f ca="1">INDIRECT("'"&amp;$Q247&amp;"'!B159")</f>
        <v>0</v>
      </c>
      <c r="O247" s="195">
        <f ca="1">INDIRECT("'"&amp;$Q247&amp;"'!F167")</f>
        <v>0</v>
      </c>
      <c r="P247" s="195" t="str">
        <f ca="1">INDIRECT("'"&amp;$Q247&amp;"'!F169")</f>
        <v xml:space="preserve"> </v>
      </c>
      <c r="Q247" t="s">
        <v>265</v>
      </c>
      <c r="R247">
        <v>25</v>
      </c>
    </row>
    <row r="248" spans="1:18" ht="15">
      <c r="A248" s="195" t="str">
        <f>'Total Payment Amount'!$D$2</f>
        <v>Los Angeles County Department of Health Services</v>
      </c>
      <c r="B248" s="195" t="str">
        <f>'Total Payment Amount'!$D$3</f>
        <v>DY 7</v>
      </c>
      <c r="C248" s="196">
        <f>'Total Payment Amount'!$D$4</f>
        <v>41182</v>
      </c>
      <c r="D248" s="198" t="str">
        <f ca="1" t="shared" si="9"/>
        <v>Category 2: Implement Real-Time Hospital-Acquired Infections (HAIs) System</v>
      </c>
      <c r="E248" s="195">
        <f ca="1" t="shared" si="10"/>
        <v>0</v>
      </c>
      <c r="F248" s="195">
        <f ca="1" t="shared" si="11"/>
        <v>0</v>
      </c>
      <c r="G248" s="198" t="str">
        <f ca="1">INDIRECT("'"&amp;$Q248&amp;"'!B172")</f>
        <v>Improvement Milestone:</v>
      </c>
      <c r="H248" s="195">
        <f ca="1">INDIRECT("'"&amp;$Q248&amp;"'!D172")</f>
        <v>0</v>
      </c>
      <c r="I248" s="195"/>
      <c r="J248" s="195">
        <f ca="1">INDIRECT("'"&amp;$Q248&amp;"'!F175")</f>
        <v>0</v>
      </c>
      <c r="K248" s="195">
        <f ca="1">INDIRECT("'"&amp;$Q248&amp;"'!F177")</f>
        <v>0</v>
      </c>
      <c r="L248" s="195" t="str">
        <f ca="1">INDIRECT("'"&amp;$Q248&amp;"'!F179")</f>
        <v>N/A</v>
      </c>
      <c r="M248" s="195">
        <f ca="1">INDIRECT("'"&amp;$Q248&amp;"'!F182")</f>
        <v>0</v>
      </c>
      <c r="N248" s="195">
        <f ca="1">INDIRECT("'"&amp;$Q248&amp;"'!B184")</f>
        <v>0</v>
      </c>
      <c r="O248" s="195">
        <f ca="1">INDIRECT("'"&amp;$Q248&amp;"'!F192")</f>
        <v>0</v>
      </c>
      <c r="P248" s="195" t="str">
        <f ca="1">INDIRECT("'"&amp;$Q248&amp;"'!F194")</f>
        <v xml:space="preserve"> </v>
      </c>
      <c r="Q248" t="s">
        <v>265</v>
      </c>
      <c r="R248">
        <v>25</v>
      </c>
    </row>
    <row r="249" spans="1:18" ht="15">
      <c r="A249" s="195" t="str">
        <f>'Total Payment Amount'!$D$2</f>
        <v>Los Angeles County Department of Health Services</v>
      </c>
      <c r="B249" s="195" t="str">
        <f>'Total Payment Amount'!$D$3</f>
        <v>DY 7</v>
      </c>
      <c r="C249" s="196">
        <f>'Total Payment Amount'!$D$4</f>
        <v>41182</v>
      </c>
      <c r="D249" s="198" t="str">
        <f ca="1" t="shared" si="9"/>
        <v>Category 2: Implement Real-Time Hospital-Acquired Infections (HAIs) System</v>
      </c>
      <c r="E249" s="195">
        <f ca="1" t="shared" si="10"/>
        <v>0</v>
      </c>
      <c r="F249" s="195">
        <f ca="1" t="shared" si="11"/>
        <v>0</v>
      </c>
      <c r="G249" s="198" t="str">
        <f ca="1">INDIRECT("'"&amp;$Q249&amp;"'!B197")</f>
        <v>Improvement Milestone:</v>
      </c>
      <c r="H249" s="195">
        <f ca="1">INDIRECT("'"&amp;$Q249&amp;"'!D197")</f>
        <v>0</v>
      </c>
      <c r="I249" s="195"/>
      <c r="J249" s="195">
        <f ca="1">INDIRECT("'"&amp;$Q249&amp;"'!F200")</f>
        <v>0</v>
      </c>
      <c r="K249" s="195">
        <f ca="1">INDIRECT("'"&amp;$Q249&amp;"'!F202")</f>
        <v>0</v>
      </c>
      <c r="L249" s="195" t="str">
        <f ca="1">INDIRECT("'"&amp;$Q249&amp;"'!F204")</f>
        <v>N/A</v>
      </c>
      <c r="M249" s="195">
        <f ca="1">INDIRECT("'"&amp;$Q249&amp;"'!F207")</f>
        <v>0</v>
      </c>
      <c r="N249" s="195">
        <f ca="1">INDIRECT("'"&amp;$Q249&amp;"'!B209")</f>
        <v>0</v>
      </c>
      <c r="O249" s="195">
        <f ca="1">INDIRECT("'"&amp;$Q249&amp;"'!F217")</f>
        <v>0</v>
      </c>
      <c r="P249" s="195" t="str">
        <f ca="1">INDIRECT("'"&amp;$Q249&amp;"'!F219")</f>
        <v xml:space="preserve"> </v>
      </c>
      <c r="Q249" t="s">
        <v>265</v>
      </c>
      <c r="R249">
        <v>25</v>
      </c>
    </row>
    <row r="250" spans="1:18" ht="15">
      <c r="A250" s="195" t="str">
        <f>'Total Payment Amount'!$D$2</f>
        <v>Los Angeles County Department of Health Services</v>
      </c>
      <c r="B250" s="195" t="str">
        <f>'Total Payment Amount'!$D$3</f>
        <v>DY 7</v>
      </c>
      <c r="C250" s="196">
        <f>'Total Payment Amount'!$D$4</f>
        <v>41182</v>
      </c>
      <c r="D250" s="198" t="str">
        <f ca="1" t="shared" si="9"/>
        <v>Category 2: Implement Real-Time Hospital-Acquired Infections (HAIs) System</v>
      </c>
      <c r="E250" s="195">
        <f ca="1" t="shared" si="10"/>
        <v>0</v>
      </c>
      <c r="F250" s="195">
        <f ca="1" t="shared" si="11"/>
        <v>0</v>
      </c>
      <c r="G250" s="198" t="str">
        <f ca="1">INDIRECT("'"&amp;$Q250&amp;"'!B222")</f>
        <v>Improvement Milestone:</v>
      </c>
      <c r="H250" s="195">
        <f ca="1">INDIRECT("'"&amp;$Q250&amp;"'!D222")</f>
        <v>0</v>
      </c>
      <c r="I250" s="195"/>
      <c r="J250" s="195">
        <f ca="1">INDIRECT("'"&amp;$Q250&amp;"'!F225")</f>
        <v>0</v>
      </c>
      <c r="K250" s="195">
        <f ca="1">INDIRECT("'"&amp;$Q250&amp;"'!F227")</f>
        <v>0</v>
      </c>
      <c r="L250" s="195" t="str">
        <f ca="1">INDIRECT("'"&amp;$Q250&amp;"'!F229")</f>
        <v>N/A</v>
      </c>
      <c r="M250" s="195">
        <f ca="1">INDIRECT("'"&amp;$Q250&amp;"'!F232")</f>
        <v>0</v>
      </c>
      <c r="N250" s="195">
        <f ca="1">INDIRECT("'"&amp;$Q250&amp;"'!B234")</f>
        <v>0</v>
      </c>
      <c r="O250" s="195">
        <f ca="1">INDIRECT("'"&amp;$Q250&amp;"'!F242")</f>
        <v>0</v>
      </c>
      <c r="P250" s="195" t="str">
        <f ca="1">INDIRECT("'"&amp;$Q250&amp;"'!F244")</f>
        <v xml:space="preserve"> </v>
      </c>
      <c r="Q250" t="s">
        <v>265</v>
      </c>
      <c r="R250">
        <v>25</v>
      </c>
    </row>
    <row r="251" spans="1:18" ht="15">
      <c r="A251" s="195" t="str">
        <f>'Total Payment Amount'!$D$2</f>
        <v>Los Angeles County Department of Health Services</v>
      </c>
      <c r="B251" s="195" t="str">
        <f>'Total Payment Amount'!$D$3</f>
        <v>DY 7</v>
      </c>
      <c r="C251" s="196">
        <f>'Total Payment Amount'!$D$4</f>
        <v>41182</v>
      </c>
      <c r="D251" s="198" t="str">
        <f ca="1">INDIRECT("'"&amp;$Q251&amp;"'!$A$6")</f>
        <v>Category 2: Implement Real-Time Hospital-Acquired Infections (HAIs) System</v>
      </c>
      <c r="E251" s="195">
        <f ca="1" t="shared" si="10"/>
        <v>0</v>
      </c>
      <c r="F251" s="195">
        <f ca="1" t="shared" si="11"/>
        <v>0</v>
      </c>
      <c r="G251" s="198" t="str">
        <f ca="1">INDIRECT("'"&amp;$Q251&amp;"'!B247")</f>
        <v>Improvement Milestone:</v>
      </c>
      <c r="H251" s="195">
        <f ca="1">INDIRECT("'"&amp;$Q251&amp;"'!D247")</f>
        <v>0</v>
      </c>
      <c r="I251" s="195"/>
      <c r="J251" s="195">
        <f ca="1">INDIRECT("'"&amp;$Q251&amp;"'!F250")</f>
        <v>0</v>
      </c>
      <c r="K251" s="195">
        <f ca="1">INDIRECT("'"&amp;$Q251&amp;"'!F252")</f>
        <v>0</v>
      </c>
      <c r="L251" s="195" t="str">
        <f ca="1">INDIRECT("'"&amp;$Q251&amp;"'!F254")</f>
        <v>N/A</v>
      </c>
      <c r="M251" s="195">
        <f ca="1">INDIRECT("'"&amp;$Q251&amp;"'!F257")</f>
        <v>0</v>
      </c>
      <c r="N251" s="195">
        <f ca="1">INDIRECT("'"&amp;$Q251&amp;"'!B259")</f>
        <v>0</v>
      </c>
      <c r="O251" s="195">
        <f ca="1">INDIRECT("'"&amp;$Q251&amp;"'!F267")</f>
        <v>0</v>
      </c>
      <c r="P251" s="195" t="str">
        <f ca="1">INDIRECT("'"&amp;$Q251&amp;"'!F269")</f>
        <v xml:space="preserve"> </v>
      </c>
      <c r="Q251" t="s">
        <v>265</v>
      </c>
      <c r="R251">
        <v>25</v>
      </c>
    </row>
    <row r="252" spans="1:18" ht="15">
      <c r="A252" s="195" t="str">
        <f>'Total Payment Amount'!$D$2</f>
        <v>Los Angeles County Department of Health Services</v>
      </c>
      <c r="B252" s="195" t="str">
        <f>'Total Payment Amount'!$D$3</f>
        <v>DY 7</v>
      </c>
      <c r="C252" s="196">
        <f>'Total Payment Amount'!$D$4</f>
        <v>41182</v>
      </c>
      <c r="D252" s="198" t="str">
        <f ca="1">INDIRECT("'"&amp;$Q252&amp;"'!$A$15")</f>
        <v>Patient/Care Giver Experience (required)</v>
      </c>
      <c r="E252" s="195">
        <f ca="1">INDIRECT("'"&amp;$Q252&amp;"'!$F$17")</f>
        <v>25203750</v>
      </c>
      <c r="F252" s="195">
        <f ca="1">INDIRECT("'"&amp;$Q252&amp;"'!$F$19")</f>
        <v>25203750</v>
      </c>
      <c r="H252" s="195" t="str">
        <f ca="1">INDIRECT("'"&amp;$Q252&amp;"'!B21")</f>
        <v>Undertake the necessary planning, redesign, translation, training and contract</v>
      </c>
      <c r="I252" s="195"/>
      <c r="J252" s="195"/>
      <c r="K252" s="195"/>
      <c r="L252" s="195"/>
      <c r="M252" s="195" t="str">
        <f ca="1">INDIRECT("'"&amp;$Q252&amp;"'!F35")</f>
        <v>Yes</v>
      </c>
      <c r="N252" s="195" t="str">
        <f ca="1">INDIRECT("'"&amp;$Q252&amp;"'!B27")</f>
        <v>LAC-DHS accomplished this milestone in DY 7 by involving clinic leadership in deciding the sampling methodology and additional survey questions to be added to the CG-CAHPS.  We then identified funds with which to contract an external survey vendor and chose Press Ganey (PG) as the chosen vendor for this project.  After obtaining required Board approval, we contracted with PG and asked for the survey to be translated into Spanish.  During the Spring of the demonstration year, we worked with PG IT staff to receive and analyze test files.  They set up our access and trained us on how to use the PG data web portal so survey mailings and responses could be tracked and survey contents analyzed both individually and in the aggregate.  Monthly survey mailings were initiated with sampling of the April, 2012, outpatient primary care visits.  Monthly visit files for May and June were then uploaded to the PG FTP site.   Challenges included:  1) developing three custom questions to the statewide standardized CA-CG-CAHPS to assess nurse communication, clinic cleanliness and likelihood of patient return to clinic should he/she become insured; 2) working with PG to create a separate non-DSRIP sample of pediatric patient visits as well as a modified survey for the parents of the pediatric patients; and 3) learning how to analyze the survey responses on the PG web portal, given minimal instructions and partial web portal functionality.</v>
      </c>
      <c r="O252" s="195"/>
      <c r="P252" s="195">
        <f ca="1">INDIRECT("'"&amp;$Q252&amp;"'!F37")</f>
        <v>1</v>
      </c>
      <c r="Q252" t="s">
        <v>266</v>
      </c>
      <c r="R252">
        <v>26</v>
      </c>
    </row>
    <row r="253" spans="1:18" ht="15">
      <c r="A253" s="195" t="str">
        <f>'Total Payment Amount'!$D$2</f>
        <v>Los Angeles County Department of Health Services</v>
      </c>
      <c r="B253" s="195" t="str">
        <f>'Total Payment Amount'!$D$3</f>
        <v>DY 7</v>
      </c>
      <c r="C253" s="196">
        <f>'Total Payment Amount'!$D$4</f>
        <v>41182</v>
      </c>
      <c r="D253" s="198" t="str">
        <f t="shared" si="12" ref="D253:D266">INDIRECT("'"&amp;$Q253&amp;"'!$A$15")</f>
        <v>Patient/Care Giver Experience (required)</v>
      </c>
      <c r="E253" s="195">
        <f t="shared" si="13" ref="E253:E266">INDIRECT("'"&amp;$Q253&amp;"'!$F$17")</f>
        <v>25203750</v>
      </c>
      <c r="F253" s="195">
        <f t="shared" si="14" ref="F253:F266">INDIRECT("'"&amp;$Q253&amp;"'!$F$19")</f>
        <v>25203750</v>
      </c>
      <c r="H253" s="195" t="str">
        <f ca="1">INDIRECT("'"&amp;$Q253&amp;"'!B40")</f>
        <v xml:space="preserve">Report results of CG CAHPS questions for “Getting Timely Appointments, Care, </v>
      </c>
      <c r="I253" s="195"/>
      <c r="J253" s="195">
        <f ca="1">INDIRECT("'"&amp;$Q253&amp;"'!F44")</f>
        <v>0</v>
      </c>
      <c r="K253" s="195"/>
      <c r="L253" s="195"/>
      <c r="M253" s="195" t="str">
        <f ca="1">INDIRECT("'"&amp;$Q253&amp;"'!F57")</f>
        <v>N/A</v>
      </c>
      <c r="N253" s="195">
        <f ca="1">INDIRECT("'"&amp;$Q253&amp;"'!B49")</f>
        <v>0</v>
      </c>
      <c r="O253" s="195"/>
      <c r="P253" s="195" t="str">
        <f ca="1">INDIRECT("'"&amp;$Q253&amp;"'!F59")</f>
        <v/>
      </c>
      <c r="Q253" t="s">
        <v>266</v>
      </c>
      <c r="R253">
        <v>26</v>
      </c>
    </row>
    <row r="254" spans="1:18" ht="15">
      <c r="A254" s="195" t="str">
        <f>'Total Payment Amount'!$D$2</f>
        <v>Los Angeles County Department of Health Services</v>
      </c>
      <c r="B254" s="195" t="str">
        <f>'Total Payment Amount'!$D$3</f>
        <v>DY 7</v>
      </c>
      <c r="C254" s="196">
        <f>'Total Payment Amount'!$D$4</f>
        <v>41182</v>
      </c>
      <c r="D254" s="198" t="str">
        <f ca="1" t="shared" si="12"/>
        <v>Patient/Care Giver Experience (required)</v>
      </c>
      <c r="E254" s="195">
        <f ca="1" t="shared" si="13"/>
        <v>25203750</v>
      </c>
      <c r="F254" s="195">
        <f ca="1" t="shared" si="14"/>
        <v>25203750</v>
      </c>
      <c r="H254" s="195" t="str">
        <f ca="1">INDIRECT("'"&amp;$Q254&amp;"'!B62")</f>
        <v xml:space="preserve">Report results of CG CAHPS questions for “How Well Doctors Communicate With </v>
      </c>
      <c r="I254" s="195"/>
      <c r="J254" s="195">
        <f ca="1">INDIRECT("'"&amp;$Q254&amp;"'!F66")</f>
        <v>0</v>
      </c>
      <c r="K254" s="195"/>
      <c r="L254" s="195"/>
      <c r="M254" s="195" t="str">
        <f ca="1">INDIRECT("'"&amp;$Q254&amp;"'!F79")</f>
        <v>N/A</v>
      </c>
      <c r="N254" s="195">
        <f ca="1">INDIRECT("'"&amp;$Q254&amp;"'!B71")</f>
        <v>0</v>
      </c>
      <c r="O254" s="195"/>
      <c r="P254" s="195" t="str">
        <f ca="1">INDIRECT("'"&amp;$Q254&amp;"'!F81")</f>
        <v/>
      </c>
      <c r="Q254" t="s">
        <v>266</v>
      </c>
      <c r="R254">
        <v>26</v>
      </c>
    </row>
    <row r="255" spans="1:18" ht="15">
      <c r="A255" s="195" t="str">
        <f>'Total Payment Amount'!$D$2</f>
        <v>Los Angeles County Department of Health Services</v>
      </c>
      <c r="B255" s="195" t="str">
        <f>'Total Payment Amount'!$D$3</f>
        <v>DY 7</v>
      </c>
      <c r="C255" s="196">
        <f>'Total Payment Amount'!$D$4</f>
        <v>41182</v>
      </c>
      <c r="D255" s="198" t="str">
        <f ca="1" t="shared" si="12"/>
        <v>Patient/Care Giver Experience (required)</v>
      </c>
      <c r="E255" s="195">
        <f ca="1" t="shared" si="13"/>
        <v>25203750</v>
      </c>
      <c r="F255" s="195">
        <f ca="1" t="shared" si="14"/>
        <v>25203750</v>
      </c>
      <c r="H255" s="195" t="str">
        <f ca="1">INDIRECT("'"&amp;$Q255&amp;"'!B84")</f>
        <v xml:space="preserve">Report results of CG CAHPS questions for “Helpful, Courteous, and Respectful Office </v>
      </c>
      <c r="I255" s="195"/>
      <c r="J255" s="195">
        <f ca="1">INDIRECT("'"&amp;$Q255&amp;"'!F88")</f>
        <v>0</v>
      </c>
      <c r="K255" s="195"/>
      <c r="L255" s="195"/>
      <c r="M255" s="195" t="str">
        <f ca="1">INDIRECT("'"&amp;$Q255&amp;"'!F101")</f>
        <v>N/A</v>
      </c>
      <c r="N255" s="195">
        <f ca="1">INDIRECT("'"&amp;$Q255&amp;"'!B93")</f>
        <v>0</v>
      </c>
      <c r="O255" s="195"/>
      <c r="P255" s="195" t="str">
        <f ca="1">INDIRECT("'"&amp;$Q255&amp;"'!F103")</f>
        <v/>
      </c>
      <c r="Q255" t="s">
        <v>266</v>
      </c>
      <c r="R255">
        <v>26</v>
      </c>
    </row>
    <row r="256" spans="1:18" ht="15">
      <c r="A256" s="195" t="str">
        <f>'Total Payment Amount'!$D$2</f>
        <v>Los Angeles County Department of Health Services</v>
      </c>
      <c r="B256" s="195" t="str">
        <f>'Total Payment Amount'!$D$3</f>
        <v>DY 7</v>
      </c>
      <c r="C256" s="196">
        <f>'Total Payment Amount'!$D$4</f>
        <v>41182</v>
      </c>
      <c r="D256" s="198" t="str">
        <f ca="1" t="shared" si="12"/>
        <v>Patient/Care Giver Experience (required)</v>
      </c>
      <c r="E256" s="195">
        <f ca="1" t="shared" si="13"/>
        <v>25203750</v>
      </c>
      <c r="F256" s="195">
        <f ca="1" t="shared" si="14"/>
        <v>25203750</v>
      </c>
      <c r="H256" s="195" t="str">
        <f ca="1">INDIRECT("'"&amp;$Q256&amp;"'!B106")</f>
        <v xml:space="preserve">Report results of CG CAHPS questions for “Patients’ Rating of the Doctor” </v>
      </c>
      <c r="I256" s="195"/>
      <c r="J256" s="195">
        <f ca="1">INDIRECT("'"&amp;$Q256&amp;"'!F110")</f>
        <v>0</v>
      </c>
      <c r="K256" s="195"/>
      <c r="L256" s="195"/>
      <c r="M256" s="195" t="str">
        <f ca="1">INDIRECT("'"&amp;$Q256&amp;"'!F123")</f>
        <v>N/A</v>
      </c>
      <c r="N256" s="195">
        <f ca="1">INDIRECT("'"&amp;$Q256&amp;"'!B115")</f>
        <v>0</v>
      </c>
      <c r="O256" s="195"/>
      <c r="P256" s="195" t="str">
        <f ca="1">INDIRECT("'"&amp;$Q256&amp;"'!F125")</f>
        <v/>
      </c>
      <c r="Q256" t="s">
        <v>266</v>
      </c>
      <c r="R256">
        <v>26</v>
      </c>
    </row>
    <row r="257" spans="1:18" ht="15">
      <c r="A257" s="195" t="str">
        <f>'Total Payment Amount'!$D$2</f>
        <v>Los Angeles County Department of Health Services</v>
      </c>
      <c r="B257" s="195" t="str">
        <f>'Total Payment Amount'!$D$3</f>
        <v>DY 7</v>
      </c>
      <c r="C257" s="196">
        <f>'Total Payment Amount'!$D$4</f>
        <v>41182</v>
      </c>
      <c r="D257" s="198" t="str">
        <f ca="1" t="shared" si="12"/>
        <v>Patient/Care Giver Experience (required)</v>
      </c>
      <c r="E257" s="195">
        <f ca="1" t="shared" si="13"/>
        <v>25203750</v>
      </c>
      <c r="F257" s="195">
        <f ca="1" t="shared" si="14"/>
        <v>25203750</v>
      </c>
      <c r="H257" s="195" t="str">
        <f ca="1">INDIRECT("'"&amp;$Q257&amp;"'!B128")</f>
        <v>Report results of CG CAHPS questions for “Shared Decisionmaking”</v>
      </c>
      <c r="I257" s="195"/>
      <c r="J257" s="195">
        <f ca="1">INDIRECT("'"&amp;$Q257&amp;"'!F132")</f>
        <v>0</v>
      </c>
      <c r="K257" s="195"/>
      <c r="L257" s="195"/>
      <c r="M257" s="195" t="str">
        <f ca="1">INDIRECT("'"&amp;$Q257&amp;"'!F145")</f>
        <v>N/A</v>
      </c>
      <c r="N257" s="195">
        <f ca="1">INDIRECT("'"&amp;$Q257&amp;"'!B137")</f>
        <v>0</v>
      </c>
      <c r="O257" s="195"/>
      <c r="P257" s="195" t="str">
        <f ca="1">INDIRECT("'"&amp;$Q257&amp;"'!F147")</f>
        <v/>
      </c>
      <c r="Q257" t="s">
        <v>266</v>
      </c>
      <c r="R257">
        <v>26</v>
      </c>
    </row>
    <row r="258" spans="1:18" ht="15">
      <c r="A258" s="195" t="str">
        <f>'Total Payment Amount'!$D$2</f>
        <v>Los Angeles County Department of Health Services</v>
      </c>
      <c r="B258" s="195" t="str">
        <f>'Total Payment Amount'!$D$3</f>
        <v>DY 7</v>
      </c>
      <c r="C258" s="196">
        <f>'Total Payment Amount'!$D$4</f>
        <v>41182</v>
      </c>
      <c r="D258" s="198" t="str">
        <f ca="1" t="shared" si="12"/>
        <v>Care Coordination (required)</v>
      </c>
      <c r="E258" s="195">
        <f ca="1" t="shared" si="13"/>
        <v>25203750</v>
      </c>
      <c r="F258" s="195">
        <f ca="1" t="shared" si="14"/>
        <v>25203750</v>
      </c>
      <c r="G258" s="199"/>
      <c r="H258" s="195" t="str">
        <f ca="1">INDIRECT("'"&amp;$Q258&amp;"'!B21")</f>
        <v>Report results of the Diabetes, short-term complications measure to the State</v>
      </c>
      <c r="I258" s="195" t="str">
        <f ca="1">INDIRECT("'"&amp;$Q258&amp;"'!F24")</f>
        <v>Data warehouse</v>
      </c>
      <c r="J258" s="195">
        <f ca="1">INDIRECT("'"&amp;$Q258&amp;"'!F26")</f>
        <v>67</v>
      </c>
      <c r="K258" s="195">
        <f ca="1">INDIRECT("'"&amp;$Q258&amp;"'!F28")</f>
        <v>34279</v>
      </c>
      <c r="L258" s="195">
        <f ca="1">INDIRECT("'"&amp;$Q258&amp;"'!F30")</f>
        <v>0.1954549432597217</v>
      </c>
      <c r="M258" s="195" t="str">
        <f ca="1">INDIRECT("'"&amp;$Q258&amp;"'!F43")</f>
        <v>Yes</v>
      </c>
      <c r="N258" s="195" t="str">
        <f ca="1">INDIRECT("'"&amp;$Q258&amp;"'!B35")</f>
        <v>Analysis was performed on data in the LAC-DHS Enterprise Data Repository (EDR), which contains data from each hospital's information system and is updated on a daily basis.  The number of diabetics (ages 18-75) with 2+ primary care visits in FY 2010/2011 was 34,279 (denominator).  The number of DHS inpatient discharges with primary ICD-9 codes indicating diabetes with short-term complications among denominator population during July, 2011 to June, 2012 was  67.  The numerator did not double since the first semi-annual report, when it was 41 patients.  This may be due to improved diabetes inpatient care in the last half of the demonstration year.  As the i2i registry is rolled out, this number may drop even lower.  However it is also possible that, due to ongoing efforts to improve our coding accuracy and quality within LAC-DHS, that additional cases will be identified that may push the rate to a higher, more accurate value.  We will comment on this issue as needed in future reports.</v>
      </c>
      <c r="P258" s="195">
        <f ca="1">INDIRECT("'"&amp;$Q258&amp;"'!F45")</f>
        <v>1</v>
      </c>
      <c r="Q258" t="s">
        <v>267</v>
      </c>
      <c r="R258">
        <v>27</v>
      </c>
    </row>
    <row r="259" spans="1:18" ht="15">
      <c r="A259" s="195" t="str">
        <f>'Total Payment Amount'!$D$2</f>
        <v>Los Angeles County Department of Health Services</v>
      </c>
      <c r="B259" s="195" t="str">
        <f>'Total Payment Amount'!$D$3</f>
        <v>DY 7</v>
      </c>
      <c r="C259" s="196">
        <f>'Total Payment Amount'!$D$4</f>
        <v>41182</v>
      </c>
      <c r="D259" s="198" t="str">
        <f ca="1" t="shared" si="12"/>
        <v>Care Coordination (required)</v>
      </c>
      <c r="E259" s="195">
        <f ca="1" t="shared" si="13"/>
        <v>25203750</v>
      </c>
      <c r="F259" s="195">
        <f ca="1" t="shared" si="14"/>
        <v>25203750</v>
      </c>
      <c r="G259" s="199"/>
      <c r="H259" s="195" t="str">
        <f ca="1">INDIRECT("'"&amp;$Q259&amp;"'!B48")</f>
        <v>Report results of the Uncontrolled Diabetes measure to the State (DY 7-10)</v>
      </c>
      <c r="I259" s="195" t="str">
        <f ca="1">INDIRECT("'"&amp;$Q259&amp;"'!F50")</f>
        <v>Data warehouse</v>
      </c>
      <c r="J259" s="195">
        <f ca="1">INDIRECT("'"&amp;$Q259&amp;"'!F52")</f>
        <v>14</v>
      </c>
      <c r="K259" s="195">
        <f ca="1">INDIRECT("'"&amp;$Q259&amp;"'!F54")</f>
        <v>34279</v>
      </c>
      <c r="L259" s="195">
        <f ca="1">INDIRECT("'"&amp;$Q259&amp;"'!F56")</f>
        <v>0.04084133142740453</v>
      </c>
      <c r="M259" s="195" t="str">
        <f ca="1">INDIRECT("'"&amp;$Q259&amp;"'!F69")</f>
        <v>Yes</v>
      </c>
      <c r="N259" s="195" t="str">
        <f ca="1">INDIRECT("'"&amp;$Q259&amp;"'!B61")</f>
        <v>Analysis was performed on data in the LAC-DHS Enterprise Data Repository, which contains data from each hospital's information system and is updated on a daily basis.  The number of diabetics (ages 18-75) with 2+ primary care visits in FY 2010/2011 was  34,279 (denominator). The number of DHS inpatient discharges with primary ICD-9 codes indicating uncontrolled diabetes among denominator population during July, 2011 to June, 2012 was  14.  As estimated, the numerator doubled since the first semi-annual report, when it was 7 patients.  Although this inpatient prevalence of uncontrolled diabetes is somwhat low (0.04%), it remains a challenge for LAC-DHS to better manage the health of our diabetics overall, and especially in primary care.  It should be noted that this does not include diabetics who were hospitalized in private hospitals.  As noted above, ongoing efforts to improve coding quality may affect the rate reported in the future.</v>
      </c>
      <c r="P259" s="195">
        <f ca="1">INDIRECT("'"&amp;$Q259&amp;"'!F71")</f>
        <v>1</v>
      </c>
      <c r="Q259" t="s">
        <v>267</v>
      </c>
      <c r="R259">
        <v>27</v>
      </c>
    </row>
    <row r="260" spans="1:18" ht="15">
      <c r="A260" s="195" t="str">
        <f>'Total Payment Amount'!$D$2</f>
        <v>Los Angeles County Department of Health Services</v>
      </c>
      <c r="B260" s="195" t="str">
        <f>'Total Payment Amount'!$D$3</f>
        <v>DY 7</v>
      </c>
      <c r="C260" s="196">
        <f>'Total Payment Amount'!$D$4</f>
        <v>41182</v>
      </c>
      <c r="D260" s="198" t="str">
        <f ca="1" t="shared" si="12"/>
        <v>Care Coordination (required)</v>
      </c>
      <c r="E260" s="195">
        <f ca="1" t="shared" si="13"/>
        <v>25203750</v>
      </c>
      <c r="F260" s="195">
        <f ca="1" t="shared" si="14"/>
        <v>25203750</v>
      </c>
      <c r="G260" s="199"/>
      <c r="H260" s="195" t="str">
        <f ca="1">INDIRECT("'"&amp;$Q260&amp;"'!B74")</f>
        <v>Report results of the Congestive Heart Failure measure to the State (DY8-10)</v>
      </c>
      <c r="I260" s="195">
        <f ca="1">INDIRECT("'"&amp;$Q260&amp;"'!F76")</f>
        <v>0</v>
      </c>
      <c r="J260" s="195">
        <f ca="1">INDIRECT("'"&amp;$Q260&amp;"'!F78")</f>
        <v>0</v>
      </c>
      <c r="K260" s="195">
        <f ca="1">INDIRECT("'"&amp;$Q260&amp;"'!F80")</f>
        <v>0</v>
      </c>
      <c r="L260" s="195" t="str">
        <f ca="1">INDIRECT("'"&amp;$Q260&amp;"'!F82")</f>
        <v/>
      </c>
      <c r="M260" s="195" t="str">
        <f ca="1">INDIRECT("'"&amp;$Q260&amp;"'!F95")</f>
        <v>N/A</v>
      </c>
      <c r="N260" s="195">
        <f ca="1">INDIRECT("'"&amp;$Q260&amp;"'!B87")</f>
        <v>0</v>
      </c>
      <c r="P260" s="195" t="str">
        <f ca="1">INDIRECT("'"&amp;$Q260&amp;"'!F97")</f>
        <v/>
      </c>
      <c r="Q260" t="s">
        <v>267</v>
      </c>
      <c r="R260">
        <v>27</v>
      </c>
    </row>
    <row r="261" spans="1:18" ht="15">
      <c r="A261" s="195" t="str">
        <f>'Total Payment Amount'!$D$2</f>
        <v>Los Angeles County Department of Health Services</v>
      </c>
      <c r="B261" s="195" t="str">
        <f>'Total Payment Amount'!$D$3</f>
        <v>DY 7</v>
      </c>
      <c r="C261" s="196">
        <f>'Total Payment Amount'!$D$4</f>
        <v>41182</v>
      </c>
      <c r="D261" s="198" t="str">
        <f ca="1" t="shared" si="12"/>
        <v>Care Coordination (required)</v>
      </c>
      <c r="E261" s="195">
        <f ca="1" t="shared" si="13"/>
        <v>25203750</v>
      </c>
      <c r="F261" s="195">
        <f ca="1" t="shared" si="14"/>
        <v>25203750</v>
      </c>
      <c r="G261" s="199"/>
      <c r="H261" s="195" t="str">
        <f ca="1">INDIRECT("'"&amp;$Q261&amp;"'!B100")</f>
        <v>Report results of the Chronic Obstructive Pulmonary Disease measure</v>
      </c>
      <c r="I261" s="195">
        <f ca="1">INDIRECT("'"&amp;$Q261&amp;"'!F103")</f>
        <v>0</v>
      </c>
      <c r="J261" s="195">
        <f ca="1">INDIRECT("'"&amp;$Q261&amp;"'!F105")</f>
        <v>0</v>
      </c>
      <c r="K261" s="195">
        <f ca="1">INDIRECT("'"&amp;$Q261&amp;"'!F107")</f>
        <v>0</v>
      </c>
      <c r="L261" s="195" t="str">
        <f ca="1">INDIRECT("'"&amp;$Q261&amp;"'!F109")</f>
        <v/>
      </c>
      <c r="M261" s="195" t="str">
        <f ca="1">INDIRECT("'"&amp;$Q261&amp;"'!F122")</f>
        <v>N/A</v>
      </c>
      <c r="N261" s="195">
        <f ca="1">INDIRECT("'"&amp;$Q261&amp;"'!B114")</f>
        <v>0</v>
      </c>
      <c r="P261" s="195" t="str">
        <f ca="1">INDIRECT("'"&amp;$Q261&amp;"'!F124")</f>
        <v/>
      </c>
      <c r="Q261" t="s">
        <v>267</v>
      </c>
      <c r="R261">
        <v>27</v>
      </c>
    </row>
    <row r="262" spans="1:18" ht="15">
      <c r="A262" s="195" t="str">
        <f>'Total Payment Amount'!$D$2</f>
        <v>Los Angeles County Department of Health Services</v>
      </c>
      <c r="B262" s="195" t="str">
        <f>'Total Payment Amount'!$D$3</f>
        <v>DY 7</v>
      </c>
      <c r="C262" s="196">
        <f>'Total Payment Amount'!$D$4</f>
        <v>41182</v>
      </c>
      <c r="D262" s="198" t="str">
        <f ca="1" t="shared" si="12"/>
        <v>Preventive Health (required)</v>
      </c>
      <c r="E262" s="195">
        <f ca="1" t="shared" si="13"/>
        <v>25203750</v>
      </c>
      <c r="F262" s="195">
        <f ca="1" t="shared" si="14"/>
        <v>25203750</v>
      </c>
      <c r="H262" s="195" t="str">
        <f ca="1">INDIRECT("'"&amp;$Q262&amp;"'!B21")</f>
        <v xml:space="preserve">Report results of the Mammography Screening for Breast Cancer </v>
      </c>
      <c r="I262" s="195" t="str">
        <f ca="1">INDIRECT("'"&amp;$Q262&amp;"'!F24")</f>
        <v>Data warehouse</v>
      </c>
      <c r="J262" s="195">
        <f ca="1">INDIRECT("'"&amp;$Q262&amp;"'!F26")</f>
        <v>11707</v>
      </c>
      <c r="K262" s="195">
        <f ca="1">INDIRECT("'"&amp;$Q262&amp;"'!F28")</f>
        <v>38463</v>
      </c>
      <c r="M262" s="195" t="str">
        <f ca="1">INDIRECT("'"&amp;$Q262&amp;"'!F43")</f>
        <v>Yes</v>
      </c>
      <c r="N262" s="195" t="str">
        <f ca="1">INDIRECT("'"&amp;$Q262&amp;"'!B35")</f>
        <v>Analysis was performed on data in the LAC-DHS Enterprise Data Repository, which contains data from each hospital's information system and is updated on a daily basis.  The number of female patients (ages 50-74) with 2+ primary care visits in FY 2010/2011 was  38,463 (denominator).  The number of patients with CPT codes recorded indicating mammography screening among denominator population during a 24-month period ending in June 2012 was 11,707, for a screening rate of 30.4%.  It is a challenge to capture 100% of the mammograms in the EDR, as completeness of coding continues to be a challenge. Patients also frequently obtain free mammograms in the community via mobile mammogram vans; this information was not previously able to be systematically collected in the past; however with the roll-out of our new Disease Management Registry, i2i, providers may enter this information and we hope to have more complete and accurate mammogram reporting.  Implementation of the registry will improve mammography coding as well as serve as an auto-reminder for providers when patients are due.  As part of our quality improvement efforts, all Category 3 data is shared routinely with facility leadership, outpatient medical directors, and quality directors.  This is to both encourage providers to increase compliance with needed preventive care as well as identify opportunities for system-level improvements.  As one specific lesson learned so far, we have learned of the challenges that one of our facilities (Rancho Los Amigos) has in accessing mammogram services due to the processes through which patients are referred for the test.  We are currently correcting this issue and expect this to contribute to improved performance in the future.</v>
      </c>
      <c r="P262" s="195">
        <f ca="1">INDIRECT("'"&amp;$Q262&amp;"'!F45")</f>
        <v>1</v>
      </c>
      <c r="Q262" t="s">
        <v>268</v>
      </c>
      <c r="R262">
        <v>28</v>
      </c>
    </row>
    <row r="263" spans="1:18" ht="15">
      <c r="A263" s="195" t="str">
        <f>'Total Payment Amount'!$D$2</f>
        <v>Los Angeles County Department of Health Services</v>
      </c>
      <c r="B263" s="195" t="str">
        <f>'Total Payment Amount'!$D$3</f>
        <v>DY 7</v>
      </c>
      <c r="C263" s="196">
        <f>'Total Payment Amount'!$D$4</f>
        <v>41182</v>
      </c>
      <c r="D263" s="198" t="str">
        <f ca="1" t="shared" si="12"/>
        <v>Preventive Health (required)</v>
      </c>
      <c r="E263" s="195">
        <f ca="1" t="shared" si="13"/>
        <v>25203750</v>
      </c>
      <c r="F263" s="195">
        <f ca="1" t="shared" si="14"/>
        <v>25203750</v>
      </c>
      <c r="H263" s="195" t="str">
        <f ca="1">INDIRECT("'"&amp;$Q263&amp;"'!B48")</f>
        <v>Reports results of the Influenza Immunization measure to the State (DY 7-10)</v>
      </c>
      <c r="I263" s="195" t="str">
        <f ca="1">INDIRECT("'"&amp;$Q263&amp;"'!F50")</f>
        <v>Data warehouse</v>
      </c>
      <c r="J263" s="195">
        <f ca="1">INDIRECT("'"&amp;$Q263&amp;"'!F52")</f>
        <v>18344</v>
      </c>
      <c r="K263" s="195">
        <f ca="1">INDIRECT("'"&amp;$Q263&amp;"'!F54")</f>
        <v>65754</v>
      </c>
      <c r="M263" s="195" t="str">
        <f ca="1">INDIRECT("'"&amp;$Q263&amp;"'!F69")</f>
        <v>Yes</v>
      </c>
      <c r="N263" s="195" t="str">
        <f ca="1">INDIRECT("'"&amp;$Q263&amp;"'!B61")</f>
        <v>Analysis was performed on data in the LAC-DHS Enterprise Data Repository, which contains data from each hospital's information system and is updated on a daily basis.  The number of  patients (ages 50+) with 2+ primary care visits in FY 2010/2011 was  65,754 (denominator).  The number of encounters with CPT codes indicating influenza immunization among denominator population during September, 2011 to February, 2012 was 18,344.  Since the last semi-annual report, the numerator increased by 23%.  Even more so than mammograms, it is a challenge capturing influenza vaccinations in the EDR as they are easily obtainable from non-DHS entities (e.g., drug stores, health fairs).  We could improve influenza immunization rates in the future if we linked existing information systems to the state-wide immunization registry, CAIR.  As our new Registry, i2i, rolls out, we also expect it to be easier for providers to enter that a patient received a flu shot at an outside facility and thus improve our overall rate as reported here.</v>
      </c>
      <c r="P263" s="195">
        <f ca="1">INDIRECT("'"&amp;$Q263&amp;"'!F71")</f>
        <v>1</v>
      </c>
      <c r="Q263" t="s">
        <v>268</v>
      </c>
      <c r="R263">
        <v>28</v>
      </c>
    </row>
    <row r="264" spans="1:18" ht="15">
      <c r="A264" s="195" t="str">
        <f>'Total Payment Amount'!$D$2</f>
        <v>Los Angeles County Department of Health Services</v>
      </c>
      <c r="B264" s="195" t="str">
        <f>'Total Payment Amount'!$D$3</f>
        <v>DY 7</v>
      </c>
      <c r="C264" s="196">
        <f>'Total Payment Amount'!$D$4</f>
        <v>41182</v>
      </c>
      <c r="D264" s="198" t="str">
        <f ca="1" t="shared" si="12"/>
        <v>Preventive Health (required)</v>
      </c>
      <c r="E264" s="195">
        <f ca="1" t="shared" si="13"/>
        <v>25203750</v>
      </c>
      <c r="F264" s="195">
        <f ca="1" t="shared" si="14"/>
        <v>25203750</v>
      </c>
      <c r="H264" s="195" t="str">
        <f ca="1">INDIRECT("'"&amp;$Q264&amp;"'!B74")</f>
        <v>Report results of the Child Weight Screening measure to the State (DY8-10)</v>
      </c>
      <c r="I264" s="195">
        <f ca="1">INDIRECT("'"&amp;$Q264&amp;"'!F76")</f>
        <v>0</v>
      </c>
      <c r="J264" s="195">
        <f ca="1">INDIRECT("'"&amp;$Q264&amp;"'!F78")</f>
        <v>0</v>
      </c>
      <c r="K264" s="195">
        <f ca="1">INDIRECT("'"&amp;$Q264&amp;"'!F80")</f>
        <v>0</v>
      </c>
      <c r="M264" s="195" t="str">
        <f ca="1">INDIRECT("'"&amp;$Q264&amp;"'!F95")</f>
        <v>N/A</v>
      </c>
      <c r="N264" s="195">
        <f ca="1">INDIRECT("'"&amp;$Q264&amp;"'!B87")</f>
        <v>0</v>
      </c>
      <c r="P264" s="195" t="str">
        <f ca="1">INDIRECT("'"&amp;$Q264&amp;"'!F97")</f>
        <v/>
      </c>
      <c r="Q264" t="s">
        <v>268</v>
      </c>
      <c r="R264">
        <v>28</v>
      </c>
    </row>
    <row r="265" spans="1:18" ht="15">
      <c r="A265" s="195" t="str">
        <f>'Total Payment Amount'!$D$2</f>
        <v>Los Angeles County Department of Health Services</v>
      </c>
      <c r="B265" s="195" t="str">
        <f>'Total Payment Amount'!$D$3</f>
        <v>DY 7</v>
      </c>
      <c r="C265" s="196">
        <f>'Total Payment Amount'!$D$4</f>
        <v>41182</v>
      </c>
      <c r="D265" s="198" t="str">
        <f ca="1" t="shared" si="12"/>
        <v>Preventive Health (required)</v>
      </c>
      <c r="E265" s="195">
        <f ca="1" t="shared" si="13"/>
        <v>25203750</v>
      </c>
      <c r="F265" s="195">
        <f ca="1" t="shared" si="14"/>
        <v>25203750</v>
      </c>
      <c r="H265" s="195" t="str">
        <f ca="1">INDIRECT("'"&amp;$Q265&amp;"'!B100")</f>
        <v>Report results of the Pediatrics Body Mass Index (BMI) measure to the State</v>
      </c>
      <c r="I265" s="195">
        <f ca="1">INDIRECT("'"&amp;$Q265&amp;"'!F103")</f>
        <v>0</v>
      </c>
      <c r="J265" s="195">
        <f ca="1">INDIRECT("'"&amp;$Q265&amp;"'!F105")</f>
        <v>0</v>
      </c>
      <c r="K265" s="195">
        <f ca="1">INDIRECT("'"&amp;$Q265&amp;"'!F107")</f>
        <v>0</v>
      </c>
      <c r="M265" s="195" t="str">
        <f ca="1">INDIRECT("'"&amp;$Q265&amp;"'!F122")</f>
        <v>N/A</v>
      </c>
      <c r="N265" s="195">
        <f ca="1">INDIRECT("'"&amp;$Q265&amp;"'!B114")</f>
        <v>0</v>
      </c>
      <c r="P265" s="195" t="str">
        <f ca="1">INDIRECT("'"&amp;$Q265&amp;"'!F124")</f>
        <v/>
      </c>
      <c r="Q265" t="s">
        <v>268</v>
      </c>
      <c r="R265">
        <v>28</v>
      </c>
    </row>
    <row r="266" spans="1:18" ht="15">
      <c r="A266" s="195" t="str">
        <f>'Total Payment Amount'!$D$2</f>
        <v>Los Angeles County Department of Health Services</v>
      </c>
      <c r="B266" s="195" t="str">
        <f>'Total Payment Amount'!$D$3</f>
        <v>DY 7</v>
      </c>
      <c r="C266" s="196">
        <f>'Total Payment Amount'!$D$4</f>
        <v>41182</v>
      </c>
      <c r="D266" s="198" t="str">
        <f ca="1" t="shared" si="12"/>
        <v>Preventive Health (required)</v>
      </c>
      <c r="E266" s="195">
        <f ca="1" t="shared" si="13"/>
        <v>25203750</v>
      </c>
      <c r="F266" s="195">
        <f ca="1" t="shared" si="14"/>
        <v>25203750</v>
      </c>
      <c r="H266" s="195" t="str">
        <f ca="1">INDIRECT("'"&amp;$Q266&amp;"'!B127")</f>
        <v>Report results of the Tobacco Cessation measure to the State (DY8-10)</v>
      </c>
      <c r="I266" s="195">
        <f ca="1">INDIRECT("'"&amp;$Q266&amp;"'!F129")</f>
        <v>0</v>
      </c>
      <c r="J266" s="195">
        <f ca="1">INDIRECT("'"&amp;$Q266&amp;"'!F131")</f>
        <v>0</v>
      </c>
      <c r="K266" s="195">
        <f ca="1">INDIRECT("'"&amp;$Q266&amp;"'!F133")</f>
        <v>0</v>
      </c>
      <c r="M266" s="195" t="str">
        <f ca="1">INDIRECT("'"&amp;$Q266&amp;"'!F148")</f>
        <v>N/A</v>
      </c>
      <c r="N266" s="195">
        <f ca="1">INDIRECT("'"&amp;$Q266&amp;"'!B140")</f>
        <v>0</v>
      </c>
      <c r="P266" s="195" t="str">
        <f ca="1">INDIRECT("'"&amp;$Q266&amp;"'!F150")</f>
        <v/>
      </c>
      <c r="Q266" t="s">
        <v>268</v>
      </c>
      <c r="R266">
        <v>28</v>
      </c>
    </row>
    <row r="267" spans="1:18" ht="15">
      <c r="A267" s="195" t="str">
        <f>'Total Payment Amount'!$D$2</f>
        <v>Los Angeles County Department of Health Services</v>
      </c>
      <c r="B267" s="195" t="str">
        <f>'Total Payment Amount'!$D$3</f>
        <v>DY 7</v>
      </c>
      <c r="C267" s="196">
        <f>'Total Payment Amount'!$D$4</f>
        <v>41182</v>
      </c>
      <c r="D267" s="198" t="str">
        <f ca="1">INDIRECT("'"&amp;$Q267&amp;"'!$A$17")</f>
        <v>At-Risk Populations (required)</v>
      </c>
      <c r="E267" s="195">
        <f ca="1">INDIRECT("'"&amp;$Q267&amp;"'!$F$19")</f>
        <v>25203750</v>
      </c>
      <c r="F267" s="195">
        <f ca="1">INDIRECT("'"&amp;$Q267&amp;"'!$F$21")</f>
        <v>25203750</v>
      </c>
      <c r="H267" s="195" t="str">
        <f ca="1">INDIRECT("'"&amp;$Q267&amp;"'!B23")</f>
        <v xml:space="preserve">Report results of the Diabetes Mellitus: Low Density Lipoprotein </v>
      </c>
      <c r="I267" s="195" t="str">
        <f ca="1">INDIRECT("'"&amp;$Q267&amp;"'!F26")</f>
        <v>Data warehouse</v>
      </c>
      <c r="J267" s="195">
        <f ca="1">INDIRECT("'"&amp;$Q267&amp;"'!F28")</f>
        <v>13771</v>
      </c>
      <c r="K267" s="195">
        <f ca="1">INDIRECT("'"&amp;$Q267&amp;"'!F30")</f>
        <v>34279</v>
      </c>
      <c r="M267" s="195" t="str">
        <f ca="1">INDIRECT("'"&amp;$Q267&amp;"'!F45")</f>
        <v>Yes</v>
      </c>
      <c r="N267" s="195" t="str">
        <f ca="1">INDIRECT("'"&amp;$Q267&amp;"'!B37")</f>
        <v>Analysis was performed on data submitted to LAC-DHS Office of Planning &amp; Data Analytics by the LAC-DHS facilities.  The denominator is the number of diabetics (ages 18-75) with 2+ primary care visits in FY 2010/2011:  34,279.  The numerator is the number of diabetics  with an LDL-C result of less than 100 mg/dl during July, 2011 to June, 2012:  13,771.  As expected, the numerator doubled since the previous semi-annual report.  The largest challenge with obtaining this measure was that lab data, although recently added to the Enterprise Data Repository (EDR), has not yet been successfully validated.  In the coming demontration year, we will focus on validating the lab data that is entered into the EDR through the facilities' cluster-based Affinity systems.  We will use the current rate of 40.2% as our baseline measure of LDL control and seek to improve this outcome in the coming demonstration years by sharing facility-specific results with each facility's Quality Improvement Team.</v>
      </c>
      <c r="P267" s="195">
        <f ca="1">INDIRECT("'"&amp;$Q267&amp;"'!F47")</f>
        <v>1</v>
      </c>
      <c r="Q267" t="s">
        <v>269</v>
      </c>
      <c r="R267">
        <v>29</v>
      </c>
    </row>
    <row r="268" spans="1:18" ht="15">
      <c r="A268" s="195" t="str">
        <f>'Total Payment Amount'!$D$2</f>
        <v>Los Angeles County Department of Health Services</v>
      </c>
      <c r="B268" s="195" t="str">
        <f>'Total Payment Amount'!$D$3</f>
        <v>DY 7</v>
      </c>
      <c r="C268" s="196">
        <f>'Total Payment Amount'!$D$4</f>
        <v>41182</v>
      </c>
      <c r="D268" s="198" t="str">
        <f t="shared" si="15" ref="D268:D273">INDIRECT("'"&amp;$Q268&amp;"'!$A$17")</f>
        <v>At-Risk Populations (required)</v>
      </c>
      <c r="E268" s="195">
        <f t="shared" si="16" ref="E268:E273">INDIRECT("'"&amp;$Q268&amp;"'!$F$19")</f>
        <v>25203750</v>
      </c>
      <c r="F268" s="195">
        <f t="shared" si="17" ref="F268:F273">INDIRECT("'"&amp;$Q268&amp;"'!$F$21")</f>
        <v>25203750</v>
      </c>
      <c r="H268" s="195" t="str">
        <f ca="1">INDIRECT("'"&amp;$Q268&amp;"'!B50")</f>
        <v>Report results of the Diabetes Mellitus: Hemoglobin A1c Control (&lt;8%)</v>
      </c>
      <c r="I268" s="195" t="str">
        <f ca="1">INDIRECT("'"&amp;$Q268&amp;"'!F53")</f>
        <v>Data warehouse</v>
      </c>
      <c r="J268" s="195">
        <f ca="1">INDIRECT("'"&amp;$Q268&amp;"'!F55")</f>
        <v>15476</v>
      </c>
      <c r="K268" s="195">
        <f ca="1">INDIRECT("'"&amp;$Q268&amp;"'!F57")</f>
        <v>34279</v>
      </c>
      <c r="M268" s="195" t="str">
        <f ca="1">INDIRECT("'"&amp;$Q268&amp;"'!F72")</f>
        <v>Yes</v>
      </c>
      <c r="N268" s="195" t="str">
        <f ca="1">INDIRECT("'"&amp;$Q268&amp;"'!B64")</f>
        <v>Analysis was performed on data submitted to LAC-DHS Office of Planning &amp; Data Analytics by the DHS facilities.  The denominator is the number of diabetics (ages 18-75) with 2+ primary care visits in FY 2010/2011:  34,279.  The numerator is number of diabetics  with a Hemoglobin A1c result of less than 8% during July, 2011 to June, 2012:  15,476.  The numerator could not be comapared to the previous semi-annual report because the HbA1c cut off in that report was 9%.  Going forward, we will use the less than 8% as our measure and seek to improve the rate of HbA1c control among our diabetics so that it exceeds the current baseline of 45.1%.  Sharing facility-specific results with the Quality Improvement Teams from each faciltiy will assist us in this goal.</v>
      </c>
      <c r="P268" s="195">
        <f ca="1">INDIRECT("'"&amp;$Q268&amp;"'!F74")</f>
        <v>1</v>
      </c>
      <c r="Q268" t="s">
        <v>269</v>
      </c>
      <c r="R268">
        <v>29</v>
      </c>
    </row>
    <row r="269" spans="1:18" ht="15">
      <c r="A269" s="195" t="str">
        <f>'Total Payment Amount'!$D$2</f>
        <v>Los Angeles County Department of Health Services</v>
      </c>
      <c r="B269" s="195" t="str">
        <f>'Total Payment Amount'!$D$3</f>
        <v>DY 7</v>
      </c>
      <c r="C269" s="196">
        <f>'Total Payment Amount'!$D$4</f>
        <v>41182</v>
      </c>
      <c r="D269" s="198" t="str">
        <f ca="1" t="shared" si="15"/>
        <v>At-Risk Populations (required)</v>
      </c>
      <c r="E269" s="195">
        <f ca="1" t="shared" si="16"/>
        <v>25203750</v>
      </c>
      <c r="F269" s="195">
        <f ca="1" t="shared" si="17"/>
        <v>25203750</v>
      </c>
      <c r="H269" s="195" t="str">
        <f ca="1">INDIRECT("'"&amp;$Q269&amp;"'!B77")</f>
        <v xml:space="preserve">Report results of the 30-Day Congestive Heart Failure Readmission Rate </v>
      </c>
      <c r="I269" s="195">
        <f ca="1">INDIRECT("'"&amp;$Q269&amp;"'!F80")</f>
        <v>0</v>
      </c>
      <c r="J269" s="195">
        <f ca="1">INDIRECT("'"&amp;$Q269&amp;"'!F82")</f>
        <v>0</v>
      </c>
      <c r="K269" s="195">
        <f ca="1">INDIRECT("'"&amp;$Q268&amp;"'!F84")</f>
        <v>0</v>
      </c>
      <c r="M269" s="195" t="str">
        <f ca="1">INDIRECT("'"&amp;$Q269&amp;"'!F99")</f>
        <v>N/A</v>
      </c>
      <c r="N269" s="195">
        <f ca="1">INDIRECT("'"&amp;$Q269&amp;"'!B91")</f>
        <v>0</v>
      </c>
      <c r="P269" s="195" t="str">
        <f ca="1">INDIRECT("'"&amp;$Q269&amp;"'!F101")</f>
        <v/>
      </c>
      <c r="Q269" t="s">
        <v>269</v>
      </c>
      <c r="R269">
        <v>29</v>
      </c>
    </row>
    <row r="270" spans="1:18" ht="15">
      <c r="A270" s="195" t="str">
        <f>'Total Payment Amount'!$D$2</f>
        <v>Los Angeles County Department of Health Services</v>
      </c>
      <c r="B270" s="195" t="str">
        <f>'Total Payment Amount'!$D$3</f>
        <v>DY 7</v>
      </c>
      <c r="C270" s="196">
        <f>'Total Payment Amount'!$D$4</f>
        <v>41182</v>
      </c>
      <c r="D270" s="198" t="str">
        <f ca="1" t="shared" si="15"/>
        <v>At-Risk Populations (required)</v>
      </c>
      <c r="E270" s="195">
        <f ca="1" t="shared" si="16"/>
        <v>25203750</v>
      </c>
      <c r="F270" s="195">
        <f ca="1" t="shared" si="17"/>
        <v>25203750</v>
      </c>
      <c r="H270" s="195" t="str">
        <f ca="1">INDIRECT("'"&amp;$Q270&amp;"'!B104")</f>
        <v>Report results of the Hypertension (HTN): Blood Pressure Control</v>
      </c>
      <c r="I270" s="195">
        <f ca="1">INDIRECT("'"&amp;$Q270&amp;"'!F107")</f>
        <v>0</v>
      </c>
      <c r="J270" s="195">
        <f ca="1">INDIRECT("'"&amp;$Q270&amp;"'!F109")</f>
        <v>0</v>
      </c>
      <c r="K270" s="195">
        <f ca="1">INDIRECT("'"&amp;$Q269&amp;"'!F111")</f>
        <v>0</v>
      </c>
      <c r="M270" s="195" t="str">
        <f ca="1">INDIRECT("'"&amp;$Q270&amp;"'!F126")</f>
        <v>N/A</v>
      </c>
      <c r="N270" s="195">
        <f ca="1">INDIRECT("'"&amp;$Q270&amp;"'!B118")</f>
        <v>0</v>
      </c>
      <c r="P270" s="195" t="str">
        <f ca="1">INDIRECT("'"&amp;$Q270&amp;"'!F128")</f>
        <v/>
      </c>
      <c r="Q270" t="s">
        <v>269</v>
      </c>
      <c r="R270">
        <v>29</v>
      </c>
    </row>
    <row r="271" spans="1:18" ht="15">
      <c r="A271" s="195" t="str">
        <f>'Total Payment Amount'!$D$2</f>
        <v>Los Angeles County Department of Health Services</v>
      </c>
      <c r="B271" s="195" t="str">
        <f>'Total Payment Amount'!$D$3</f>
        <v>DY 7</v>
      </c>
      <c r="C271" s="196">
        <f>'Total Payment Amount'!$D$4</f>
        <v>41182</v>
      </c>
      <c r="D271" s="198" t="str">
        <f ca="1" t="shared" si="15"/>
        <v>At-Risk Populations (required)</v>
      </c>
      <c r="E271" s="195">
        <f ca="1" t="shared" si="16"/>
        <v>25203750</v>
      </c>
      <c r="F271" s="195">
        <f ca="1" t="shared" si="17"/>
        <v>25203750</v>
      </c>
      <c r="H271" s="195" t="str">
        <f ca="1">INDIRECT("'"&amp;$Q271&amp;"'!B131")</f>
        <v>Report results of the Pediatrics Asthma Care measure to the State (DY8-10)</v>
      </c>
      <c r="I271" s="195">
        <f ca="1">INDIRECT("'"&amp;$Q271&amp;"'!F133")</f>
        <v>0</v>
      </c>
      <c r="J271" s="195">
        <f ca="1">INDIRECT("'"&amp;$Q271&amp;"'!F135")</f>
        <v>0</v>
      </c>
      <c r="K271" s="195">
        <f ca="1">INDIRECT("'"&amp;$Q270&amp;"'!F137")</f>
        <v>0</v>
      </c>
      <c r="M271" s="195" t="str">
        <f ca="1">INDIRECT("'"&amp;$Q271&amp;"'!F152")</f>
        <v>N/A</v>
      </c>
      <c r="N271" s="195">
        <f ca="1">INDIRECT("'"&amp;$Q271&amp;"'!B144")</f>
        <v>0</v>
      </c>
      <c r="P271" s="195" t="str">
        <f ca="1">INDIRECT("'"&amp;$Q271&amp;"'!F154")</f>
        <v/>
      </c>
      <c r="Q271" t="s">
        <v>269</v>
      </c>
      <c r="R271">
        <v>29</v>
      </c>
    </row>
    <row r="272" spans="1:18" ht="15">
      <c r="A272" s="195" t="str">
        <f>'Total Payment Amount'!$D$2</f>
        <v>Los Angeles County Department of Health Services</v>
      </c>
      <c r="B272" s="195" t="str">
        <f>'Total Payment Amount'!$D$3</f>
        <v>DY 7</v>
      </c>
      <c r="C272" s="196">
        <f>'Total Payment Amount'!$D$4</f>
        <v>41182</v>
      </c>
      <c r="D272" s="198" t="str">
        <f ca="1" t="shared" si="15"/>
        <v>At-Risk Populations (required)</v>
      </c>
      <c r="E272" s="195">
        <f ca="1" t="shared" si="16"/>
        <v>25203750</v>
      </c>
      <c r="F272" s="195">
        <f ca="1" t="shared" si="17"/>
        <v>25203750</v>
      </c>
      <c r="H272" s="195" t="str">
        <f ca="1">INDIRECT("'"&amp;$Q272&amp;"'!B157")</f>
        <v>Report results of the Optimal Diabetes Care Composite to the State (DY8-10)</v>
      </c>
      <c r="I272" s="195">
        <f ca="1">INDIRECT("'"&amp;$Q272&amp;"'!F159")</f>
        <v>0</v>
      </c>
      <c r="J272" s="195">
        <f ca="1">INDIRECT("'"&amp;$Q272&amp;"'!F161")</f>
        <v>0</v>
      </c>
      <c r="K272" s="195">
        <f ca="1">INDIRECT("'"&amp;$Q271&amp;"'!F163")</f>
        <v>0</v>
      </c>
      <c r="M272" s="195" t="str">
        <f ca="1">INDIRECT("'"&amp;$Q272&amp;"'!F178")</f>
        <v>N/A</v>
      </c>
      <c r="N272" s="195">
        <f ca="1">INDIRECT("'"&amp;$Q272&amp;"'!B170")</f>
        <v>0</v>
      </c>
      <c r="P272" s="195" t="str">
        <f ca="1">INDIRECT("'"&amp;$Q272&amp;"'!F180")</f>
        <v/>
      </c>
      <c r="Q272" t="s">
        <v>269</v>
      </c>
      <c r="R272">
        <v>29</v>
      </c>
    </row>
    <row r="273" spans="1:18" ht="15">
      <c r="A273" s="195" t="str">
        <f>'Total Payment Amount'!$D$2</f>
        <v>Los Angeles County Department of Health Services</v>
      </c>
      <c r="B273" s="195" t="str">
        <f>'Total Payment Amount'!$D$3</f>
        <v>DY 7</v>
      </c>
      <c r="C273" s="196">
        <f>'Total Payment Amount'!$D$4</f>
        <v>41182</v>
      </c>
      <c r="D273" s="198" t="str">
        <f ca="1" t="shared" si="15"/>
        <v>At-Risk Populations (required)</v>
      </c>
      <c r="E273" s="195">
        <f ca="1" t="shared" si="16"/>
        <v>25203750</v>
      </c>
      <c r="F273" s="195">
        <f ca="1" t="shared" si="17"/>
        <v>25203750</v>
      </c>
      <c r="H273" s="195" t="str">
        <f ca="1">INDIRECT("'"&amp;$Q273&amp;"'!B183")</f>
        <v>Report results of the Diabetes Composite to the State (DY8-10)</v>
      </c>
      <c r="I273" s="195">
        <f ca="1">INDIRECT("'"&amp;$Q273&amp;"'!F185")</f>
        <v>0</v>
      </c>
      <c r="J273" s="195">
        <f ca="1">INDIRECT("'"&amp;$Q273&amp;"'!F187")</f>
        <v>0</v>
      </c>
      <c r="K273" s="195">
        <f ca="1">INDIRECT("'"&amp;$Q272&amp;"'!F189")</f>
        <v>0</v>
      </c>
      <c r="M273" s="195" t="str">
        <f ca="1">INDIRECT("'"&amp;$Q273&amp;"'!F204")</f>
        <v>N/A</v>
      </c>
      <c r="N273" s="195">
        <f ca="1">INDIRECT("'"&amp;$Q273&amp;"'!B196")</f>
        <v>0</v>
      </c>
      <c r="P273" s="195" t="str">
        <f ca="1">INDIRECT("'"&amp;$Q273&amp;"'!F206")</f>
        <v/>
      </c>
      <c r="Q273" t="s">
        <v>269</v>
      </c>
      <c r="R273">
        <v>29</v>
      </c>
    </row>
    <row r="274" spans="1:18" ht="15">
      <c r="A274" s="195" t="str">
        <f>'Total Payment Amount'!$D$2</f>
        <v>Los Angeles County Department of Health Services</v>
      </c>
      <c r="B274" s="195" t="str">
        <f>'Total Payment Amount'!$D$3</f>
        <v>DY 7</v>
      </c>
      <c r="C274" s="196">
        <f>'Total Payment Amount'!$D$4</f>
        <v>41182</v>
      </c>
      <c r="D274" s="198" t="str">
        <f ca="1">INDIRECT("'"&amp;$Q274&amp;"'!$A$5")</f>
        <v>Category 4: Severe Sepsis Detection and Management (required)</v>
      </c>
      <c r="E274" s="195">
        <f ca="1">INDIRECT("'"&amp;$Q274&amp;"'!$F$17")</f>
        <v>15639250</v>
      </c>
      <c r="F274" s="195">
        <f ca="1">INDIRECT("'"&amp;$Q274&amp;"'!$F$19")</f>
        <v>15639250</v>
      </c>
      <c r="H274" s="198" t="str">
        <f ca="1">INDIRECT("'"&amp;$Q274&amp;"'!B21")</f>
        <v>Compliance with Sepsis Resuscitation bundle (%)</v>
      </c>
      <c r="J274" s="195">
        <f ca="1">INDIRECT("'"&amp;$Q274&amp;"'!F23")</f>
        <v>748</v>
      </c>
      <c r="K274" s="195">
        <f ca="1">INDIRECT("'"&amp;$Q274&amp;"'!F25")</f>
        <v>1314</v>
      </c>
      <c r="L274" s="195">
        <f ca="1">INDIRECT("'"&amp;$Q274&amp;"'!F27")</f>
        <v>0.5692541856925418</v>
      </c>
      <c r="N274" s="195" t="str">
        <f ca="1">INDIRECT("'"&amp;$Q274&amp;"'!B32")</f>
        <v xml:space="preserve">Time Period                                        Numerator                       Denominator            Percent                                            July 2011 to September 2011               169                                     302                     56.0
October 2011 to December 2011          178                                     326                     54.6 
January 2012 to March 2012                197                                     349                     56.4
April 2012 to June 2012                       204                                     337                     60.5                                   
                                                                                                                                                                                                                                                                                                                   Due to the fact that Los Angeles County Department of Health Services (LAC-DHS) operates four hospitals, including three medical centers and a rehabilitation hospital, we faced geographical challenges with establishing a methodology to measure sepsis bundle compliance. The data collection for sepsis bundle compliance is an ongoing process.  Due to data lags, reviewers are not able to obtain lists of applicable medical records for review until at least 45 days post discharge.  Once the list of records is obtained for each of the four facilities, they are requested from the archive and reviewed on site at three facilities and centrally for the fourth.  Each record is reviewed using a sepsis worksheet, which generally requires a minimum of 30 minutes. Data is placed onto a 59-point Excel spread sheet; each Sepsis worksheet is “reconciled” with the Excel spread sheet and “adjudicated” by clinicians, resulting in establishment of a numerator and a denominator. 
LAC-DHS reported an aggregate Sepsis Bundle Compliance rate of 36% to SNI in December 2011.  The baseline data period was the six-month period of July 2009 through December 2009. A comparison compliance rate was obtained for the time period of July 2011 through December 2011, showing an improvement in aggregate compliance of 55%.  Our current compliance reflects an aggregate compliance of 57%.  This reflects a data period of July 2011 to June 2012. 
Challenges/Barriers:
• Delays:  Obtaining list of appropriate records, travelling to geographical sites to review records, labor intensive manual review of records and completion of Sepsis worksheet, manual reconciliation of Sepsis worksheets to Excel spreadsheets, and timely returns of adjudications.  Reconciliation and adjudications then resulted in changes to the database. 
• Changes resulting in re-working data:  Lactate 4 hours before and 6 hours after declare time and use of blood products (300 to 500 cc) counted as met fluid administration, which led to recalculations of data worksheets and changes to the database. 
• Clinicians:  Lack of appreciation of how meeting the sepsis bundle is tied to decrease in mortality, unwillingness to change practice, failure to get all stakeholders involved early (phlebotomy, pharmacy, nursing attendants/assistants, etc.), and the initial belief that compliance could be acheived without embracing process changes.  
• Ambiguity:  Since time of declaration is a moving target, it is sometimes difficult to determine when T0 began.
</v>
      </c>
      <c r="O274" s="195">
        <f ca="1">INDIRECT("'"&amp;$Q274&amp;"'!F40")</f>
        <v>0</v>
      </c>
      <c r="P274" s="195">
        <f ca="1">INDIRECT("'"&amp;$Q274&amp;"'!F44")</f>
        <v>1</v>
      </c>
      <c r="Q274" t="s">
        <v>270</v>
      </c>
      <c r="R274">
        <v>30</v>
      </c>
    </row>
    <row r="275" spans="1:18" ht="15">
      <c r="A275" s="195" t="str">
        <f>'Total Payment Amount'!$D$2</f>
        <v>Los Angeles County Department of Health Services</v>
      </c>
      <c r="B275" s="195" t="str">
        <f>'Total Payment Amount'!$D$3</f>
        <v>DY 7</v>
      </c>
      <c r="C275" s="196">
        <f>'Total Payment Amount'!$D$4</f>
        <v>41182</v>
      </c>
      <c r="D275" s="198" t="str">
        <f t="shared" si="18" ref="D275:D333">INDIRECT("'"&amp;$Q275&amp;"'!$A$5")</f>
        <v>Category 4: Severe Sepsis Detection and Management (required)</v>
      </c>
      <c r="E275" s="195">
        <f t="shared" si="19" ref="E275:E333">INDIRECT("'"&amp;$Q275&amp;"'!$F$17")</f>
        <v>15639250</v>
      </c>
      <c r="F275" s="195">
        <f t="shared" si="20" ref="F275:F333">INDIRECT("'"&amp;$Q275&amp;"'!$F$19")</f>
        <v>15639250</v>
      </c>
      <c r="G275" s="198" t="str">
        <f ca="1">INDIRECT("'"&amp;$Q275&amp;"'!B47")</f>
        <v>Optional Milestone:</v>
      </c>
      <c r="H275" s="198" t="str">
        <f ca="1">INDIRECT("'"&amp;$Q275&amp;"'!D47")</f>
        <v xml:space="preserve">Continue implementation of Sepsis Resuscitation Bundle </v>
      </c>
      <c r="J275" s="195">
        <f ca="1">INDIRECT("'"&amp;$Q275&amp;"'!F50")</f>
        <v>0</v>
      </c>
      <c r="K275" s="195">
        <f ca="1">INDIRECT("'"&amp;$Q275&amp;"'!F52")</f>
        <v>0</v>
      </c>
      <c r="L275" s="195" t="str">
        <f ca="1">INDIRECT("'"&amp;$Q275&amp;"'!F54")</f>
        <v>Yes</v>
      </c>
      <c r="M275" s="195" t="str">
        <f ca="1">INDIRECT("'"&amp;$Q275&amp;"'!F57")</f>
        <v>Yes</v>
      </c>
      <c r="N275" s="195" t="str">
        <f ca="1">INDIRECT("'"&amp;$Q275&amp;"'!B59")</f>
        <v xml:space="preserve">Continue implementation of Sepsis Resuscitation Bundle as evidenced by: Form DHS wide Sepsis Collaborative as evidenced by DHS Performance Measure and DHS Sepsis Meeting Minutes : LAC-DHS created a centralized Sepsis Collaborative Team, which meets monthly.  Collaborative members include representatives from all of the four LAC-DHS hospitals.  Members include physicians and nurses from the Intensive Care Units, the ED, and LAC-DHS Quality Improvement and Patient Safety (QIPS) staff.  All agendas include bundle elements and yearly milestones which serve as a reminder and road map.  At each collaborative meeting homework is assigned, collected and reflected in the minutes.  Members are expected to communicate and get the homework done in collaboration with their local sepsis teams, which consist of MDs, nurses, pharmacy, ED registration, and lab personnel.  Resulted System Changes: 1. Development of Triggers to support Early Identification of Sepsis and timely triage to appropriate area of care; 2. Development of Sepsis Resuscitation Order Set;  3. Provided Phlebotomy Services in the ED and designated responding Phlebotomy Services in-patient; 4. Antibiotics placed in Pyxis for timely access. 5. Designated “Name Stickiness” to alert clinicians, exp. Fever Work-Up (FWU) or Possible Early Sepsis Evaluation (PESE); 6. Clinician feedback; 7. Establishing automatic electronic triggers. Continue implementation of Sepsis Resuscitation Bundle as evidenced by: Revise CME approved curriculum used to train ED nurses and physicians in the detection and treatment of severe sepsis and septic shock patients as evidenced by curriculum sample: The LAC-DHS Sepsis Collaborative formulated the mandatory content for the Sepsis CME curriculum.  Individual LAC facilities were able to tailor their Sepsis educational program based on the regional process differences as long as the formulated mandatory content was a part of the educational program.  The mandatory content was distributed in the form of slides.  Area-specific attention was given to barriers that had been identified by staff.  Continue implementation of Sepsis Resuscitation Bundle as evidenced by: Train 30% ED nurses and physicians on severe sepsis and septic shock detection and treatment as evidenced by course log and CME records; educational duties are a shared responsibility between LAC-DHS Quality Improvement, Patient Safety (QIPS) staff, and local nursing and physician leadership.  LAC-DHS QIPS staff collected ED staff rosters in September 2011 in order to formulate denominator values to meet this milestone.  Only ED staff was included in the numerator, although additional staff attended the training. Training venues included physician faculty meetings, small groups of ED nurses, lectures and grand rounds.  LAC-DHS exceeded the 30% goal and training remains ongoing.  Sepsis training has been incorporated into all new clinical staff orientation and yearly review. We educated 67% (532 of 785) of the ED staff (MDs and RNs) by December 2011. ALL working LAC-DHS nursing staff received training during the 2012 Yearly Clinical Competency.  Continue implementation of Sepsis Resuscitation Bundle as evidenced by: Create Sepsis Resuscitation Order Set that includes the resuscitation bundle elements as evidenced by order set sample. Each LAC-DHS facility created Sepsis Resuscitation Order Sets or revised existing order sets where they existed.  The Sepsis Resuscitation Order Sets embeded all elements of the Sepsis Resuscitation Bundle.  An expanded feature of the order sets was the creation of a laboratory option titled "Sepsis Panel".  The Sepsis Collaborative aided in reaching consensus across system laboratories.  The "Sepsis Panel" tests include, at a minimum, blood cultures, lactate, electrolyte panel, and coagulation tests.  The identification of this label allows the clinician to order tests essential to detecting and treating sepsis with one keystroke. Continue implementation of Sepsis Resuscitation Bundle as evidenced by: Allocation of resources for data collection methodology development as evidenced by DHS Performance Measure Committee minutes. The Sepsis Worksheets identify patients that meet severe Sepsis criteria, the denominator criteria, and measure if included patients were treated with all elements of the Sepsis Bundle within the time frames required. Data collection tools were vetted by Sepsis teams.  The methodology requires monthly downloads of medical records for each facility.  Medical records are reviewed using the worksheet, which is then used to reconcile and adjudicate the data.
         </v>
      </c>
      <c r="O275" s="195" t="str">
        <f ca="1">INDIRECT("'"&amp;$Q275&amp;"'!F67")</f>
        <v>Yes</v>
      </c>
      <c r="P275" s="195">
        <f ca="1">INDIRECT("'"&amp;$Q275&amp;"'!F69")</f>
        <v>1</v>
      </c>
      <c r="Q275" t="s">
        <v>270</v>
      </c>
      <c r="R275">
        <v>30</v>
      </c>
    </row>
    <row r="276" spans="1:18" ht="15">
      <c r="A276" s="195" t="str">
        <f>'Total Payment Amount'!$D$2</f>
        <v>Los Angeles County Department of Health Services</v>
      </c>
      <c r="B276" s="195" t="str">
        <f>'Total Payment Amount'!$D$3</f>
        <v>DY 7</v>
      </c>
      <c r="C276" s="196">
        <f>'Total Payment Amount'!$D$4</f>
        <v>41182</v>
      </c>
      <c r="D276" s="198" t="str">
        <f ca="1" t="shared" si="18"/>
        <v>Category 4: Severe Sepsis Detection and Management (required)</v>
      </c>
      <c r="E276" s="195">
        <f ca="1" t="shared" si="19"/>
        <v>15639250</v>
      </c>
      <c r="F276" s="195">
        <f ca="1" t="shared" si="20"/>
        <v>15639250</v>
      </c>
      <c r="G276" s="198" t="str">
        <f ca="1">INDIRECT("'"&amp;$Q276&amp;"'!B72")</f>
        <v>Optional Milestone:</v>
      </c>
      <c r="H276" s="198" t="str">
        <f ca="1">INDIRECT("'"&amp;$Q276&amp;"'!D72")</f>
        <v xml:space="preserve">Report at least 6 months of data collection on Sepsis Resuscitation Bundle Compliance to SNI for purposes of establishing the baseline and setting benchmarks.  </v>
      </c>
      <c r="J276" s="195">
        <f ca="1">INDIRECT("'"&amp;$Q276&amp;"'!F75")</f>
        <v>0</v>
      </c>
      <c r="K276" s="195">
        <f ca="1">INDIRECT("'"&amp;$Q276&amp;"'!F77")</f>
        <v>0</v>
      </c>
      <c r="L276" s="195" t="str">
        <f ca="1">INDIRECT("'"&amp;$Q276&amp;"'!F79")</f>
        <v>Yes</v>
      </c>
      <c r="M276" s="195" t="str">
        <f ca="1">INDIRECT("'"&amp;$Q276&amp;"'!F82")</f>
        <v>Yes</v>
      </c>
      <c r="N276" s="195" t="str">
        <f ca="1">INDIRECT("'"&amp;$Q276&amp;"'!B84")</f>
        <v>LAC-DHS submitted data to SNI on Sepsis Resuscitation Bundle compliance in December 2011.  The baseline data period was the six months between July 2009 to December 2009.  Findings demonstrated that 157 of 438 patients received all elements of the Sepsis Resuscitation Bundle within permitted timeframes of "Sepsis declaration".  Baseline compliance rate is 36%.</v>
      </c>
      <c r="O276" s="195" t="str">
        <f ca="1">INDIRECT("'"&amp;$Q276&amp;"'!F92")</f>
        <v>Yes</v>
      </c>
      <c r="P276" s="195">
        <f ca="1">INDIRECT("'"&amp;$Q276&amp;"'!F94")</f>
        <v>1</v>
      </c>
      <c r="Q276" t="s">
        <v>270</v>
      </c>
      <c r="R276">
        <v>30</v>
      </c>
    </row>
    <row r="277" spans="1:18" ht="15">
      <c r="A277" s="195" t="str">
        <f>'Total Payment Amount'!$D$2</f>
        <v>Los Angeles County Department of Health Services</v>
      </c>
      <c r="B277" s="195" t="str">
        <f>'Total Payment Amount'!$D$3</f>
        <v>DY 7</v>
      </c>
      <c r="C277" s="196">
        <f>'Total Payment Amount'!$D$4</f>
        <v>41182</v>
      </c>
      <c r="D277" s="198" t="str">
        <f ca="1" t="shared" si="18"/>
        <v>Category 4: Severe Sepsis Detection and Management (required)</v>
      </c>
      <c r="E277" s="195">
        <f ca="1" t="shared" si="19"/>
        <v>15639250</v>
      </c>
      <c r="F277" s="195">
        <f ca="1" t="shared" si="20"/>
        <v>15639250</v>
      </c>
      <c r="G277" s="198" t="str">
        <f ca="1">INDIRECT("'"&amp;$Q277&amp;"'!B97")</f>
        <v>Optional Milestone:</v>
      </c>
      <c r="H277" s="198">
        <f ca="1">INDIRECT("'"&amp;$Q277&amp;"'!d97")</f>
        <v>0</v>
      </c>
      <c r="J277" s="195">
        <f ca="1">INDIRECT("'"&amp;$Q277&amp;"'!F100")</f>
        <v>0</v>
      </c>
      <c r="K277" s="195">
        <f ca="1">INDIRECT("'"&amp;$Q277&amp;"'!F102")</f>
        <v>0</v>
      </c>
      <c r="L277" s="195" t="str">
        <f ca="1">INDIRECT("'"&amp;$Q277&amp;"'!F104")</f>
        <v>N/A</v>
      </c>
      <c r="M277" s="195">
        <f ca="1">INDIRECT("'"&amp;$Q277&amp;"'!F107")</f>
        <v>0</v>
      </c>
      <c r="N277" s="195">
        <f ca="1">INDIRECT("'"&amp;$Q277&amp;"'!B109")</f>
        <v>0</v>
      </c>
      <c r="O277" s="195">
        <f ca="1">INDIRECT("'"&amp;$Q277&amp;"'!F117")</f>
        <v>0</v>
      </c>
      <c r="P277" s="195" t="str">
        <f ca="1">INDIRECT("'"&amp;$Q277&amp;"'!F119")</f>
        <v/>
      </c>
      <c r="Q277" t="s">
        <v>270</v>
      </c>
      <c r="R277">
        <v>30</v>
      </c>
    </row>
    <row r="278" spans="1:18" ht="15">
      <c r="A278" s="195" t="str">
        <f>'Total Payment Amount'!$D$2</f>
        <v>Los Angeles County Department of Health Services</v>
      </c>
      <c r="B278" s="195" t="str">
        <f>'Total Payment Amount'!$D$3</f>
        <v>DY 7</v>
      </c>
      <c r="C278" s="196">
        <f>'Total Payment Amount'!$D$4</f>
        <v>41182</v>
      </c>
      <c r="D278" s="198" t="str">
        <f ca="1" t="shared" si="18"/>
        <v>Category 4: Severe Sepsis Detection and Management (required)</v>
      </c>
      <c r="E278" s="195">
        <f ca="1" t="shared" si="19"/>
        <v>15639250</v>
      </c>
      <c r="F278" s="195">
        <f ca="1" t="shared" si="20"/>
        <v>15639250</v>
      </c>
      <c r="G278" s="198" t="str">
        <f ca="1">INDIRECT("'"&amp;$Q278&amp;"'!B122")</f>
        <v>Optional Milestone:</v>
      </c>
      <c r="H278" s="198">
        <f ca="1">INDIRECT("'"&amp;$Q278&amp;"'!d122")</f>
        <v>0</v>
      </c>
      <c r="J278" s="195">
        <f ca="1">INDIRECT("'"&amp;$Q278&amp;"'!F125")</f>
        <v>0</v>
      </c>
      <c r="K278" s="195">
        <f ca="1">INDIRECT("'"&amp;$Q278&amp;"'!F127")</f>
        <v>0</v>
      </c>
      <c r="L278" s="195" t="str">
        <f ca="1">INDIRECT("'"&amp;$Q278&amp;"'!F129")</f>
        <v>N/A</v>
      </c>
      <c r="M278" s="195">
        <f ca="1">INDIRECT("'"&amp;$Q278&amp;"'!F132")</f>
        <v>0</v>
      </c>
      <c r="N278" s="195">
        <f ca="1">INDIRECT("'"&amp;$Q278&amp;"'!B134")</f>
        <v>0</v>
      </c>
      <c r="O278" s="195">
        <f ca="1">INDIRECT("'"&amp;$Q278&amp;"'!F142")</f>
        <v>0</v>
      </c>
      <c r="P278" s="195" t="str">
        <f ca="1">INDIRECT("'"&amp;$Q278&amp;"'!F144")</f>
        <v/>
      </c>
      <c r="Q278" t="s">
        <v>270</v>
      </c>
      <c r="R278">
        <v>30</v>
      </c>
    </row>
    <row r="279" spans="1:18" ht="15">
      <c r="A279" s="195" t="str">
        <f>'Total Payment Amount'!$D$2</f>
        <v>Los Angeles County Department of Health Services</v>
      </c>
      <c r="B279" s="195" t="str">
        <f>'Total Payment Amount'!$D$3</f>
        <v>DY 7</v>
      </c>
      <c r="C279" s="196">
        <f>'Total Payment Amount'!$D$4</f>
        <v>41182</v>
      </c>
      <c r="D279" s="198" t="str">
        <f ca="1" t="shared" si="18"/>
        <v>Category 4: Severe Sepsis Detection and Management (required)</v>
      </c>
      <c r="E279" s="195">
        <f ca="1" t="shared" si="19"/>
        <v>15639250</v>
      </c>
      <c r="F279" s="195">
        <f ca="1" t="shared" si="20"/>
        <v>15639250</v>
      </c>
      <c r="G279" s="198" t="str">
        <f ca="1">INDIRECT("'"&amp;$Q279&amp;"'!B147")</f>
        <v>Optional Milestone:</v>
      </c>
      <c r="H279" s="198">
        <f ca="1">INDIRECT("'"&amp;$Q279&amp;"'!d147")</f>
        <v>0</v>
      </c>
      <c r="J279" s="195">
        <f ca="1">INDIRECT("'"&amp;$Q279&amp;"'!F150")</f>
        <v>0</v>
      </c>
      <c r="K279" s="195">
        <f ca="1">INDIRECT("'"&amp;$Q279&amp;"'!F152")</f>
        <v>0</v>
      </c>
      <c r="L279" s="195" t="str">
        <f ca="1">INDIRECT("'"&amp;$Q279&amp;"'!F154")</f>
        <v>N/A</v>
      </c>
      <c r="M279" s="195">
        <f ca="1">INDIRECT("'"&amp;$Q279&amp;"'!F157")</f>
        <v>0</v>
      </c>
      <c r="N279" s="195">
        <f ca="1">INDIRECT("'"&amp;$Q279&amp;"'!B159")</f>
        <v>0</v>
      </c>
      <c r="O279" s="195">
        <f ca="1">INDIRECT("'"&amp;$Q279&amp;"'!F167")</f>
        <v>0</v>
      </c>
      <c r="P279" s="195" t="str">
        <f ca="1">INDIRECT("'"&amp;$Q279&amp;"'!F169")</f>
        <v/>
      </c>
      <c r="Q279" t="s">
        <v>270</v>
      </c>
      <c r="R279">
        <v>30</v>
      </c>
    </row>
    <row r="280" spans="1:18" ht="15">
      <c r="A280" s="195" t="str">
        <f>'Total Payment Amount'!$D$2</f>
        <v>Los Angeles County Department of Health Services</v>
      </c>
      <c r="B280" s="195" t="str">
        <f>'Total Payment Amount'!$D$3</f>
        <v>DY 7</v>
      </c>
      <c r="C280" s="196">
        <f>'Total Payment Amount'!$D$4</f>
        <v>41182</v>
      </c>
      <c r="D280" s="198" t="str">
        <f ca="1" t="shared" si="18"/>
        <v>Category 4: Severe Sepsis Detection and Management (required)</v>
      </c>
      <c r="E280" s="195">
        <f ca="1" t="shared" si="19"/>
        <v>15639250</v>
      </c>
      <c r="F280" s="195">
        <f ca="1" t="shared" si="20"/>
        <v>15639250</v>
      </c>
      <c r="G280" s="198" t="str">
        <f ca="1">INDIRECT("'"&amp;$Q280&amp;"'!B172")</f>
        <v>Optional Milestone:</v>
      </c>
      <c r="H280" s="198">
        <f ca="1">INDIRECT("'"&amp;$Q280&amp;"'!d172")</f>
        <v>0</v>
      </c>
      <c r="J280" s="195">
        <f ca="1">INDIRECT("'"&amp;$Q280&amp;"'!F175")</f>
        <v>0</v>
      </c>
      <c r="K280" s="195">
        <f ca="1">INDIRECT("'"&amp;$Q280&amp;"'!F177")</f>
        <v>0</v>
      </c>
      <c r="L280" s="195" t="str">
        <f ca="1">INDIRECT("'"&amp;$Q280&amp;"'!F179")</f>
        <v>N/A</v>
      </c>
      <c r="M280" s="195">
        <f ca="1">INDIRECT("'"&amp;$Q280&amp;"'!F182")</f>
        <v>0</v>
      </c>
      <c r="N280" s="195">
        <f ca="1">INDIRECT("'"&amp;$Q280&amp;"'!B184")</f>
        <v>0</v>
      </c>
      <c r="O280" s="195">
        <f ca="1">INDIRECT("'"&amp;$Q280&amp;"'!F192")</f>
        <v>0</v>
      </c>
      <c r="P280" s="195" t="str">
        <f ca="1">INDIRECT("'"&amp;$Q280&amp;"'!F194")</f>
        <v/>
      </c>
      <c r="Q280" t="s">
        <v>270</v>
      </c>
      <c r="R280">
        <v>30</v>
      </c>
    </row>
    <row r="281" spans="1:18" ht="15">
      <c r="A281" s="195" t="str">
        <f>'Total Payment Amount'!$D$2</f>
        <v>Los Angeles County Department of Health Services</v>
      </c>
      <c r="B281" s="195" t="str">
        <f>'Total Payment Amount'!$D$3</f>
        <v>DY 7</v>
      </c>
      <c r="C281" s="196">
        <f>'Total Payment Amount'!$D$4</f>
        <v>41182</v>
      </c>
      <c r="D281" s="198" t="str">
        <f ca="1" t="shared" si="18"/>
        <v>Category 4: Severe Sepsis Detection and Management (required)</v>
      </c>
      <c r="E281" s="195">
        <f ca="1" t="shared" si="19"/>
        <v>15639250</v>
      </c>
      <c r="F281" s="195">
        <f ca="1" t="shared" si="20"/>
        <v>15639250</v>
      </c>
      <c r="G281" s="198" t="str">
        <f ca="1">INDIRECT("'"&amp;$Q281&amp;"'!B197")</f>
        <v>Optional Milestone:</v>
      </c>
      <c r="H281" s="198">
        <f ca="1">INDIRECT("'"&amp;$Q281&amp;"'!d197")</f>
        <v>0</v>
      </c>
      <c r="J281" s="195">
        <f ca="1">INDIRECT("'"&amp;$Q281&amp;"'!F200")</f>
        <v>0</v>
      </c>
      <c r="K281" s="195">
        <f ca="1">INDIRECT("'"&amp;$Q281&amp;"'!F202")</f>
        <v>0</v>
      </c>
      <c r="L281" s="195" t="str">
        <f ca="1">INDIRECT("'"&amp;$Q281&amp;"'!F204")</f>
        <v>N/A</v>
      </c>
      <c r="M281" s="195">
        <f ca="1">INDIRECT("'"&amp;$Q281&amp;"'!F207")</f>
        <v>0</v>
      </c>
      <c r="N281" s="195">
        <f ca="1">INDIRECT("'"&amp;$Q281&amp;"'!B209")</f>
        <v>0</v>
      </c>
      <c r="O281" s="195">
        <f ca="1">INDIRECT("'"&amp;$Q281&amp;"'!F217")</f>
        <v>0</v>
      </c>
      <c r="P281" s="195" t="str">
        <f ca="1">INDIRECT("'"&amp;$Q281&amp;"'!F219")</f>
        <v/>
      </c>
      <c r="Q281" t="s">
        <v>270</v>
      </c>
      <c r="R281">
        <v>30</v>
      </c>
    </row>
    <row r="282" spans="1:18" ht="15">
      <c r="A282" s="195" t="str">
        <f>'Total Payment Amount'!$D$2</f>
        <v>Los Angeles County Department of Health Services</v>
      </c>
      <c r="B282" s="195" t="str">
        <f>'Total Payment Amount'!$D$3</f>
        <v>DY 7</v>
      </c>
      <c r="C282" s="196">
        <f>'Total Payment Amount'!$D$4</f>
        <v>41182</v>
      </c>
      <c r="D282" s="198" t="str">
        <f ca="1" t="shared" si="18"/>
        <v>Category 4: Severe Sepsis Detection and Management (required)</v>
      </c>
      <c r="E282" s="195">
        <f ca="1" t="shared" si="19"/>
        <v>15639250</v>
      </c>
      <c r="F282" s="195">
        <f ca="1" t="shared" si="20"/>
        <v>15639250</v>
      </c>
      <c r="G282" s="198" t="str">
        <f ca="1">INDIRECT("'"&amp;$Q282&amp;"'!B222")</f>
        <v>Optional Milestone:</v>
      </c>
      <c r="H282" s="198">
        <f ca="1">INDIRECT("'"&amp;$Q282&amp;"'!d222")</f>
        <v>0</v>
      </c>
      <c r="J282" s="195">
        <f ca="1">INDIRECT("'"&amp;$Q282&amp;"'!F225")</f>
        <v>0</v>
      </c>
      <c r="K282" s="195">
        <f ca="1">INDIRECT("'"&amp;$Q282&amp;"'!F227")</f>
        <v>0</v>
      </c>
      <c r="L282" s="195" t="str">
        <f ca="1">INDIRECT("'"&amp;$Q282&amp;"'!F229")</f>
        <v>N/A</v>
      </c>
      <c r="M282" s="195">
        <f ca="1">INDIRECT("'"&amp;$Q282&amp;"'!F232")</f>
        <v>0</v>
      </c>
      <c r="N282" s="195">
        <f ca="1">INDIRECT("'"&amp;$Q282&amp;"'!B234")</f>
        <v>0</v>
      </c>
      <c r="O282" s="195">
        <f ca="1">INDIRECT("'"&amp;$Q282&amp;"'!F242")</f>
        <v>0</v>
      </c>
      <c r="P282" s="195" t="str">
        <f ca="1">INDIRECT("'"&amp;$Q282&amp;"'!F244")</f>
        <v/>
      </c>
      <c r="Q282" t="s">
        <v>270</v>
      </c>
      <c r="R282">
        <v>30</v>
      </c>
    </row>
    <row r="283" spans="1:18" ht="15">
      <c r="A283" s="195" t="str">
        <f>'Total Payment Amount'!$D$2</f>
        <v>Los Angeles County Department of Health Services</v>
      </c>
      <c r="B283" s="195" t="str">
        <f>'Total Payment Amount'!$D$3</f>
        <v>DY 7</v>
      </c>
      <c r="C283" s="196">
        <f>'Total Payment Amount'!$D$4</f>
        <v>41182</v>
      </c>
      <c r="D283" s="198" t="str">
        <f ca="1" t="shared" si="18"/>
        <v>Category 4: Severe Sepsis Detection and Management (required)</v>
      </c>
      <c r="E283" s="195">
        <f ca="1" t="shared" si="19"/>
        <v>15639250</v>
      </c>
      <c r="F283" s="195">
        <f ca="1" t="shared" si="20"/>
        <v>15639250</v>
      </c>
      <c r="G283" s="198" t="str">
        <f ca="1">INDIRECT("'"&amp;$Q283&amp;"'!B247")</f>
        <v>Optional Milestone:</v>
      </c>
      <c r="H283" s="198">
        <f ca="1">INDIRECT("'"&amp;$Q283&amp;"'!d247")</f>
        <v>0</v>
      </c>
      <c r="J283" s="195">
        <f ca="1">INDIRECT("'"&amp;$Q283&amp;"'!F250")</f>
        <v>0</v>
      </c>
      <c r="K283" s="195">
        <f ca="1">INDIRECT("'"&amp;$Q283&amp;"'!F252")</f>
        <v>0</v>
      </c>
      <c r="L283" s="195" t="str">
        <f ca="1">INDIRECT("'"&amp;$Q283&amp;"'!F254")</f>
        <v>N/A</v>
      </c>
      <c r="M283" s="195">
        <f ca="1">INDIRECT("'"&amp;$Q283&amp;"'!F257")</f>
        <v>0</v>
      </c>
      <c r="N283" s="195">
        <f ca="1">INDIRECT("'"&amp;$Q283&amp;"'!B259")</f>
        <v>0</v>
      </c>
      <c r="O283" s="195">
        <f ca="1">INDIRECT("'"&amp;$Q283&amp;"'!F267")</f>
        <v>0</v>
      </c>
      <c r="P283" s="195" t="str">
        <f ca="1">INDIRECT("'"&amp;$Q283&amp;"'!F269")</f>
        <v/>
      </c>
      <c r="Q283" t="s">
        <v>270</v>
      </c>
      <c r="R283">
        <v>30</v>
      </c>
    </row>
    <row r="284" spans="1:18" ht="15">
      <c r="A284" s="195" t="str">
        <f>'Total Payment Amount'!$D$2</f>
        <v>Los Angeles County Department of Health Services</v>
      </c>
      <c r="B284" s="195" t="str">
        <f>'Total Payment Amount'!$D$3</f>
        <v>DY 7</v>
      </c>
      <c r="C284" s="196">
        <f>'Total Payment Amount'!$D$4</f>
        <v>41182</v>
      </c>
      <c r="D284" s="198" t="str">
        <f ca="1" t="shared" si="18"/>
        <v>Category 4: Severe Sepsis Detection and Management (required)</v>
      </c>
      <c r="E284" s="195">
        <f ca="1" t="shared" si="19"/>
        <v>15639250</v>
      </c>
      <c r="F284" s="195">
        <f ca="1" t="shared" si="20"/>
        <v>15639250</v>
      </c>
      <c r="G284" s="198" t="str">
        <f ca="1">INDIRECT("'"&amp;$Q284&amp;"'!B272")</f>
        <v>Optional Milestone:</v>
      </c>
      <c r="H284" s="198">
        <f ca="1">INDIRECT("'"&amp;$Q284&amp;"'!d272")</f>
        <v>0</v>
      </c>
      <c r="J284" s="195">
        <f ca="1">INDIRECT("'"&amp;$Q284&amp;"'!F275")</f>
        <v>0</v>
      </c>
      <c r="K284" s="195">
        <f ca="1">INDIRECT("'"&amp;$Q284&amp;"'!F277")</f>
        <v>0</v>
      </c>
      <c r="L284" s="195" t="str">
        <f ca="1">INDIRECT("'"&amp;$Q284&amp;"'!F279")</f>
        <v>N/A</v>
      </c>
      <c r="M284" s="195">
        <f ca="1">INDIRECT("'"&amp;$Q284&amp;"'!F282")</f>
        <v>0</v>
      </c>
      <c r="N284" s="195">
        <f ca="1">INDIRECT("'"&amp;$Q284&amp;"'!B284")</f>
        <v>0</v>
      </c>
      <c r="O284" s="195">
        <f ca="1">INDIRECT("'"&amp;$Q284&amp;"'!F292")</f>
        <v>0</v>
      </c>
      <c r="P284" s="195" t="str">
        <f ca="1">INDIRECT("'"&amp;$Q284&amp;"'!F294")</f>
        <v/>
      </c>
      <c r="Q284" t="s">
        <v>270</v>
      </c>
      <c r="R284">
        <v>30</v>
      </c>
    </row>
    <row r="285" spans="1:18" ht="15">
      <c r="A285" s="195" t="str">
        <f>'Total Payment Amount'!$D$2</f>
        <v>Los Angeles County Department of Health Services</v>
      </c>
      <c r="B285" s="195" t="str">
        <f>'Total Payment Amount'!$D$3</f>
        <v>DY 7</v>
      </c>
      <c r="C285" s="196">
        <f>'Total Payment Amount'!$D$4</f>
        <v>41182</v>
      </c>
      <c r="D285" s="198" t="str">
        <f ca="1" t="shared" si="18"/>
        <v>Category 4: Central Line Associated Blood Stream Infection (CLABSI) (required)</v>
      </c>
      <c r="E285" s="195">
        <f ca="1" t="shared" si="19"/>
        <v>15639250</v>
      </c>
      <c r="F285" s="195">
        <f ca="1" t="shared" si="20"/>
        <v>15639250</v>
      </c>
      <c r="H285" s="198" t="str">
        <f ca="1">INDIRECT("'"&amp;$Q285&amp;"'!B21")</f>
        <v>Compliance with Central Line Insertion Practices (CLIP) (%)</v>
      </c>
      <c r="J285" s="195">
        <f ca="1">INDIRECT("'"&amp;$Q285&amp;"'!F23")</f>
        <v>2346</v>
      </c>
      <c r="K285" s="195">
        <f ca="1">INDIRECT("'"&amp;$Q285&amp;"'!F25")</f>
        <v>2460</v>
      </c>
      <c r="L285" s="195">
        <f ca="1">INDIRECT("'"&amp;$Q285&amp;"'!F27")</f>
        <v>0.9536585365853658</v>
      </c>
      <c r="N285" s="195" t="str">
        <f ca="1">INDIRECT("'"&amp;$Q285&amp;"'!B32")</f>
        <v xml:space="preserve">CLIP Months/period                                                 Numerator          Denominator      Compliance (%)
Annual  July 2011 – June 2012                                2,346                       2,460                        95%
DY7 CLIP compliance data is pulled from the NHSN system.  Each facility in LAC/DHS system submits data to NHSN using the standardized CLIP form.  CLIP compliance is calculated by NHSN.  The NHSN CLIP bundle includes compliance with the elements of hand hygiene, maximal sterile barrier (including mask, sterile gown, sterile gloves, sterile drape, and cap), and the use of appropriate skin prep.  One element of the Institute for Healthcare Improvement (IHI) CLIP bundle not included in the NHSN and Waiver compliance bundle is the requirement to document daily line necessity.  LAC/DHS audits this requirement through a monthly prevalence concurrent medical record review.  The data is reported to the LAC/DHS Performance Measure/Waiver Committee. 
</v>
      </c>
      <c r="O285" s="195">
        <f ca="1">INDIRECT("'"&amp;$Q285&amp;"'!F40")</f>
        <v>0</v>
      </c>
      <c r="P285" s="195">
        <f ca="1">INDIRECT("'"&amp;$Q285&amp;"'!F44")</f>
        <v>1</v>
      </c>
      <c r="Q285" t="s">
        <v>271</v>
      </c>
      <c r="R285">
        <v>31</v>
      </c>
    </row>
    <row r="286" spans="1:18" ht="15">
      <c r="A286" s="195" t="str">
        <f>'Total Payment Amount'!$D$2</f>
        <v>Los Angeles County Department of Health Services</v>
      </c>
      <c r="B286" s="195" t="str">
        <f>'Total Payment Amount'!$D$3</f>
        <v>DY 7</v>
      </c>
      <c r="C286" s="196">
        <f>'Total Payment Amount'!$D$4</f>
        <v>41182</v>
      </c>
      <c r="D286" s="198" t="str">
        <f ca="1" t="shared" si="18"/>
        <v>Category 4: Central Line Associated Blood Stream Infection (CLABSI) (required)</v>
      </c>
      <c r="E286" s="195">
        <f ca="1" t="shared" si="19"/>
        <v>15639250</v>
      </c>
      <c r="F286" s="195">
        <f ca="1" t="shared" si="20"/>
        <v>15639250</v>
      </c>
      <c r="G286" s="198" t="str">
        <f ca="1">INDIRECT("'"&amp;$Q286&amp;"'!B47")</f>
        <v>Optional Milestone:</v>
      </c>
      <c r="H286" s="198" t="str">
        <f ca="1">INDIRECT("'"&amp;$Q286&amp;"'!D47")</f>
        <v xml:space="preserve">Continue implementation of the Central Line Insertion Practices (CLIP) </v>
      </c>
      <c r="J286" s="195">
        <f ca="1">INDIRECT("'"&amp;$Q286&amp;"'!F50")</f>
        <v>0</v>
      </c>
      <c r="K286" s="195">
        <f ca="1">INDIRECT("'"&amp;$Q286&amp;"'!F52")</f>
        <v>0</v>
      </c>
      <c r="L286" s="195" t="str">
        <f ca="1">INDIRECT("'"&amp;$Q286&amp;"'!F54")</f>
        <v>Yes</v>
      </c>
      <c r="M286" s="195" t="str">
        <f ca="1">INDIRECT("'"&amp;$Q286&amp;"'!F57")</f>
        <v>Yes</v>
      </c>
      <c r="N286" s="195" t="str">
        <f ca="1">INDIRECT("'"&amp;$Q286&amp;"'!B59")</f>
        <v xml:space="preserve">2a) Develop mandatory curriculum for physicians in the insertion of central lines; The LAC-DHS Healthcare Infection Prevention Best Practices group developed a central line curriculum to be used system-wide.   To determine compliance, each facility submitted the list of staff to be included in the denominator to DHS QIPS, which, with its CME program, tracks module completion.  In July 2012, the results were tabulated by the CME program. The goal of 100% was met and actually exceeded as staff not included in the original denominator completed the module.  EVALUATION OF MODULE:  The module was approved for CME and was designed to address both the knowledge gap and competency gap.  The module has separate self-assessment post-tests. To address the competency gap, the module contains six skills expectations and staff self-report whether they can perform these skills after reading the module.  Staff indicated in the evaluation form that they can perform the expected skills set (99%-100%/skill) after reading the module.   The CME Office received approximately 2500 evaluation forms for final evaluation. CHALLENGES: (1) Some facilities administered the module early while others delayed, resulting in a slow review process. (2)The number of staff to be included in the denominator varied monthly with resident assignments.  Facility CLABSI champions are to be credited as compliance was met. (3)  The QIPS CME program created a database to track completion, yet some facilities created their own databases which resulted in conflicting compliance data.  The conflict was resolved using QIPS/CME database as the source of compliance.  4) Due to process issues, multiple/duplicate forms were submitted; and (6) As previously stated, the evaluation forms must to be manually tabulated. (2b) Provide ongoing education to ICU staff on care of central lines; QIPS staff developed a monthly calendar for "ongoing classes".  The class calendar was distributed to facilities for completion.  Results are reported during the LAC-DHS Performance Measure Waiver Committee meetings.  (2c) Allocate resources to provide expert support; QIPS staff coordinated a team training course and offered it to the members of facility CLABSI teams.  BARRIERS AND CHALLENGES:  (1) Performing small test of change, to some staff, is a new concept, or, it goes against the usual mechanisms of project implementation within the system.  Further reiteration or process integration is still required; (2) Most of LAC facilities are currently in “paper to electronic documentation transition.”  These have contributed to the delays or barriers on some of the projects being tested by the facilities.  For example, some units have electronic documentation of “daily evaluation of line necessity (DELN)”- one of the central line bundles, while some are on paper.  Staff go back and forth between paper and electronic documentation and also have created a burden in data gathering for auditors; (3) Relatedly, some staff are so uncomfortable typing in computers that there is resistance in the implementation of electronic documentation projects; (4) As some of the CLABSIs are associated to the maintenance of the catheter, some facilities wanted to implement products that can assist in decreasing catheter infections.  Unfortunately, due to system wide budget issues, CLABSI champions expressed the need to keep following up with products approval committees or abandon the project. (2d) Allocate resources to develop data collection methodology.  One of the challenges of gathering data is in the lack of direction from DSRIP.  Requirements have changed throughout DY7.  Each change required repulling and recalculating of data from NHSN.  The original instructions were to include all units, including special care units (SCAs); this data was reported as baseline and semi-annual data (submitted in February 2012) for CLABSI.  However, the new requirement is for all ICUs, NICUs, and ward areas – excluding SCAs.  For the baseline, semi-annual, and annual report, the data is required to be aggregated.  In the future, these data will be de-aggregated.  Pulling these data from NHSN takes significant resources. 
</v>
      </c>
      <c r="O286" s="195" t="str">
        <f ca="1">INDIRECT("'"&amp;$Q286&amp;"'!F67")</f>
        <v>Yes</v>
      </c>
      <c r="P286" s="195">
        <f ca="1">INDIRECT("'"&amp;$Q286&amp;"'!F69")</f>
        <v>1</v>
      </c>
      <c r="Q286" t="s">
        <v>271</v>
      </c>
      <c r="R286">
        <v>31</v>
      </c>
    </row>
    <row r="287" spans="1:18" ht="15">
      <c r="A287" s="195" t="str">
        <f>'Total Payment Amount'!$D$2</f>
        <v>Los Angeles County Department of Health Services</v>
      </c>
      <c r="B287" s="195" t="str">
        <f>'Total Payment Amount'!$D$3</f>
        <v>DY 7</v>
      </c>
      <c r="C287" s="196">
        <f>'Total Payment Amount'!$D$4</f>
        <v>41182</v>
      </c>
      <c r="D287" s="198" t="str">
        <f ca="1" t="shared" si="18"/>
        <v>Category 4: Central Line Associated Blood Stream Infection (CLABSI) (required)</v>
      </c>
      <c r="E287" s="195">
        <f ca="1" t="shared" si="19"/>
        <v>15639250</v>
      </c>
      <c r="F287" s="195">
        <f ca="1" t="shared" si="20"/>
        <v>15639250</v>
      </c>
      <c r="G287" s="198" t="str">
        <f ca="1">INDIRECT("'"&amp;$Q287&amp;"'!B72")</f>
        <v>Optional Milestone:</v>
      </c>
      <c r="H287" s="198" t="str">
        <f ca="1">INDIRECT("'"&amp;$Q287&amp;"'!D72")</f>
        <v xml:space="preserve">Report as least 6 months of data collection on CLIP to SNI for purposes of establishing the baseline and setting benchmarks. </v>
      </c>
      <c r="J287" s="195">
        <f ca="1">INDIRECT("'"&amp;$Q287&amp;"'!F75")</f>
        <v>0</v>
      </c>
      <c r="K287" s="195">
        <f ca="1">INDIRECT("'"&amp;$Q287&amp;"'!F77")</f>
        <v>0</v>
      </c>
      <c r="L287" s="195" t="str">
        <f ca="1">INDIRECT("'"&amp;$Q287&amp;"'!F79")</f>
        <v>Yes</v>
      </c>
      <c r="M287" s="195" t="str">
        <f ca="1">INDIRECT("'"&amp;$Q287&amp;"'!F82")</f>
        <v>Yes</v>
      </c>
      <c r="N287" s="195" t="str">
        <f ca="1">INDIRECT("'"&amp;$Q287&amp;"'!B84")</f>
        <v>CLIP Months/period                                                 Numerator          Denominator      Compliance (%)
Baseline  January 2011 – June 2011                         1,155                  1,235                94%
Semiannual  January 2011- December 2011              2,337                  2,487                94%
Annual  July 2011 – June 2012                                 2,346                  2,460                95%</v>
      </c>
      <c r="O287" s="195" t="str">
        <f ca="1">INDIRECT("'"&amp;$Q287&amp;"'!F92")</f>
        <v>Yes</v>
      </c>
      <c r="P287" s="195">
        <f ca="1">INDIRECT("'"&amp;$Q287&amp;"'!F94")</f>
        <v>1</v>
      </c>
      <c r="Q287" t="s">
        <v>271</v>
      </c>
      <c r="R287">
        <v>31</v>
      </c>
    </row>
    <row r="288" spans="1:18" ht="15">
      <c r="A288" s="195" t="str">
        <f>'Total Payment Amount'!$D$2</f>
        <v>Los Angeles County Department of Health Services</v>
      </c>
      <c r="B288" s="195" t="str">
        <f>'Total Payment Amount'!$D$3</f>
        <v>DY 7</v>
      </c>
      <c r="C288" s="196">
        <f>'Total Payment Amount'!$D$4</f>
        <v>41182</v>
      </c>
      <c r="D288" s="198" t="str">
        <f ca="1" t="shared" si="18"/>
        <v>Category 4: Central Line Associated Blood Stream Infection (CLABSI) (required)</v>
      </c>
      <c r="E288" s="195">
        <f ca="1" t="shared" si="19"/>
        <v>15639250</v>
      </c>
      <c r="F288" s="195">
        <f ca="1" t="shared" si="20"/>
        <v>15639250</v>
      </c>
      <c r="G288" s="198" t="str">
        <f ca="1">INDIRECT("'"&amp;$Q288&amp;"'!B97")</f>
        <v>Optional Milestone:</v>
      </c>
      <c r="H288" s="198" t="str">
        <f ca="1">INDIRECT("'"&amp;$Q288&amp;"'!d97")</f>
        <v xml:space="preserve">Report at least 6 months of data collection on CLABSI to SNI for purposes of establishing the baseline and setting benchmarks. </v>
      </c>
      <c r="J288" s="195">
        <f ca="1">INDIRECT("'"&amp;$Q288&amp;"'!F100")</f>
        <v>0</v>
      </c>
      <c r="K288" s="195">
        <f ca="1">INDIRECT("'"&amp;$Q288&amp;"'!F102")</f>
        <v>0</v>
      </c>
      <c r="L288" s="195" t="str">
        <f ca="1">INDIRECT("'"&amp;$Q288&amp;"'!F104")</f>
        <v>Yes</v>
      </c>
      <c r="M288" s="195" t="str">
        <f ca="1">INDIRECT("'"&amp;$Q288&amp;"'!F107")</f>
        <v>Yes</v>
      </c>
      <c r="N288" s="195" t="str">
        <f ca="1">INDIRECT("'"&amp;$Q288&amp;"'!B109")</f>
        <v xml:space="preserve">CLABSI Months/period        Numerator(# of Infection)    Denominator (Central Line days)  Infection Rate  SIR
01/2011 – 06/2011                  45                                 31,592                                      1.42                0.76
01/2011 – 12/2011                  76                                 63,564                                      1.20                0.64
07/11 – 06/12                         62                                 62,253                                      1.00                0.5
</v>
      </c>
      <c r="O288" s="195" t="str">
        <f ca="1">INDIRECT("'"&amp;$Q288&amp;"'!F117")</f>
        <v>Yes</v>
      </c>
      <c r="P288" s="195">
        <f ca="1">INDIRECT("'"&amp;$Q288&amp;"'!F119")</f>
        <v>1</v>
      </c>
      <c r="Q288" t="s">
        <v>271</v>
      </c>
      <c r="R288">
        <v>31</v>
      </c>
    </row>
    <row r="289" spans="1:18" ht="15">
      <c r="A289" s="195" t="str">
        <f>'Total Payment Amount'!$D$2</f>
        <v>Los Angeles County Department of Health Services</v>
      </c>
      <c r="B289" s="195" t="str">
        <f>'Total Payment Amount'!$D$3</f>
        <v>DY 7</v>
      </c>
      <c r="C289" s="196">
        <f>'Total Payment Amount'!$D$4</f>
        <v>41182</v>
      </c>
      <c r="D289" s="198" t="str">
        <f ca="1" t="shared" si="18"/>
        <v>Category 4: Central Line Associated Blood Stream Infection (CLABSI) (required)</v>
      </c>
      <c r="E289" s="195">
        <f ca="1" t="shared" si="19"/>
        <v>15639250</v>
      </c>
      <c r="F289" s="195">
        <f ca="1" t="shared" si="20"/>
        <v>15639250</v>
      </c>
      <c r="G289" s="198" t="str">
        <f ca="1">INDIRECT("'"&amp;$Q289&amp;"'!B122")</f>
        <v>Optional Milestone:</v>
      </c>
      <c r="H289" s="198">
        <f ca="1">INDIRECT("'"&amp;$Q289&amp;"'!d122")</f>
        <v>0</v>
      </c>
      <c r="J289" s="195">
        <f ca="1">INDIRECT("'"&amp;$Q289&amp;"'!F125")</f>
        <v>0</v>
      </c>
      <c r="K289" s="195">
        <f ca="1">INDIRECT("'"&amp;$Q289&amp;"'!F127")</f>
        <v>0</v>
      </c>
      <c r="L289" s="195" t="str">
        <f ca="1">INDIRECT("'"&amp;$Q289&amp;"'!F129")</f>
        <v>N/A</v>
      </c>
      <c r="M289" s="195">
        <f ca="1">INDIRECT("'"&amp;$Q289&amp;"'!F132")</f>
        <v>0</v>
      </c>
      <c r="N289" s="195">
        <f ca="1">INDIRECT("'"&amp;$Q289&amp;"'!B134")</f>
        <v>0</v>
      </c>
      <c r="O289" s="195">
        <f ca="1">INDIRECT("'"&amp;$Q289&amp;"'!F142")</f>
        <v>0</v>
      </c>
      <c r="P289" s="195" t="str">
        <f ca="1">INDIRECT("'"&amp;$Q289&amp;"'!F144")</f>
        <v/>
      </c>
      <c r="Q289" t="s">
        <v>271</v>
      </c>
      <c r="R289">
        <v>31</v>
      </c>
    </row>
    <row r="290" spans="1:18" ht="15">
      <c r="A290" s="195" t="str">
        <f>'Total Payment Amount'!$D$2</f>
        <v>Los Angeles County Department of Health Services</v>
      </c>
      <c r="B290" s="195" t="str">
        <f>'Total Payment Amount'!$D$3</f>
        <v>DY 7</v>
      </c>
      <c r="C290" s="196">
        <f>'Total Payment Amount'!$D$4</f>
        <v>41182</v>
      </c>
      <c r="D290" s="198" t="str">
        <f ca="1" t="shared" si="18"/>
        <v>Category 4: Central Line Associated Blood Stream Infection (CLABSI) (required)</v>
      </c>
      <c r="E290" s="195">
        <f ca="1" t="shared" si="19"/>
        <v>15639250</v>
      </c>
      <c r="F290" s="195">
        <f ca="1" t="shared" si="20"/>
        <v>15639250</v>
      </c>
      <c r="G290" s="198" t="str">
        <f ca="1">INDIRECT("'"&amp;$Q290&amp;"'!B147")</f>
        <v>Optional Milestone:</v>
      </c>
      <c r="H290" s="198">
        <f ca="1">INDIRECT("'"&amp;$Q290&amp;"'!d147")</f>
        <v>0</v>
      </c>
      <c r="J290" s="195">
        <f ca="1">INDIRECT("'"&amp;$Q290&amp;"'!F150")</f>
        <v>0</v>
      </c>
      <c r="K290" s="195">
        <f ca="1">INDIRECT("'"&amp;$Q290&amp;"'!F152")</f>
        <v>0</v>
      </c>
      <c r="L290" s="195" t="str">
        <f ca="1">INDIRECT("'"&amp;$Q290&amp;"'!F154")</f>
        <v>N/A</v>
      </c>
      <c r="M290" s="195">
        <f ca="1">INDIRECT("'"&amp;$Q290&amp;"'!F157")</f>
        <v>0</v>
      </c>
      <c r="N290" s="195">
        <f ca="1">INDIRECT("'"&amp;$Q290&amp;"'!B159")</f>
        <v>0</v>
      </c>
      <c r="O290" s="195">
        <f ca="1">INDIRECT("'"&amp;$Q290&amp;"'!F167")</f>
        <v>0</v>
      </c>
      <c r="P290" s="195" t="str">
        <f ca="1">INDIRECT("'"&amp;$Q290&amp;"'!F169")</f>
        <v/>
      </c>
      <c r="Q290" t="s">
        <v>271</v>
      </c>
      <c r="R290">
        <v>31</v>
      </c>
    </row>
    <row r="291" spans="1:18" ht="15">
      <c r="A291" s="195" t="str">
        <f>'Total Payment Amount'!$D$2</f>
        <v>Los Angeles County Department of Health Services</v>
      </c>
      <c r="B291" s="195" t="str">
        <f>'Total Payment Amount'!$D$3</f>
        <v>DY 7</v>
      </c>
      <c r="C291" s="196">
        <f>'Total Payment Amount'!$D$4</f>
        <v>41182</v>
      </c>
      <c r="D291" s="198" t="str">
        <f ca="1" t="shared" si="18"/>
        <v>Category 4: Central Line Associated Blood Stream Infection (CLABSI) (required)</v>
      </c>
      <c r="E291" s="195">
        <f ca="1" t="shared" si="19"/>
        <v>15639250</v>
      </c>
      <c r="F291" s="195">
        <f ca="1" t="shared" si="20"/>
        <v>15639250</v>
      </c>
      <c r="G291" s="198" t="str">
        <f ca="1">INDIRECT("'"&amp;$Q291&amp;"'!B172")</f>
        <v>Optional Milestone:</v>
      </c>
      <c r="H291" s="198">
        <f ca="1">INDIRECT("'"&amp;$Q291&amp;"'!d172")</f>
        <v>0</v>
      </c>
      <c r="J291" s="195">
        <f ca="1">INDIRECT("'"&amp;$Q291&amp;"'!F175")</f>
        <v>0</v>
      </c>
      <c r="K291" s="195">
        <f ca="1">INDIRECT("'"&amp;$Q291&amp;"'!F177")</f>
        <v>0</v>
      </c>
      <c r="L291" s="195" t="str">
        <f ca="1">INDIRECT("'"&amp;$Q291&amp;"'!F179")</f>
        <v>N/A</v>
      </c>
      <c r="M291" s="195">
        <f ca="1">INDIRECT("'"&amp;$Q291&amp;"'!F182")</f>
        <v>0</v>
      </c>
      <c r="N291" s="195">
        <f ca="1">INDIRECT("'"&amp;$Q291&amp;"'!B184")</f>
        <v>0</v>
      </c>
      <c r="O291" s="195">
        <f ca="1">INDIRECT("'"&amp;$Q291&amp;"'!F192")</f>
        <v>0</v>
      </c>
      <c r="P291" s="195" t="str">
        <f ca="1">INDIRECT("'"&amp;$Q291&amp;"'!F194")</f>
        <v/>
      </c>
      <c r="Q291" t="s">
        <v>271</v>
      </c>
      <c r="R291">
        <v>31</v>
      </c>
    </row>
    <row r="292" spans="1:18" ht="15">
      <c r="A292" s="195" t="str">
        <f>'Total Payment Amount'!$D$2</f>
        <v>Los Angeles County Department of Health Services</v>
      </c>
      <c r="B292" s="195" t="str">
        <f>'Total Payment Amount'!$D$3</f>
        <v>DY 7</v>
      </c>
      <c r="C292" s="196">
        <f>'Total Payment Amount'!$D$4</f>
        <v>41182</v>
      </c>
      <c r="D292" s="198" t="str">
        <f ca="1" t="shared" si="18"/>
        <v>Category 4: Central Line Associated Blood Stream Infection (CLABSI) (required)</v>
      </c>
      <c r="E292" s="195">
        <f ca="1" t="shared" si="19"/>
        <v>15639250</v>
      </c>
      <c r="F292" s="195">
        <f ca="1" t="shared" si="20"/>
        <v>15639250</v>
      </c>
      <c r="G292" s="198" t="str">
        <f ca="1">INDIRECT("'"&amp;$Q292&amp;"'!B197")</f>
        <v>Optional Milestone:</v>
      </c>
      <c r="H292" s="198">
        <f ca="1">INDIRECT("'"&amp;$Q292&amp;"'!d197")</f>
        <v>0</v>
      </c>
      <c r="J292" s="195">
        <f ca="1">INDIRECT("'"&amp;$Q292&amp;"'!F200")</f>
        <v>0</v>
      </c>
      <c r="K292" s="195">
        <f ca="1">INDIRECT("'"&amp;$Q292&amp;"'!F202")</f>
        <v>0</v>
      </c>
      <c r="L292" s="195" t="str">
        <f ca="1">INDIRECT("'"&amp;$Q292&amp;"'!F204")</f>
        <v>N/A</v>
      </c>
      <c r="M292" s="195">
        <f ca="1">INDIRECT("'"&amp;$Q292&amp;"'!F207")</f>
        <v>0</v>
      </c>
      <c r="N292" s="195">
        <f ca="1">INDIRECT("'"&amp;$Q292&amp;"'!B209")</f>
        <v>0</v>
      </c>
      <c r="O292" s="195">
        <f ca="1">INDIRECT("'"&amp;$Q292&amp;"'!F217")</f>
        <v>0</v>
      </c>
      <c r="P292" s="195" t="str">
        <f ca="1">INDIRECT("'"&amp;$Q292&amp;"'!F219")</f>
        <v/>
      </c>
      <c r="Q292" t="s">
        <v>271</v>
      </c>
      <c r="R292">
        <v>31</v>
      </c>
    </row>
    <row r="293" spans="1:18" ht="15">
      <c r="A293" s="195" t="str">
        <f>'Total Payment Amount'!$D$2</f>
        <v>Los Angeles County Department of Health Services</v>
      </c>
      <c r="B293" s="195" t="str">
        <f>'Total Payment Amount'!$D$3</f>
        <v>DY 7</v>
      </c>
      <c r="C293" s="196">
        <f>'Total Payment Amount'!$D$4</f>
        <v>41182</v>
      </c>
      <c r="D293" s="198" t="str">
        <f ca="1" t="shared" si="18"/>
        <v>Category 4: Central Line Associated Blood Stream Infection (CLABSI) (required)</v>
      </c>
      <c r="E293" s="195">
        <f ca="1" t="shared" si="19"/>
        <v>15639250</v>
      </c>
      <c r="F293" s="195">
        <f ca="1" t="shared" si="20"/>
        <v>15639250</v>
      </c>
      <c r="G293" s="198" t="str">
        <f ca="1">INDIRECT("'"&amp;$Q293&amp;"'!B222")</f>
        <v>Optional Milestone:</v>
      </c>
      <c r="H293" s="198">
        <f ca="1">INDIRECT("'"&amp;$Q293&amp;"'!d222")</f>
        <v>0</v>
      </c>
      <c r="J293" s="195">
        <f ca="1">INDIRECT("'"&amp;$Q293&amp;"'!F225")</f>
        <v>0</v>
      </c>
      <c r="K293" s="195">
        <f ca="1">INDIRECT("'"&amp;$Q293&amp;"'!F227")</f>
        <v>0</v>
      </c>
      <c r="L293" s="195" t="str">
        <f ca="1">INDIRECT("'"&amp;$Q293&amp;"'!F229")</f>
        <v>N/A</v>
      </c>
      <c r="M293" s="195">
        <f ca="1">INDIRECT("'"&amp;$Q293&amp;"'!F232")</f>
        <v>0</v>
      </c>
      <c r="N293" s="195">
        <f ca="1">INDIRECT("'"&amp;$Q293&amp;"'!B234")</f>
        <v>0</v>
      </c>
      <c r="O293" s="195">
        <f ca="1">INDIRECT("'"&amp;$Q293&amp;"'!F242")</f>
        <v>0</v>
      </c>
      <c r="P293" s="195" t="str">
        <f ca="1">INDIRECT("'"&amp;$Q293&amp;"'!F244")</f>
        <v/>
      </c>
      <c r="Q293" t="s">
        <v>271</v>
      </c>
      <c r="R293">
        <v>31</v>
      </c>
    </row>
    <row r="294" spans="1:18" ht="15">
      <c r="A294" s="195" t="str">
        <f>'Total Payment Amount'!$D$2</f>
        <v>Los Angeles County Department of Health Services</v>
      </c>
      <c r="B294" s="195" t="str">
        <f>'Total Payment Amount'!$D$3</f>
        <v>DY 7</v>
      </c>
      <c r="C294" s="196">
        <f>'Total Payment Amount'!$D$4</f>
        <v>41182</v>
      </c>
      <c r="D294" s="198" t="str">
        <f ca="1" t="shared" si="18"/>
        <v>Category 4: Central Line Associated Blood Stream Infection (CLABSI) (required)</v>
      </c>
      <c r="E294" s="195">
        <f ca="1" t="shared" si="19"/>
        <v>15639250</v>
      </c>
      <c r="F294" s="195">
        <f ca="1" t="shared" si="20"/>
        <v>15639250</v>
      </c>
      <c r="G294" s="198" t="str">
        <f ca="1">INDIRECT("'"&amp;$Q294&amp;"'!B247")</f>
        <v>Optional Milestone:</v>
      </c>
      <c r="H294" s="198">
        <f ca="1">INDIRECT("'"&amp;$Q294&amp;"'!d247")</f>
        <v>0</v>
      </c>
      <c r="J294" s="195">
        <f ca="1">INDIRECT("'"&amp;$Q294&amp;"'!F250")</f>
        <v>0</v>
      </c>
      <c r="K294" s="195">
        <f ca="1">INDIRECT("'"&amp;$Q294&amp;"'!F252")</f>
        <v>0</v>
      </c>
      <c r="L294" s="195" t="str">
        <f ca="1">INDIRECT("'"&amp;$Q294&amp;"'!F254")</f>
        <v>N/A</v>
      </c>
      <c r="M294" s="195">
        <f ca="1">INDIRECT("'"&amp;$Q294&amp;"'!F257")</f>
        <v>0</v>
      </c>
      <c r="N294" s="195">
        <f ca="1">INDIRECT("'"&amp;$Q294&amp;"'!B259")</f>
        <v>0</v>
      </c>
      <c r="O294" s="195">
        <f ca="1">INDIRECT("'"&amp;$Q294&amp;"'!F267")</f>
        <v>0</v>
      </c>
      <c r="P294" s="195" t="str">
        <f ca="1">INDIRECT("'"&amp;$Q294&amp;"'!F269")</f>
        <v/>
      </c>
      <c r="Q294" t="s">
        <v>271</v>
      </c>
      <c r="R294">
        <v>31</v>
      </c>
    </row>
    <row r="295" spans="1:18" ht="15">
      <c r="A295" s="195" t="str">
        <f>'Total Payment Amount'!$D$2</f>
        <v>Los Angeles County Department of Health Services</v>
      </c>
      <c r="B295" s="195" t="str">
        <f>'Total Payment Amount'!$D$3</f>
        <v>DY 7</v>
      </c>
      <c r="C295" s="196">
        <f>'Total Payment Amount'!$D$4</f>
        <v>41182</v>
      </c>
      <c r="D295" s="198" t="str">
        <f ca="1" t="shared" si="18"/>
        <v>Category 4: Surgical Site Infection Prevention</v>
      </c>
      <c r="E295" s="195">
        <f ca="1" t="shared" si="19"/>
        <v>12795750</v>
      </c>
      <c r="F295" s="195">
        <f ca="1" t="shared" si="20"/>
        <v>12795750</v>
      </c>
      <c r="H295" s="198" t="str">
        <f ca="1">INDIRECT("'"&amp;$Q295&amp;"'!B21")</f>
        <v>Rate of surgical site infection for Class 1 and 2 wounds (%)</v>
      </c>
      <c r="J295" s="195">
        <f ca="1">INDIRECT("'"&amp;$Q295&amp;"'!F23")</f>
        <v>17</v>
      </c>
      <c r="K295" s="195">
        <f ca="1">INDIRECT("'"&amp;$Q295&amp;"'!F25")</f>
        <v>1329</v>
      </c>
      <c r="L295" s="195">
        <f ca="1">INDIRECT("'"&amp;$Q295&amp;"'!F27")</f>
        <v>0.012791572610985704</v>
      </c>
      <c r="N295" s="195" t="str">
        <f ca="1">INDIRECT("'"&amp;$Q295&amp;"'!B32")</f>
        <v xml:space="preserve">SSI Months/period        Numerator(# of Infection)    Denominator (# procedures)  Infection Rate             SIR
07/11 – 06/12                 17                                            1,329                                     1.28                    0.69      </v>
      </c>
      <c r="O295" s="195">
        <f ca="1">INDIRECT("'"&amp;$Q295&amp;"'!F40")</f>
        <v>0</v>
      </c>
      <c r="P295" s="195">
        <f ca="1">INDIRECT("'"&amp;$Q295&amp;"'!F44")</f>
        <v>1</v>
      </c>
      <c r="Q295" t="s">
        <v>272</v>
      </c>
      <c r="R295">
        <v>32</v>
      </c>
    </row>
    <row r="296" spans="1:18" ht="15">
      <c r="A296" s="195" t="str">
        <f>'Total Payment Amount'!$D$2</f>
        <v>Los Angeles County Department of Health Services</v>
      </c>
      <c r="B296" s="195" t="str">
        <f>'Total Payment Amount'!$D$3</f>
        <v>DY 7</v>
      </c>
      <c r="C296" s="196">
        <f>'Total Payment Amount'!$D$4</f>
        <v>41182</v>
      </c>
      <c r="D296" s="198" t="str">
        <f ca="1" t="shared" si="18"/>
        <v>Category 4: Surgical Site Infection Prevention</v>
      </c>
      <c r="E296" s="195">
        <f ca="1" t="shared" si="19"/>
        <v>12795750</v>
      </c>
      <c r="F296" s="195">
        <f ca="1" t="shared" si="20"/>
        <v>12795750</v>
      </c>
      <c r="G296" s="198" t="str">
        <f ca="1">INDIRECT("'"&amp;$Q296&amp;"'!B47")</f>
        <v>Optional Milestone:</v>
      </c>
      <c r="H296" s="198" t="str">
        <f ca="1">INDIRECT("'"&amp;$Q296&amp;"'!D47")</f>
        <v xml:space="preserve">Assess understanding of and compliance with 6 SCIP Core measures for identified procedures using UHC Core Measure Data set as evidenced by DHS Performance Measure Committee minutes. </v>
      </c>
      <c r="J296" s="195">
        <f ca="1">INDIRECT("'"&amp;$Q296&amp;"'!F50")</f>
        <v>0</v>
      </c>
      <c r="K296" s="195">
        <f ca="1">INDIRECT("'"&amp;$Q296&amp;"'!F52")</f>
        <v>0</v>
      </c>
      <c r="L296" s="195" t="str">
        <f ca="1">INDIRECT("'"&amp;$Q296&amp;"'!F54")</f>
        <v>Yes</v>
      </c>
      <c r="M296" s="195" t="str">
        <f ca="1">INDIRECT("'"&amp;$Q296&amp;"'!F57")</f>
        <v>Yes</v>
      </c>
      <c r="N296" s="195" t="str">
        <f ca="1">INDIRECT("'"&amp;$Q296&amp;"'!B59")</f>
        <v xml:space="preserve">Each LAC-DHS facility submits its SCIP data as part of its core measure set to University Healthsystem Consortium (UHC), which is the system's third party vendor.  For each identified procedure, where applicable, performance on the 6 SCIP measures was downloaded using the UHC database and was tabulated.  LAC/QIPS presented the data to facility SSI Teams to identify opportunities for process improvement.  Opportunities for improvement included temperature control and documentation of appropriate hair removal.    </v>
      </c>
      <c r="O296" s="195" t="str">
        <f ca="1">INDIRECT("'"&amp;$Q296&amp;"'!F67")</f>
        <v>Yes</v>
      </c>
      <c r="P296" s="195">
        <f ca="1">INDIRECT("'"&amp;$Q296&amp;"'!F69")</f>
        <v>1</v>
      </c>
      <c r="Q296" t="s">
        <v>272</v>
      </c>
      <c r="R296">
        <v>32</v>
      </c>
    </row>
    <row r="297" spans="1:18" ht="15">
      <c r="A297" s="195" t="str">
        <f>'Total Payment Amount'!$D$2</f>
        <v>Los Angeles County Department of Health Services</v>
      </c>
      <c r="B297" s="195" t="str">
        <f>'Total Payment Amount'!$D$3</f>
        <v>DY 7</v>
      </c>
      <c r="C297" s="196">
        <f>'Total Payment Amount'!$D$4</f>
        <v>41182</v>
      </c>
      <c r="D297" s="198" t="str">
        <f ca="1" t="shared" si="18"/>
        <v>Category 4: Surgical Site Infection Prevention</v>
      </c>
      <c r="E297" s="195">
        <f ca="1" t="shared" si="19"/>
        <v>12795750</v>
      </c>
      <c r="F297" s="195">
        <f ca="1" t="shared" si="20"/>
        <v>12795750</v>
      </c>
      <c r="G297" s="198" t="str">
        <f ca="1">INDIRECT("'"&amp;$Q297&amp;"'!B72")</f>
        <v>Optional Milestone:</v>
      </c>
      <c r="H297" s="198" t="str">
        <f ca="1">INDIRECT("'"&amp;$Q297&amp;"'!D72")</f>
        <v xml:space="preserve">Address provider knowledge deficits using a variety of strategies e.g. team training as manifested by DHS Performance Measure Committee minutes. </v>
      </c>
      <c r="J297" s="195">
        <f ca="1">INDIRECT("'"&amp;$Q297&amp;"'!F75")</f>
        <v>0</v>
      </c>
      <c r="K297" s="195">
        <f ca="1">INDIRECT("'"&amp;$Q297&amp;"'!F77")</f>
        <v>0</v>
      </c>
      <c r="L297" s="195" t="str">
        <f ca="1">INDIRECT("'"&amp;$Q297&amp;"'!F79")</f>
        <v>Yes</v>
      </c>
      <c r="M297" s="195" t="str">
        <f ca="1">INDIRECT("'"&amp;$Q297&amp;"'!F82")</f>
        <v>Yes</v>
      </c>
      <c r="N297" s="195" t="str">
        <f ca="1">INDIRECT("'"&amp;$Q297&amp;"'!B84")</f>
        <v xml:space="preserve">DHS/QIPS staff met with individual facility representatives to assess understanding of SSI process and outcome measures.  At the facility meetings facility staff developed an "Issues" list.  DHS QIPS found that our facilities did not have an accountability structure across the disciplines to address SSI issues.  Multiple disciplines were involved in looking at SSI:  MDs, Operating Room Nurse Managers, Clinic Nurse Managers,  Infection Control, Quality Improvement, Data Analysts, etc.   DHS/QIPS staff identified a variety of deficits that needed to be addressed, they included: (1)  The lack of a mechanism to collect SSI of discharged postsurgical patients,   (2) the inconsistent definition of SSI by different staff in the clinic areas,  (3) incomplete data entry of postsurgical information in operating room information systems leading to delayed submission of data; (4) incomplete representation on SSI Teams; (5) Lack of documentation of interventions; (6) Miscoding of procedures which lead to delayed data gathering; (7) Inappropriate timing of the administration and discontinuation of surgical prophylaxis; (8) Inconsistent surgical data between surgical departments and Infection Control, etc. To address these deficits, DHS/QIPS coordinated team training for the facility SSI Teams.  Speakers from Pascal Metrics provided the basics of team functioning and spoke on (a) performing "small test of change" for effective SSI interventions, (b) development of goals to achieve desired SSI outcomes, (c) mobilization of teams to improve SSI process and outcomes, etc.  The SSI Team Training class was offered in January 24, 2012.  Monthly follow-ups with Pascal Metrics were held starting March 2012 with the intent of discussing the projects of each SSI Team (i.e., identifying barriers, reporting small test of change, etc.) The major projects that were undertaken by the facility SSI teams included: (1) Inclusion of documentation triggers like text box (for SSI identification) in the Outpatient clinics (e.g., Wound Clinics, Surgical clinics), (2) Use of an algorithm to identify SSI in an outpatient clinic; (3) Education of SSI using photographs in a cardiothoracic surgical clinic; (4) Establishment of a “post-surgical one-screen in an operating room system” where, after each surgery, all surgical team (surgeons, nurses, anesthesiologist) member convene in front of the screen to be guided in their “post-surgical debriefing” with emphasis of ensuring that all SSI preventive measures were implemented during surgery; and (5) establishment of a “Learning Board” in a Cardiothoracic Unit and the Operating Room for the team’s pre-surgical and post-surgical debriefing.
</v>
      </c>
      <c r="O297" s="195" t="str">
        <f ca="1">INDIRECT("'"&amp;$Q297&amp;"'!F92")</f>
        <v>Yes</v>
      </c>
      <c r="P297" s="195">
        <f ca="1">INDIRECT("'"&amp;$Q297&amp;"'!F94")</f>
        <v>1</v>
      </c>
      <c r="Q297" t="s">
        <v>272</v>
      </c>
      <c r="R297">
        <v>32</v>
      </c>
    </row>
    <row r="298" spans="1:18" ht="15">
      <c r="A298" s="195" t="str">
        <f>'Total Payment Amount'!$D$2</f>
        <v>Los Angeles County Department of Health Services</v>
      </c>
      <c r="B298" s="195" t="str">
        <f>'Total Payment Amount'!$D$3</f>
        <v>DY 7</v>
      </c>
      <c r="C298" s="196">
        <f>'Total Payment Amount'!$D$4</f>
        <v>41182</v>
      </c>
      <c r="D298" s="198" t="str">
        <f ca="1" t="shared" si="18"/>
        <v>Category 4: Surgical Site Infection Prevention</v>
      </c>
      <c r="E298" s="195">
        <f ca="1" t="shared" si="19"/>
        <v>12795750</v>
      </c>
      <c r="F298" s="195">
        <f ca="1" t="shared" si="20"/>
        <v>12795750</v>
      </c>
      <c r="G298" s="198" t="str">
        <f ca="1">INDIRECT("'"&amp;$Q298&amp;"'!B97")</f>
        <v>Optional Milestone:</v>
      </c>
      <c r="H298" s="198" t="str">
        <f ca="1">INDIRECT("'"&amp;$Q298&amp;"'!d97")</f>
        <v xml:space="preserve">Develop dashboard to compare compliance with SCIP Core Measures using UHC Core Measure Data targeted procedures as evidenced by DHS Performance Measure Committee minutes. </v>
      </c>
      <c r="J298" s="195">
        <f ca="1">INDIRECT("'"&amp;$Q298&amp;"'!F100")</f>
        <v>0</v>
      </c>
      <c r="K298" s="195">
        <f ca="1">INDIRECT("'"&amp;$Q298&amp;"'!F102")</f>
        <v>0</v>
      </c>
      <c r="L298" s="195" t="str">
        <f ca="1">INDIRECT("'"&amp;$Q298&amp;"'!F104")</f>
        <v>Yes</v>
      </c>
      <c r="M298" s="195" t="str">
        <f ca="1">INDIRECT("'"&amp;$Q298&amp;"'!F107")</f>
        <v>Yes</v>
      </c>
      <c r="N298" s="195" t="str">
        <f ca="1">INDIRECT("'"&amp;$Q298&amp;"'!B109")</f>
        <v xml:space="preserve">LAC/QIPS staff created a dashboard using the UHC SCIP measure data.  The dashboard was presented to the facility SSI teams at meetings and to the DHS Waiver group, which includes quality representatives from each facility.  The dashboard provides graphic representation of each facility's compliance with the SCIP measures for the targeted procedures and also provides benchmarks. The dashboard can be updated on a quarterly basis to reflect progress on SCIP process measures. 
</v>
      </c>
      <c r="O298" s="195" t="str">
        <f ca="1">INDIRECT("'"&amp;$Q298&amp;"'!F117")</f>
        <v>Yes</v>
      </c>
      <c r="P298" s="195">
        <f ca="1">INDIRECT("'"&amp;$Q298&amp;"'!F119")</f>
        <v>1</v>
      </c>
      <c r="Q298" t="s">
        <v>272</v>
      </c>
      <c r="R298">
        <v>32</v>
      </c>
    </row>
    <row r="299" spans="1:18" ht="15">
      <c r="A299" s="195" t="str">
        <f>'Total Payment Amount'!$D$2</f>
        <v>Los Angeles County Department of Health Services</v>
      </c>
      <c r="B299" s="195" t="str">
        <f>'Total Payment Amount'!$D$3</f>
        <v>DY 7</v>
      </c>
      <c r="C299" s="196">
        <f>'Total Payment Amount'!$D$4</f>
        <v>41182</v>
      </c>
      <c r="D299" s="198" t="str">
        <f ca="1" t="shared" si="18"/>
        <v>Category 4: Surgical Site Infection Prevention</v>
      </c>
      <c r="E299" s="195">
        <f ca="1" t="shared" si="19"/>
        <v>12795750</v>
      </c>
      <c r="F299" s="195">
        <f ca="1" t="shared" si="20"/>
        <v>12795750</v>
      </c>
      <c r="G299" s="198" t="str">
        <f ca="1">INDIRECT("'"&amp;$Q299&amp;"'!B122")</f>
        <v>Optional Milestone:</v>
      </c>
      <c r="H299" s="198" t="str">
        <f ca="1">INDIRECT("'"&amp;$Q299&amp;"'!d122")</f>
        <v xml:space="preserve">Report at least 6 months of data collection on SSI to SNI for purposes of establishing the baseline and setting benchmarks. </v>
      </c>
      <c r="J299" s="195">
        <f ca="1">INDIRECT("'"&amp;$Q299&amp;"'!F125")</f>
        <v>0</v>
      </c>
      <c r="K299" s="195">
        <f ca="1">INDIRECT("'"&amp;$Q299&amp;"'!F127")</f>
        <v>0</v>
      </c>
      <c r="L299" s="195" t="str">
        <f ca="1">INDIRECT("'"&amp;$Q299&amp;"'!F129")</f>
        <v>Yes</v>
      </c>
      <c r="M299" s="195" t="str">
        <f ca="1">INDIRECT("'"&amp;$Q299&amp;"'!F132")</f>
        <v>Yes</v>
      </c>
      <c r="N299" s="195" t="str">
        <f ca="1">INDIRECT("'"&amp;$Q299&amp;"'!B134")</f>
        <v xml:space="preserve">SSI Months/period        Numerator(# of Infection)    Denominator (# procedures)  Infection Rate    SIR
04/11 – 09/11                       5                                              674                                              0.74                 0.43
04/11 – 03/12                     15                                          1,302                                              1.15                  0.63
07/11 – 06/12                     17                                          1,329                                             1.28                  0.69                                                                                                                                                                                                                               LAC-DHS submitted data to SNI for the aggregate of the targeted procedures for all facilities.  Each individual LAC-DHS facility selected two high risk procedures; LAC+USC is targeting Coronary Artery By-Pass Graft Surgery and Cardiac Surgery, Harbor/UCLA Medical Center is targeting Coronary Artery By-Pass Graft surgery and Hip Prosthesis Surgery, Olive View/UCLA Medical Center is targeting Gallbladder Surgery and Colon Surgery, Rancho Los Amigos National Rehabilitation Center is targeting Hip Prosthesis Surgery and Knee Prosthesis Surgery.  The baseline data period was the six months between April 2011 to September 2011.  The aggregate rate was 5 infections for 674 procedures for a rate of 0.74. One of the challenges of collecting SSI data is that the data is dynamic in NHSN (meaning the data keeps changing).  Some of the reasons include, but are not limited to: (1) The inconsistent methods that facilities are using to collect denominator data: some are collecting it electronically and some are basing it on discharged information (after the medical records are coded); (2) Although there is an Operating Room System (ORSOS) that can be used to collect SSI denominator data, each facility had configured ORSOS differently so that information can be easily extrapolated in some facilities while it can be incomplete in other facilities; (3) There is a one-year open window to enter implant infection data (applicable to coronary artery bypass graft, hip prosthesis surgery and knee prosthesis surgery)- so the numbers of infection event (numerator) will continue to change (possibly also on denominator data if not caught initially); (4) Lack of methods to accurately collect post-discharge SSI; and (5) Changing State and/or NHSN reporting requirements.  With each change in the number of procedures or criteria to report for the State or NHSN, there is an increase in required manpower to collect and enter data.  
Efforts are being made to automate the process using existing ORSOS.  To date, marrying the old with the new has produced limited success.
Furthermore, as facilities are trying to improve or establish processes to accurately collect post-discharge SSI, more SSIs are being realized.  As previously stated, collection of all SSI for surveillance is problematic and facilities are continually finding methodologies to collect accurate SSI data.  As a result, there may be a trend of increasing SSI.  
</v>
      </c>
      <c r="O299" s="195" t="str">
        <f ca="1">INDIRECT("'"&amp;$Q299&amp;"'!F142")</f>
        <v>Yes</v>
      </c>
      <c r="P299" s="195">
        <f ca="1">INDIRECT("'"&amp;$Q299&amp;"'!F144")</f>
        <v>1</v>
      </c>
      <c r="Q299" t="s">
        <v>272</v>
      </c>
      <c r="R299">
        <v>32</v>
      </c>
    </row>
    <row r="300" spans="1:18" ht="15">
      <c r="A300" s="195" t="str">
        <f>'Total Payment Amount'!$D$2</f>
        <v>Los Angeles County Department of Health Services</v>
      </c>
      <c r="B300" s="195" t="str">
        <f>'Total Payment Amount'!$D$3</f>
        <v>DY 7</v>
      </c>
      <c r="C300" s="196">
        <f>'Total Payment Amount'!$D$4</f>
        <v>41182</v>
      </c>
      <c r="D300" s="198" t="str">
        <f ca="1" t="shared" si="18"/>
        <v>Category 4: Surgical Site Infection Prevention</v>
      </c>
      <c r="E300" s="195">
        <f ca="1" t="shared" si="19"/>
        <v>12795750</v>
      </c>
      <c r="F300" s="195">
        <f ca="1" t="shared" si="20"/>
        <v>12795750</v>
      </c>
      <c r="G300" s="198" t="str">
        <f ca="1">INDIRECT("'"&amp;$Q300&amp;"'!B147")</f>
        <v>Optional Milestone:</v>
      </c>
      <c r="H300" s="198">
        <f ca="1">INDIRECT("'"&amp;$Q300&amp;"'!d147")</f>
        <v>0</v>
      </c>
      <c r="J300" s="195">
        <f ca="1">INDIRECT("'"&amp;$Q300&amp;"'!F150")</f>
        <v>0</v>
      </c>
      <c r="K300" s="195">
        <f ca="1">INDIRECT("'"&amp;$Q300&amp;"'!F152")</f>
        <v>0</v>
      </c>
      <c r="L300" s="195" t="str">
        <f ca="1">INDIRECT("'"&amp;$Q300&amp;"'!F154")</f>
        <v>N/A</v>
      </c>
      <c r="M300" s="195">
        <f ca="1">INDIRECT("'"&amp;$Q300&amp;"'!F157")</f>
        <v>0</v>
      </c>
      <c r="N300" s="195">
        <f ca="1">INDIRECT("'"&amp;$Q300&amp;"'!B159")</f>
        <v>0</v>
      </c>
      <c r="O300" s="195">
        <f ca="1">INDIRECT("'"&amp;$Q300&amp;"'!F167")</f>
        <v>0</v>
      </c>
      <c r="P300" s="195" t="str">
        <f ca="1">INDIRECT("'"&amp;$Q300&amp;"'!F169")</f>
        <v/>
      </c>
      <c r="Q300" t="s">
        <v>272</v>
      </c>
      <c r="R300">
        <v>32</v>
      </c>
    </row>
    <row r="301" spans="1:18" ht="15">
      <c r="A301" s="195" t="str">
        <f>'Total Payment Amount'!$D$2</f>
        <v>Los Angeles County Department of Health Services</v>
      </c>
      <c r="B301" s="195" t="str">
        <f>'Total Payment Amount'!$D$3</f>
        <v>DY 7</v>
      </c>
      <c r="C301" s="196">
        <f>'Total Payment Amount'!$D$4</f>
        <v>41182</v>
      </c>
      <c r="D301" s="198" t="str">
        <f ca="1" t="shared" si="18"/>
        <v>Category 4: Surgical Site Infection Prevention</v>
      </c>
      <c r="E301" s="195">
        <f ca="1" t="shared" si="19"/>
        <v>12795750</v>
      </c>
      <c r="F301" s="195">
        <f ca="1" t="shared" si="20"/>
        <v>12795750</v>
      </c>
      <c r="G301" s="198" t="str">
        <f ca="1">INDIRECT("'"&amp;$Q301&amp;"'!B172")</f>
        <v>Optional Milestone:</v>
      </c>
      <c r="H301" s="198">
        <f ca="1">INDIRECT("'"&amp;$Q301&amp;"'!d172")</f>
        <v>0</v>
      </c>
      <c r="J301" s="195">
        <f ca="1">INDIRECT("'"&amp;$Q301&amp;"'!F175")</f>
        <v>0</v>
      </c>
      <c r="K301" s="195">
        <f ca="1">INDIRECT("'"&amp;$Q301&amp;"'!F177")</f>
        <v>0</v>
      </c>
      <c r="L301" s="195" t="str">
        <f ca="1">INDIRECT("'"&amp;$Q301&amp;"'!F179")</f>
        <v>N/A</v>
      </c>
      <c r="M301" s="195">
        <f ca="1">INDIRECT("'"&amp;$Q301&amp;"'!F182")</f>
        <v>0</v>
      </c>
      <c r="N301" s="195">
        <f ca="1">INDIRECT("'"&amp;$Q301&amp;"'!B184")</f>
        <v>0</v>
      </c>
      <c r="O301" s="195">
        <f ca="1">INDIRECT("'"&amp;$Q301&amp;"'!F192")</f>
        <v>0</v>
      </c>
      <c r="P301" s="195" t="str">
        <f ca="1">INDIRECT("'"&amp;$Q301&amp;"'!F194")</f>
        <v/>
      </c>
      <c r="Q301" t="s">
        <v>272</v>
      </c>
      <c r="R301">
        <v>32</v>
      </c>
    </row>
    <row r="302" spans="1:18" ht="15">
      <c r="A302" s="195" t="str">
        <f>'Total Payment Amount'!$D$2</f>
        <v>Los Angeles County Department of Health Services</v>
      </c>
      <c r="B302" s="195" t="str">
        <f>'Total Payment Amount'!$D$3</f>
        <v>DY 7</v>
      </c>
      <c r="C302" s="196">
        <f>'Total Payment Amount'!$D$4</f>
        <v>41182</v>
      </c>
      <c r="D302" s="198" t="str">
        <f ca="1" t="shared" si="18"/>
        <v>Category 4: Hospital-Acquired Pressure Ulcer Prevention</v>
      </c>
      <c r="E302" s="195">
        <f ca="1" t="shared" si="19"/>
        <v>0</v>
      </c>
      <c r="F302" s="195">
        <f ca="1" t="shared" si="20"/>
        <v>0</v>
      </c>
      <c r="H302" s="198" t="str">
        <f ca="1">INDIRECT("'"&amp;$Q302&amp;"'!B21")</f>
        <v>Prevalence of Stage II, III, IV or unstagable pressure ulcers (%)</v>
      </c>
      <c r="J302" s="195">
        <f ca="1">INDIRECT("'"&amp;$Q302&amp;"'!F23")</f>
        <v>0</v>
      </c>
      <c r="K302" s="195">
        <f ca="1">INDIRECT("'"&amp;$Q302&amp;"'!F25")</f>
        <v>0</v>
      </c>
      <c r="L302" s="195" t="str">
        <f ca="1">INDIRECT("'"&amp;$Q302&amp;"'!F27")</f>
        <v>N/A</v>
      </c>
      <c r="N302" s="195">
        <f ca="1">INDIRECT("'"&amp;$Q302&amp;"'!B32")</f>
        <v>0</v>
      </c>
      <c r="O302" s="195">
        <f ca="1">INDIRECT("'"&amp;$Q302&amp;"'!F40")</f>
        <v>0</v>
      </c>
      <c r="P302" s="195" t="str">
        <f ca="1">INDIRECT("'"&amp;$Q302&amp;"'!F44")</f>
        <v/>
      </c>
      <c r="Q302" t="s">
        <v>273</v>
      </c>
      <c r="R302">
        <v>33</v>
      </c>
    </row>
    <row r="303" spans="1:18" ht="15">
      <c r="A303" s="195" t="str">
        <f>'Total Payment Amount'!$D$2</f>
        <v>Los Angeles County Department of Health Services</v>
      </c>
      <c r="B303" s="195" t="str">
        <f>'Total Payment Amount'!$D$3</f>
        <v>DY 7</v>
      </c>
      <c r="C303" s="196">
        <f>'Total Payment Amount'!$D$4</f>
        <v>41182</v>
      </c>
      <c r="D303" s="198" t="str">
        <f ca="1" t="shared" si="18"/>
        <v>Category 4: Hospital-Acquired Pressure Ulcer Prevention</v>
      </c>
      <c r="E303" s="195">
        <f ca="1" t="shared" si="19"/>
        <v>0</v>
      </c>
      <c r="F303" s="195">
        <f ca="1" t="shared" si="20"/>
        <v>0</v>
      </c>
      <c r="G303" s="198" t="str">
        <f ca="1">INDIRECT("'"&amp;$Q303&amp;"'!B47")</f>
        <v>Optional Milestone:</v>
      </c>
      <c r="H303" s="198">
        <f ca="1">INDIRECT("'"&amp;$Q303&amp;"'!D47")</f>
        <v>0</v>
      </c>
      <c r="J303" s="195">
        <f ca="1">INDIRECT("'"&amp;$Q303&amp;"'!F50")</f>
        <v>0</v>
      </c>
      <c r="K303" s="195">
        <f ca="1">INDIRECT("'"&amp;$Q303&amp;"'!F52")</f>
        <v>0</v>
      </c>
      <c r="L303" s="195" t="str">
        <f ca="1">INDIRECT("'"&amp;$Q303&amp;"'!F54")</f>
        <v>N/A</v>
      </c>
      <c r="M303" s="195">
        <f ca="1">INDIRECT("'"&amp;$Q303&amp;"'!F57")</f>
        <v>0</v>
      </c>
      <c r="N303" s="195">
        <f ca="1">INDIRECT("'"&amp;$Q303&amp;"'!B59")</f>
        <v>0</v>
      </c>
      <c r="O303" s="195">
        <f ca="1">INDIRECT("'"&amp;$Q303&amp;"'!F67")</f>
        <v>0</v>
      </c>
      <c r="P303" s="195" t="str">
        <f ca="1">INDIRECT("'"&amp;$Q303&amp;"'!F69")</f>
        <v/>
      </c>
      <c r="Q303" t="s">
        <v>273</v>
      </c>
      <c r="R303">
        <v>33</v>
      </c>
    </row>
    <row r="304" spans="1:18" ht="15">
      <c r="A304" s="195" t="str">
        <f>'Total Payment Amount'!$D$2</f>
        <v>Los Angeles County Department of Health Services</v>
      </c>
      <c r="B304" s="195" t="str">
        <f>'Total Payment Amount'!$D$3</f>
        <v>DY 7</v>
      </c>
      <c r="C304" s="196">
        <f>'Total Payment Amount'!$D$4</f>
        <v>41182</v>
      </c>
      <c r="D304" s="198" t="str">
        <f ca="1" t="shared" si="18"/>
        <v>Category 4: Hospital-Acquired Pressure Ulcer Prevention</v>
      </c>
      <c r="E304" s="195">
        <f ca="1" t="shared" si="19"/>
        <v>0</v>
      </c>
      <c r="F304" s="195">
        <f ca="1" t="shared" si="20"/>
        <v>0</v>
      </c>
      <c r="G304" s="198" t="str">
        <f ca="1">INDIRECT("'"&amp;$Q304&amp;"'!B72")</f>
        <v>Optional Milestone:</v>
      </c>
      <c r="H304" s="198">
        <f ca="1">INDIRECT("'"&amp;$Q304&amp;"'!D72")</f>
        <v>0</v>
      </c>
      <c r="J304" s="195">
        <f ca="1">INDIRECT("'"&amp;$Q304&amp;"'!F75")</f>
        <v>0</v>
      </c>
      <c r="K304" s="195">
        <f ca="1">INDIRECT("'"&amp;$Q304&amp;"'!F77")</f>
        <v>0</v>
      </c>
      <c r="L304" s="195" t="str">
        <f ca="1">INDIRECT("'"&amp;$Q304&amp;"'!F79")</f>
        <v>N/A</v>
      </c>
      <c r="M304" s="195">
        <f ca="1">INDIRECT("'"&amp;$Q304&amp;"'!F82")</f>
        <v>0</v>
      </c>
      <c r="N304" s="195">
        <f ca="1">INDIRECT("'"&amp;$Q304&amp;"'!B84")</f>
        <v>0</v>
      </c>
      <c r="O304" s="195">
        <f ca="1">INDIRECT("'"&amp;$Q304&amp;"'!F92")</f>
        <v>0</v>
      </c>
      <c r="P304" s="195" t="str">
        <f ca="1">INDIRECT("'"&amp;$Q304&amp;"'!F94")</f>
        <v/>
      </c>
      <c r="Q304" t="s">
        <v>273</v>
      </c>
      <c r="R304">
        <v>33</v>
      </c>
    </row>
    <row r="305" spans="1:18" ht="15">
      <c r="A305" s="195" t="str">
        <f>'Total Payment Amount'!$D$2</f>
        <v>Los Angeles County Department of Health Services</v>
      </c>
      <c r="B305" s="195" t="str">
        <f>'Total Payment Amount'!$D$3</f>
        <v>DY 7</v>
      </c>
      <c r="C305" s="196">
        <f>'Total Payment Amount'!$D$4</f>
        <v>41182</v>
      </c>
      <c r="D305" s="198" t="str">
        <f ca="1" t="shared" si="18"/>
        <v>Category 4: Hospital-Acquired Pressure Ulcer Prevention</v>
      </c>
      <c r="E305" s="195">
        <f ca="1" t="shared" si="19"/>
        <v>0</v>
      </c>
      <c r="F305" s="195">
        <f ca="1" t="shared" si="20"/>
        <v>0</v>
      </c>
      <c r="G305" s="198" t="str">
        <f ca="1">INDIRECT("'"&amp;$Q305&amp;"'!B97")</f>
        <v>Optional Milestone:</v>
      </c>
      <c r="H305" s="198">
        <f ca="1">INDIRECT("'"&amp;$Q305&amp;"'!d97")</f>
        <v>0</v>
      </c>
      <c r="J305" s="195">
        <f ca="1">INDIRECT("'"&amp;$Q305&amp;"'!F100")</f>
        <v>0</v>
      </c>
      <c r="K305" s="195">
        <f ca="1">INDIRECT("'"&amp;$Q305&amp;"'!F102")</f>
        <v>0</v>
      </c>
      <c r="L305" s="195" t="str">
        <f ca="1">INDIRECT("'"&amp;$Q305&amp;"'!F104")</f>
        <v>N/A</v>
      </c>
      <c r="M305" s="195">
        <f ca="1">INDIRECT("'"&amp;$Q305&amp;"'!F107")</f>
        <v>0</v>
      </c>
      <c r="N305" s="195">
        <f ca="1">INDIRECT("'"&amp;$Q305&amp;"'!B109")</f>
        <v>0</v>
      </c>
      <c r="O305" s="195">
        <f ca="1">INDIRECT("'"&amp;$Q305&amp;"'!F117")</f>
        <v>0</v>
      </c>
      <c r="P305" s="195" t="str">
        <f ca="1">INDIRECT("'"&amp;$Q305&amp;"'!F119")</f>
        <v/>
      </c>
      <c r="Q305" t="s">
        <v>273</v>
      </c>
      <c r="R305">
        <v>33</v>
      </c>
    </row>
    <row r="306" spans="1:18" ht="15">
      <c r="A306" s="195" t="str">
        <f>'Total Payment Amount'!$D$2</f>
        <v>Los Angeles County Department of Health Services</v>
      </c>
      <c r="B306" s="195" t="str">
        <f>'Total Payment Amount'!$D$3</f>
        <v>DY 7</v>
      </c>
      <c r="C306" s="196">
        <f>'Total Payment Amount'!$D$4</f>
        <v>41182</v>
      </c>
      <c r="D306" s="198" t="str">
        <f ca="1" t="shared" si="18"/>
        <v>Category 4: Hospital-Acquired Pressure Ulcer Prevention</v>
      </c>
      <c r="E306" s="195">
        <f ca="1" t="shared" si="19"/>
        <v>0</v>
      </c>
      <c r="F306" s="195">
        <f ca="1" t="shared" si="20"/>
        <v>0</v>
      </c>
      <c r="G306" s="198" t="str">
        <f ca="1">INDIRECT("'"&amp;$Q306&amp;"'!B122")</f>
        <v>Optional Milestone:</v>
      </c>
      <c r="H306" s="198">
        <f ca="1">INDIRECT("'"&amp;$Q306&amp;"'!d122")</f>
        <v>0</v>
      </c>
      <c r="J306" s="195">
        <f ca="1">INDIRECT("'"&amp;$Q306&amp;"'!F125")</f>
        <v>0</v>
      </c>
      <c r="K306" s="195">
        <f ca="1">INDIRECT("'"&amp;$Q306&amp;"'!F127")</f>
        <v>0</v>
      </c>
      <c r="L306" s="195" t="str">
        <f ca="1">INDIRECT("'"&amp;$Q306&amp;"'!F129")</f>
        <v>N/A</v>
      </c>
      <c r="M306" s="195">
        <f ca="1">INDIRECT("'"&amp;$Q306&amp;"'!F132")</f>
        <v>0</v>
      </c>
      <c r="N306" s="195">
        <f ca="1">INDIRECT("'"&amp;$Q306&amp;"'!B134")</f>
        <v>0</v>
      </c>
      <c r="O306" s="195">
        <f ca="1">INDIRECT("'"&amp;$Q306&amp;"'!F142")</f>
        <v>0</v>
      </c>
      <c r="P306" s="195" t="str">
        <f ca="1">INDIRECT("'"&amp;$Q306&amp;"'!F144")</f>
        <v/>
      </c>
      <c r="Q306" t="s">
        <v>273</v>
      </c>
      <c r="R306">
        <v>33</v>
      </c>
    </row>
    <row r="307" spans="1:18" ht="15">
      <c r="A307" s="195" t="str">
        <f>'Total Payment Amount'!$D$2</f>
        <v>Los Angeles County Department of Health Services</v>
      </c>
      <c r="B307" s="195" t="str">
        <f>'Total Payment Amount'!$D$3</f>
        <v>DY 7</v>
      </c>
      <c r="C307" s="196">
        <f>'Total Payment Amount'!$D$4</f>
        <v>41182</v>
      </c>
      <c r="D307" s="198" t="str">
        <f ca="1" t="shared" si="18"/>
        <v>Category 4: Hospital-Acquired Pressure Ulcer Prevention</v>
      </c>
      <c r="E307" s="195">
        <f ca="1" t="shared" si="19"/>
        <v>0</v>
      </c>
      <c r="F307" s="195">
        <f ca="1" t="shared" si="20"/>
        <v>0</v>
      </c>
      <c r="G307" s="198" t="str">
        <f ca="1">INDIRECT("'"&amp;$Q307&amp;"'!B147")</f>
        <v>Optional Milestone:</v>
      </c>
      <c r="H307" s="198">
        <f ca="1">INDIRECT("'"&amp;$Q307&amp;"'!d147")</f>
        <v>0</v>
      </c>
      <c r="J307" s="195">
        <f ca="1">INDIRECT("'"&amp;$Q307&amp;"'!F150")</f>
        <v>0</v>
      </c>
      <c r="K307" s="195">
        <f ca="1">INDIRECT("'"&amp;$Q307&amp;"'!F152")</f>
        <v>0</v>
      </c>
      <c r="L307" s="195" t="str">
        <f ca="1">INDIRECT("'"&amp;$Q307&amp;"'!F154")</f>
        <v>N/A</v>
      </c>
      <c r="M307" s="195">
        <f ca="1">INDIRECT("'"&amp;$Q307&amp;"'!F157")</f>
        <v>0</v>
      </c>
      <c r="N307" s="195">
        <f ca="1">INDIRECT("'"&amp;$Q307&amp;"'!B159")</f>
        <v>0</v>
      </c>
      <c r="O307" s="195">
        <f ca="1">INDIRECT("'"&amp;$Q307&amp;"'!F167")</f>
        <v>0</v>
      </c>
      <c r="P307" s="195" t="str">
        <f ca="1">INDIRECT("'"&amp;$Q307&amp;"'!F169")</f>
        <v/>
      </c>
      <c r="Q307" t="s">
        <v>273</v>
      </c>
      <c r="R307">
        <v>33</v>
      </c>
    </row>
    <row r="308" spans="1:18" ht="15">
      <c r="A308" s="195" t="str">
        <f>'Total Payment Amount'!$D$2</f>
        <v>Los Angeles County Department of Health Services</v>
      </c>
      <c r="B308" s="195" t="str">
        <f>'Total Payment Amount'!$D$3</f>
        <v>DY 7</v>
      </c>
      <c r="C308" s="196">
        <f>'Total Payment Amount'!$D$4</f>
        <v>41182</v>
      </c>
      <c r="D308" s="198" t="str">
        <f ca="1" t="shared" si="18"/>
        <v>Category 4: Hospital-Acquired Pressure Ulcer Prevention</v>
      </c>
      <c r="E308" s="195">
        <f ca="1" t="shared" si="19"/>
        <v>0</v>
      </c>
      <c r="F308" s="195">
        <f ca="1" t="shared" si="20"/>
        <v>0</v>
      </c>
      <c r="G308" s="198" t="str">
        <f ca="1">INDIRECT("'"&amp;$Q308&amp;"'!B172")</f>
        <v>Optional Milestone:</v>
      </c>
      <c r="H308" s="198">
        <f ca="1">INDIRECT("'"&amp;$Q308&amp;"'!d172")</f>
        <v>0</v>
      </c>
      <c r="J308" s="195">
        <f ca="1">INDIRECT("'"&amp;$Q308&amp;"'!F175")</f>
        <v>0</v>
      </c>
      <c r="K308" s="195">
        <f ca="1">INDIRECT("'"&amp;$Q308&amp;"'!F177")</f>
        <v>0</v>
      </c>
      <c r="L308" s="195" t="str">
        <f ca="1">INDIRECT("'"&amp;$Q308&amp;"'!F179")</f>
        <v>N/A</v>
      </c>
      <c r="M308" s="195">
        <f ca="1">INDIRECT("'"&amp;$Q308&amp;"'!F182")</f>
        <v>0</v>
      </c>
      <c r="N308" s="195">
        <f ca="1">INDIRECT("'"&amp;$Q308&amp;"'!B184")</f>
        <v>0</v>
      </c>
      <c r="O308" s="195">
        <f ca="1">INDIRECT("'"&amp;$Q308&amp;"'!F192")</f>
        <v>0</v>
      </c>
      <c r="P308" s="195" t="str">
        <f ca="1">INDIRECT("'"&amp;$Q308&amp;"'!F194")</f>
        <v/>
      </c>
      <c r="Q308" t="s">
        <v>273</v>
      </c>
      <c r="R308">
        <v>33</v>
      </c>
    </row>
    <row r="309" spans="1:18" ht="15">
      <c r="A309" s="195" t="str">
        <f>'Total Payment Amount'!$D$2</f>
        <v>Los Angeles County Department of Health Services</v>
      </c>
      <c r="B309" s="195" t="str">
        <f>'Total Payment Amount'!$D$3</f>
        <v>DY 7</v>
      </c>
      <c r="C309" s="196">
        <f>'Total Payment Amount'!$D$4</f>
        <v>41182</v>
      </c>
      <c r="D309" s="198" t="str">
        <f ca="1" t="shared" si="18"/>
        <v>Category 4: Hospital-Acquired Pressure Ulcer Prevention</v>
      </c>
      <c r="E309" s="195">
        <f ca="1" t="shared" si="19"/>
        <v>0</v>
      </c>
      <c r="F309" s="195">
        <f ca="1" t="shared" si="20"/>
        <v>0</v>
      </c>
      <c r="G309" s="198" t="str">
        <f ca="1">INDIRECT("'"&amp;$Q309&amp;"'!B197")</f>
        <v>Optional Milestone:</v>
      </c>
      <c r="H309" s="198">
        <f ca="1">INDIRECT("'"&amp;$Q309&amp;"'!d197")</f>
        <v>0</v>
      </c>
      <c r="J309" s="195">
        <f ca="1">INDIRECT("'"&amp;$Q309&amp;"'!F200")</f>
        <v>0</v>
      </c>
      <c r="K309" s="195">
        <f ca="1">INDIRECT("'"&amp;$Q309&amp;"'!F202")</f>
        <v>0</v>
      </c>
      <c r="L309" s="195" t="str">
        <f ca="1">INDIRECT("'"&amp;$Q309&amp;"'!F204")</f>
        <v>N/A</v>
      </c>
      <c r="M309" s="195">
        <f ca="1">INDIRECT("'"&amp;$Q309&amp;"'!F207")</f>
        <v>0</v>
      </c>
      <c r="N309" s="195">
        <f ca="1">INDIRECT("'"&amp;$Q309&amp;"'!B209")</f>
        <v>0</v>
      </c>
      <c r="O309" s="195">
        <f ca="1">INDIRECT("'"&amp;$Q309&amp;"'!F217")</f>
        <v>0</v>
      </c>
      <c r="P309" s="195" t="str">
        <f ca="1">INDIRECT("'"&amp;$Q309&amp;"'!F219")</f>
        <v/>
      </c>
      <c r="Q309" t="s">
        <v>273</v>
      </c>
      <c r="R309">
        <v>33</v>
      </c>
    </row>
    <row r="310" spans="1:18" ht="15">
      <c r="A310" s="195" t="str">
        <f>'Total Payment Amount'!$D$2</f>
        <v>Los Angeles County Department of Health Services</v>
      </c>
      <c r="B310" s="195" t="str">
        <f>'Total Payment Amount'!$D$3</f>
        <v>DY 7</v>
      </c>
      <c r="C310" s="196">
        <f>'Total Payment Amount'!$D$4</f>
        <v>41182</v>
      </c>
      <c r="D310" s="198" t="str">
        <f ca="1" t="shared" si="18"/>
        <v>Category 4: Hospital-Acquired Pressure Ulcer Prevention</v>
      </c>
      <c r="E310" s="195">
        <f ca="1" t="shared" si="19"/>
        <v>0</v>
      </c>
      <c r="F310" s="195">
        <f ca="1" t="shared" si="20"/>
        <v>0</v>
      </c>
      <c r="G310" s="198" t="str">
        <f ca="1">INDIRECT("'"&amp;$Q310&amp;"'!B222")</f>
        <v>Optional Milestone:</v>
      </c>
      <c r="H310" s="198">
        <f ca="1">INDIRECT("'"&amp;$Q310&amp;"'!d222")</f>
        <v>0</v>
      </c>
      <c r="J310" s="195">
        <f ca="1">INDIRECT("'"&amp;$Q310&amp;"'!F225")</f>
        <v>0</v>
      </c>
      <c r="K310" s="195">
        <f ca="1">INDIRECT("'"&amp;$Q310&amp;"'!F227")</f>
        <v>0</v>
      </c>
      <c r="L310" s="195" t="str">
        <f ca="1">INDIRECT("'"&amp;$Q310&amp;"'!F229")</f>
        <v>N/A</v>
      </c>
      <c r="M310" s="195">
        <f ca="1">INDIRECT("'"&amp;$Q310&amp;"'!F232")</f>
        <v>0</v>
      </c>
      <c r="N310" s="195">
        <f ca="1">INDIRECT("'"&amp;$Q310&amp;"'!B234")</f>
        <v>0</v>
      </c>
      <c r="O310" s="195">
        <f ca="1">INDIRECT("'"&amp;$Q310&amp;"'!F242")</f>
        <v>0</v>
      </c>
      <c r="P310" s="195" t="str">
        <f ca="1">INDIRECT("'"&amp;$Q310&amp;"'!F244")</f>
        <v/>
      </c>
      <c r="Q310" t="s">
        <v>273</v>
      </c>
      <c r="R310">
        <v>33</v>
      </c>
    </row>
    <row r="311" spans="1:18" ht="15">
      <c r="A311" s="195" t="str">
        <f>'Total Payment Amount'!$D$2</f>
        <v>Los Angeles County Department of Health Services</v>
      </c>
      <c r="B311" s="195" t="str">
        <f>'Total Payment Amount'!$D$3</f>
        <v>DY 7</v>
      </c>
      <c r="C311" s="196">
        <f>'Total Payment Amount'!$D$4</f>
        <v>41182</v>
      </c>
      <c r="D311" s="198" t="str">
        <f ca="1" t="shared" si="18"/>
        <v>Category 4: Hospital-Acquired Pressure Ulcer Prevention</v>
      </c>
      <c r="E311" s="195">
        <f ca="1" t="shared" si="19"/>
        <v>0</v>
      </c>
      <c r="F311" s="195">
        <f ca="1" t="shared" si="20"/>
        <v>0</v>
      </c>
      <c r="G311" s="198" t="str">
        <f ca="1">INDIRECT("'"&amp;$Q311&amp;"'!B247")</f>
        <v>Optional Milestone:</v>
      </c>
      <c r="H311" s="198">
        <f ca="1">INDIRECT("'"&amp;$Q311&amp;"'!d247")</f>
        <v>0</v>
      </c>
      <c r="J311" s="195">
        <f ca="1">INDIRECT("'"&amp;$Q311&amp;"'!F250")</f>
        <v>0</v>
      </c>
      <c r="K311" s="195">
        <f ca="1">INDIRECT("'"&amp;$Q311&amp;"'!F252")</f>
        <v>0</v>
      </c>
      <c r="L311" s="195" t="str">
        <f ca="1">INDIRECT("'"&amp;$Q311&amp;"'!F254")</f>
        <v>N/A</v>
      </c>
      <c r="M311" s="195">
        <f ca="1">INDIRECT("'"&amp;$Q311&amp;"'!F257")</f>
        <v>0</v>
      </c>
      <c r="N311" s="195">
        <f ca="1">INDIRECT("'"&amp;$Q311&amp;"'!B259")</f>
        <v>0</v>
      </c>
      <c r="O311" s="195">
        <f ca="1">INDIRECT("'"&amp;$Q311&amp;"'!F267")</f>
        <v>0</v>
      </c>
      <c r="P311" s="195" t="str">
        <f ca="1">INDIRECT("'"&amp;$Q311&amp;"'!F269")</f>
        <v/>
      </c>
      <c r="Q311" t="s">
        <v>273</v>
      </c>
      <c r="R311">
        <v>33</v>
      </c>
    </row>
    <row r="312" spans="1:18" ht="15">
      <c r="A312" s="195" t="str">
        <f>'Total Payment Amount'!$D$2</f>
        <v>Los Angeles County Department of Health Services</v>
      </c>
      <c r="B312" s="195" t="str">
        <f>'Total Payment Amount'!$D$3</f>
        <v>DY 7</v>
      </c>
      <c r="C312" s="196">
        <f>'Total Payment Amount'!$D$4</f>
        <v>41182</v>
      </c>
      <c r="D312" s="198" t="str">
        <f ca="1" t="shared" si="18"/>
        <v>Category 4: Hospital-Acquired Pressure Ulcer Prevention</v>
      </c>
      <c r="E312" s="195">
        <f ca="1" t="shared" si="19"/>
        <v>0</v>
      </c>
      <c r="F312" s="195">
        <f ca="1" t="shared" si="20"/>
        <v>0</v>
      </c>
      <c r="G312" s="198" t="str">
        <f ca="1">INDIRECT("'"&amp;$Q312&amp;"'!B272")</f>
        <v>Optional Milestone:</v>
      </c>
      <c r="H312" s="198">
        <f ca="1">INDIRECT("'"&amp;$Q312&amp;"'!d272")</f>
        <v>0</v>
      </c>
      <c r="J312" s="195">
        <f ca="1">INDIRECT("'"&amp;$Q312&amp;"'!F275")</f>
        <v>0</v>
      </c>
      <c r="K312" s="195">
        <f ca="1">INDIRECT("'"&amp;$Q312&amp;"'!F277")</f>
        <v>0</v>
      </c>
      <c r="L312" s="195" t="str">
        <f ca="1">INDIRECT("'"&amp;$Q312&amp;"'!F279")</f>
        <v>N/A</v>
      </c>
      <c r="M312" s="195">
        <f ca="1">INDIRECT("'"&amp;$Q312&amp;"'!F282")</f>
        <v>0</v>
      </c>
      <c r="N312" s="195">
        <f ca="1">INDIRECT("'"&amp;$Q312&amp;"'!B284")</f>
        <v>0</v>
      </c>
      <c r="O312" s="195">
        <f ca="1">INDIRECT("'"&amp;$Q312&amp;"'!F292")</f>
        <v>0</v>
      </c>
      <c r="P312" s="195" t="str">
        <f ca="1">INDIRECT("'"&amp;$Q312&amp;"'!F294")</f>
        <v/>
      </c>
      <c r="Q312" t="s">
        <v>273</v>
      </c>
      <c r="R312">
        <v>33</v>
      </c>
    </row>
    <row r="313" spans="1:18" ht="15">
      <c r="A313" s="195" t="str">
        <f>'Total Payment Amount'!$D$2</f>
        <v>Los Angeles County Department of Health Services</v>
      </c>
      <c r="B313" s="195" t="str">
        <f>'Total Payment Amount'!$D$3</f>
        <v>DY 7</v>
      </c>
      <c r="C313" s="196">
        <f>'Total Payment Amount'!$D$4</f>
        <v>41182</v>
      </c>
      <c r="D313" s="198" t="str">
        <f ca="1" t="shared" si="18"/>
        <v>Category 4: Hospital-Acquired Pressure Ulcer Prevention</v>
      </c>
      <c r="E313" s="195">
        <f ca="1" t="shared" si="19"/>
        <v>0</v>
      </c>
      <c r="F313" s="195">
        <f ca="1" t="shared" si="20"/>
        <v>0</v>
      </c>
      <c r="G313" s="198" t="str">
        <f ca="1">INDIRECT("'"&amp;$Q313&amp;"'!B297")</f>
        <v>Optional Milestone:</v>
      </c>
      <c r="H313" s="198">
        <f ca="1">INDIRECT("'"&amp;$Q313&amp;"'!D297")</f>
        <v>0</v>
      </c>
      <c r="J313" s="195">
        <f ca="1">INDIRECT("'"&amp;$Q313&amp;"'!F300")</f>
        <v>0</v>
      </c>
      <c r="K313" s="195">
        <f ca="1">INDIRECT("'"&amp;$Q313&amp;"'!F302")</f>
        <v>0</v>
      </c>
      <c r="L313" s="195" t="str">
        <f ca="1">INDIRECT("'"&amp;$Q313&amp;"'!F304")</f>
        <v>N/A</v>
      </c>
      <c r="M313" s="195">
        <f ca="1">INDIRECT("'"&amp;$Q313&amp;"'!F307")</f>
        <v>0</v>
      </c>
      <c r="N313" s="195">
        <f ca="1">INDIRECT("'"&amp;$Q313&amp;"'!B309")</f>
        <v>0</v>
      </c>
      <c r="O313" s="195">
        <f ca="1">INDIRECT("'"&amp;$Q313&amp;"'!F317")</f>
        <v>0</v>
      </c>
      <c r="P313" s="195" t="str">
        <f ca="1">INDIRECT("'"&amp;$Q313&amp;"'!F319")</f>
        <v/>
      </c>
      <c r="Q313" t="s">
        <v>273</v>
      </c>
      <c r="R313">
        <v>33</v>
      </c>
    </row>
    <row r="314" spans="1:18" ht="15">
      <c r="A314" s="195" t="str">
        <f>'Total Payment Amount'!$D$2</f>
        <v>Los Angeles County Department of Health Services</v>
      </c>
      <c r="B314" s="195" t="str">
        <f>'Total Payment Amount'!$D$3</f>
        <v>DY 7</v>
      </c>
      <c r="C314" s="196">
        <f>'Total Payment Amount'!$D$4</f>
        <v>41182</v>
      </c>
      <c r="D314" s="198" t="str">
        <f ca="1" t="shared" si="18"/>
        <v>Category 4: Hospital-Acquired Pressure Ulcer Prevention</v>
      </c>
      <c r="E314" s="195">
        <f ca="1" t="shared" si="19"/>
        <v>0</v>
      </c>
      <c r="F314" s="195">
        <f ca="1" t="shared" si="20"/>
        <v>0</v>
      </c>
      <c r="G314" s="198" t="str">
        <f ca="1">INDIRECT("'"&amp;$Q314&amp;"'!B322")</f>
        <v>Optional Milestone:</v>
      </c>
      <c r="H314" s="198">
        <f ca="1">INDIRECT("'"&amp;$Q314&amp;"'!D322")</f>
        <v>0</v>
      </c>
      <c r="J314" s="195">
        <f ca="1">INDIRECT("'"&amp;$Q314&amp;"'!F325")</f>
        <v>0</v>
      </c>
      <c r="K314" s="195">
        <f ca="1">INDIRECT("'"&amp;$Q314&amp;"'!F327")</f>
        <v>0</v>
      </c>
      <c r="L314" s="195" t="str">
        <f ca="1">INDIRECT("'"&amp;$Q314&amp;"'!F329")</f>
        <v>N/A</v>
      </c>
      <c r="M314" s="195">
        <f ca="1">INDIRECT("'"&amp;$Q314&amp;"'!F332")</f>
        <v>0</v>
      </c>
      <c r="N314" s="195">
        <f ca="1">INDIRECT("'"&amp;$Q314&amp;"'!B334")</f>
        <v>0</v>
      </c>
      <c r="O314" s="195">
        <f ca="1">INDIRECT("'"&amp;$Q314&amp;"'!F342")</f>
        <v>0</v>
      </c>
      <c r="P314" s="195" t="str">
        <f ca="1">INDIRECT("'"&amp;$Q314&amp;"'!F344")</f>
        <v/>
      </c>
      <c r="Q314" t="s">
        <v>273</v>
      </c>
      <c r="R314">
        <v>33</v>
      </c>
    </row>
    <row r="315" spans="1:18" ht="15">
      <c r="A315" s="195" t="str">
        <f>'Total Payment Amount'!$D$2</f>
        <v>Los Angeles County Department of Health Services</v>
      </c>
      <c r="B315" s="195" t="str">
        <f>'Total Payment Amount'!$D$3</f>
        <v>DY 7</v>
      </c>
      <c r="C315" s="196">
        <f>'Total Payment Amount'!$D$4</f>
        <v>41182</v>
      </c>
      <c r="D315" s="198" t="str">
        <f ca="1" t="shared" si="18"/>
        <v>Category 4: Hospital-Acquired Pressure Ulcer Prevention</v>
      </c>
      <c r="E315" s="195">
        <f ca="1" t="shared" si="19"/>
        <v>0</v>
      </c>
      <c r="F315" s="195">
        <f ca="1" t="shared" si="20"/>
        <v>0</v>
      </c>
      <c r="G315" s="198" t="str">
        <f ca="1">INDIRECT("'"&amp;$Q315&amp;"'!B347")</f>
        <v>Optional Milestone:</v>
      </c>
      <c r="H315" s="198">
        <f ca="1">INDIRECT("'"&amp;$Q315&amp;"'!D347")</f>
        <v>0</v>
      </c>
      <c r="J315" s="195">
        <f ca="1">INDIRECT("'"&amp;$Q315&amp;"'!F350")</f>
        <v>0</v>
      </c>
      <c r="K315" s="195">
        <f ca="1">INDIRECT("'"&amp;$Q315&amp;"'!F352")</f>
        <v>0</v>
      </c>
      <c r="L315" s="195" t="str">
        <f ca="1">INDIRECT("'"&amp;$Q315&amp;"'!F354")</f>
        <v>N/A</v>
      </c>
      <c r="M315" s="195">
        <f ca="1">INDIRECT("'"&amp;$Q315&amp;"'!F357")</f>
        <v>0</v>
      </c>
      <c r="N315" s="195">
        <f ca="1">INDIRECT("'"&amp;$Q315&amp;"'!B359")</f>
        <v>0</v>
      </c>
      <c r="O315" s="195">
        <f ca="1">INDIRECT("'"&amp;$Q315&amp;"'!F367")</f>
        <v>0</v>
      </c>
      <c r="P315" s="195" t="str">
        <f ca="1">INDIRECT("'"&amp;$Q315&amp;"'!F369")</f>
        <v/>
      </c>
      <c r="Q315" t="s">
        <v>273</v>
      </c>
      <c r="R315">
        <v>33</v>
      </c>
    </row>
    <row r="316" spans="1:18" ht="15">
      <c r="A316" s="195" t="str">
        <f>'Total Payment Amount'!$D$2</f>
        <v>Los Angeles County Department of Health Services</v>
      </c>
      <c r="B316" s="195" t="str">
        <f>'Total Payment Amount'!$D$3</f>
        <v>DY 7</v>
      </c>
      <c r="C316" s="196">
        <f>'Total Payment Amount'!$D$4</f>
        <v>41182</v>
      </c>
      <c r="D316" s="198" t="str">
        <f ca="1" t="shared" si="18"/>
        <v>Category 4: Stroke Management</v>
      </c>
      <c r="E316" s="195">
        <f ca="1" t="shared" si="19"/>
        <v>0</v>
      </c>
      <c r="F316" s="195">
        <f ca="1" t="shared" si="20"/>
        <v>0</v>
      </c>
      <c r="H316" s="198">
        <f ca="1">INDIRECT("'"&amp;$Q316&amp;"'!D22")</f>
        <v>0</v>
      </c>
      <c r="J316" s="195">
        <f ca="1">INDIRECT("'"&amp;$Q316&amp;"'!F25")</f>
        <v>0</v>
      </c>
      <c r="K316" s="195">
        <f ca="1">INDIRECT("'"&amp;$Q316&amp;"'!F27")</f>
        <v>0</v>
      </c>
      <c r="L316" s="195" t="str">
        <f ca="1">INDIRECT("'"&amp;$Q316&amp;"'!F29")</f>
        <v>N/A</v>
      </c>
      <c r="M316" s="195">
        <f ca="1">INDIRECT("'"&amp;$Q316&amp;"'!F32")</f>
        <v>0</v>
      </c>
      <c r="N316" s="195">
        <f ca="1">INDIRECT("'"&amp;$Q316&amp;"'!B34")</f>
        <v>0</v>
      </c>
      <c r="O316" s="195">
        <f ca="1">INDIRECT("'"&amp;$Q316&amp;"'!F42")</f>
        <v>0</v>
      </c>
      <c r="P316" s="195" t="str">
        <f ca="1">INDIRECT("'"&amp;$Q316&amp;"'!F44")</f>
        <v/>
      </c>
      <c r="Q316" t="s">
        <v>274</v>
      </c>
      <c r="R316">
        <v>34</v>
      </c>
    </row>
    <row r="317" spans="1:18" ht="15">
      <c r="A317" s="195" t="str">
        <f>'Total Payment Amount'!$D$2</f>
        <v>Los Angeles County Department of Health Services</v>
      </c>
      <c r="B317" s="195" t="str">
        <f>'Total Payment Amount'!$D$3</f>
        <v>DY 7</v>
      </c>
      <c r="C317" s="196">
        <f>'Total Payment Amount'!$D$4</f>
        <v>41182</v>
      </c>
      <c r="D317" s="198" t="str">
        <f ca="1" t="shared" si="18"/>
        <v>Category 4: Stroke Management</v>
      </c>
      <c r="E317" s="195">
        <f ca="1" t="shared" si="19"/>
        <v>0</v>
      </c>
      <c r="F317" s="195">
        <f ca="1" t="shared" si="20"/>
        <v>0</v>
      </c>
      <c r="G317" s="198" t="str">
        <f ca="1">INDIRECT("'"&amp;$Q317&amp;"'!B47")</f>
        <v>Optional Milestone:</v>
      </c>
      <c r="H317" s="198">
        <f ca="1">INDIRECT("'"&amp;$Q317&amp;"'!D47")</f>
        <v>0</v>
      </c>
      <c r="J317" s="195">
        <f ca="1">INDIRECT("'"&amp;$Q317&amp;"'!F50")</f>
        <v>0</v>
      </c>
      <c r="K317" s="195">
        <f ca="1">INDIRECT("'"&amp;$Q317&amp;"'!F52")</f>
        <v>0</v>
      </c>
      <c r="L317" s="195" t="str">
        <f ca="1">INDIRECT("'"&amp;$Q317&amp;"'!F54")</f>
        <v>N/A</v>
      </c>
      <c r="M317" s="195">
        <f ca="1">INDIRECT("'"&amp;$Q317&amp;"'!F57")</f>
        <v>0</v>
      </c>
      <c r="N317" s="195">
        <f ca="1">INDIRECT("'"&amp;$Q317&amp;"'!B59")</f>
        <v>0</v>
      </c>
      <c r="O317" s="195">
        <f ca="1">INDIRECT("'"&amp;$Q317&amp;"'!F67")</f>
        <v>0</v>
      </c>
      <c r="P317" s="195" t="str">
        <f ca="1">INDIRECT("'"&amp;$Q317&amp;"'!F69")</f>
        <v/>
      </c>
      <c r="Q317" t="s">
        <v>274</v>
      </c>
      <c r="R317">
        <v>34</v>
      </c>
    </row>
    <row r="318" spans="1:18" ht="15">
      <c r="A318" s="195" t="str">
        <f>'Total Payment Amount'!$D$2</f>
        <v>Los Angeles County Department of Health Services</v>
      </c>
      <c r="B318" s="195" t="str">
        <f>'Total Payment Amount'!$D$3</f>
        <v>DY 7</v>
      </c>
      <c r="C318" s="196">
        <f>'Total Payment Amount'!$D$4</f>
        <v>41182</v>
      </c>
      <c r="D318" s="198" t="str">
        <f ca="1" t="shared" si="18"/>
        <v>Category 4: Stroke Management</v>
      </c>
      <c r="E318" s="195">
        <f ca="1" t="shared" si="19"/>
        <v>0</v>
      </c>
      <c r="F318" s="195">
        <f ca="1" t="shared" si="20"/>
        <v>0</v>
      </c>
      <c r="G318" s="198" t="str">
        <f ca="1">INDIRECT("'"&amp;$Q318&amp;"'!B72")</f>
        <v>Optional Milestone:</v>
      </c>
      <c r="H318" s="198">
        <f ca="1">INDIRECT("'"&amp;$Q318&amp;"'!D72")</f>
        <v>0</v>
      </c>
      <c r="J318" s="195">
        <f ca="1">INDIRECT("'"&amp;$Q318&amp;"'!F75")</f>
        <v>0</v>
      </c>
      <c r="K318" s="195">
        <f ca="1">INDIRECT("'"&amp;$Q318&amp;"'!F77")</f>
        <v>0</v>
      </c>
      <c r="L318" s="195" t="str">
        <f ca="1">INDIRECT("'"&amp;$Q318&amp;"'!F79")</f>
        <v>N/A</v>
      </c>
      <c r="M318" s="195">
        <f ca="1">INDIRECT("'"&amp;$Q318&amp;"'!F82")</f>
        <v>0</v>
      </c>
      <c r="N318" s="195">
        <f ca="1">INDIRECT("'"&amp;$Q318&amp;"'!B84")</f>
        <v>0</v>
      </c>
      <c r="O318" s="195">
        <f ca="1">INDIRECT("'"&amp;$Q318&amp;"'!F92")</f>
        <v>0</v>
      </c>
      <c r="P318" s="195" t="str">
        <f ca="1">INDIRECT("'"&amp;$Q318&amp;"'!F94")</f>
        <v/>
      </c>
      <c r="Q318" t="s">
        <v>274</v>
      </c>
      <c r="R318">
        <v>34</v>
      </c>
    </row>
    <row r="319" spans="1:18" ht="15">
      <c r="A319" s="195" t="str">
        <f>'Total Payment Amount'!$D$2</f>
        <v>Los Angeles County Department of Health Services</v>
      </c>
      <c r="B319" s="195" t="str">
        <f>'Total Payment Amount'!$D$3</f>
        <v>DY 7</v>
      </c>
      <c r="C319" s="196">
        <f>'Total Payment Amount'!$D$4</f>
        <v>41182</v>
      </c>
      <c r="D319" s="198" t="str">
        <f ca="1" t="shared" si="18"/>
        <v>Category 4: Stroke Management</v>
      </c>
      <c r="E319" s="195">
        <f ca="1" t="shared" si="19"/>
        <v>0</v>
      </c>
      <c r="F319" s="195">
        <f ca="1" t="shared" si="20"/>
        <v>0</v>
      </c>
      <c r="G319" s="198" t="str">
        <f ca="1">INDIRECT("'"&amp;$Q319&amp;"'!B97")</f>
        <v>Optional Milestone:</v>
      </c>
      <c r="H319" s="198">
        <f ca="1">INDIRECT("'"&amp;$Q319&amp;"'!d97")</f>
        <v>0</v>
      </c>
      <c r="J319" s="195">
        <f ca="1">INDIRECT("'"&amp;$Q319&amp;"'!F100")</f>
        <v>0</v>
      </c>
      <c r="K319" s="195">
        <f ca="1">INDIRECT("'"&amp;$Q319&amp;"'!F102")</f>
        <v>0</v>
      </c>
      <c r="L319" s="195" t="str">
        <f ca="1">INDIRECT("'"&amp;$Q319&amp;"'!F104")</f>
        <v>N/A</v>
      </c>
      <c r="M319" s="195">
        <f ca="1">INDIRECT("'"&amp;$Q319&amp;"'!F107")</f>
        <v>0</v>
      </c>
      <c r="N319" s="195">
        <f ca="1">INDIRECT("'"&amp;$Q319&amp;"'!B109")</f>
        <v>0</v>
      </c>
      <c r="O319" s="195">
        <f ca="1">INDIRECT("'"&amp;$Q319&amp;"'!F117")</f>
        <v>0</v>
      </c>
      <c r="P319" s="195" t="str">
        <f ca="1">INDIRECT("'"&amp;$Q319&amp;"'!F119")</f>
        <v/>
      </c>
      <c r="Q319" t="s">
        <v>274</v>
      </c>
      <c r="R319">
        <v>34</v>
      </c>
    </row>
    <row r="320" spans="1:18" ht="15">
      <c r="A320" s="195" t="str">
        <f>'Total Payment Amount'!$D$2</f>
        <v>Los Angeles County Department of Health Services</v>
      </c>
      <c r="B320" s="195" t="str">
        <f>'Total Payment Amount'!$D$3</f>
        <v>DY 7</v>
      </c>
      <c r="C320" s="196">
        <f>'Total Payment Amount'!$D$4</f>
        <v>41182</v>
      </c>
      <c r="D320" s="198" t="str">
        <f ca="1" t="shared" si="18"/>
        <v>Category 4: Stroke Management</v>
      </c>
      <c r="E320" s="195">
        <f ca="1" t="shared" si="19"/>
        <v>0</v>
      </c>
      <c r="F320" s="195">
        <f ca="1" t="shared" si="20"/>
        <v>0</v>
      </c>
      <c r="G320" s="198" t="str">
        <f ca="1">INDIRECT("'"&amp;$Q320&amp;"'!B122")</f>
        <v>Optional Milestone:</v>
      </c>
      <c r="H320" s="198">
        <f ca="1">INDIRECT("'"&amp;$Q320&amp;"'!d122")</f>
        <v>0</v>
      </c>
      <c r="J320" s="195">
        <f ca="1">INDIRECT("'"&amp;$Q320&amp;"'!F125")</f>
        <v>0</v>
      </c>
      <c r="K320" s="195">
        <f ca="1">INDIRECT("'"&amp;$Q320&amp;"'!F127")</f>
        <v>0</v>
      </c>
      <c r="L320" s="195" t="str">
        <f ca="1">INDIRECT("'"&amp;$Q320&amp;"'!F129")</f>
        <v>N/A</v>
      </c>
      <c r="M320" s="195">
        <f ca="1">INDIRECT("'"&amp;$Q320&amp;"'!F132")</f>
        <v>0</v>
      </c>
      <c r="N320" s="195">
        <f ca="1">INDIRECT("'"&amp;$Q320&amp;"'!B134")</f>
        <v>0</v>
      </c>
      <c r="O320" s="195">
        <f ca="1">INDIRECT("'"&amp;$Q320&amp;"'!F142")</f>
        <v>0</v>
      </c>
      <c r="P320" s="195" t="str">
        <f ca="1">INDIRECT("'"&amp;$Q320&amp;"'!F144")</f>
        <v/>
      </c>
      <c r="Q320" t="s">
        <v>274</v>
      </c>
      <c r="R320">
        <v>34</v>
      </c>
    </row>
    <row r="321" spans="1:18" ht="15">
      <c r="A321" s="195" t="str">
        <f>'Total Payment Amount'!$D$2</f>
        <v>Los Angeles County Department of Health Services</v>
      </c>
      <c r="B321" s="195" t="str">
        <f>'Total Payment Amount'!$D$3</f>
        <v>DY 7</v>
      </c>
      <c r="C321" s="196">
        <f>'Total Payment Amount'!$D$4</f>
        <v>41182</v>
      </c>
      <c r="D321" s="198" t="str">
        <f ca="1" t="shared" si="18"/>
        <v>Category 4: Stroke Management</v>
      </c>
      <c r="E321" s="195">
        <f ca="1" t="shared" si="19"/>
        <v>0</v>
      </c>
      <c r="F321" s="195">
        <f ca="1" t="shared" si="20"/>
        <v>0</v>
      </c>
      <c r="G321" s="198" t="str">
        <f ca="1">INDIRECT("'"&amp;$Q321&amp;"'!B147")</f>
        <v>Optional Milestone:</v>
      </c>
      <c r="H321" s="198">
        <f ca="1">INDIRECT("'"&amp;$Q321&amp;"'!d147")</f>
        <v>0</v>
      </c>
      <c r="J321" s="195">
        <f ca="1">INDIRECT("'"&amp;$Q321&amp;"'!F150")</f>
        <v>0</v>
      </c>
      <c r="K321" s="195">
        <f ca="1">INDIRECT("'"&amp;$Q321&amp;"'!F152")</f>
        <v>0</v>
      </c>
      <c r="L321" s="195" t="str">
        <f ca="1">INDIRECT("'"&amp;$Q321&amp;"'!F154")</f>
        <v>N/A</v>
      </c>
      <c r="M321" s="195">
        <f ca="1">INDIRECT("'"&amp;$Q321&amp;"'!F157")</f>
        <v>0</v>
      </c>
      <c r="N321" s="195">
        <f ca="1">INDIRECT("'"&amp;$Q321&amp;"'!B159")</f>
        <v>0</v>
      </c>
      <c r="O321" s="195">
        <f ca="1">INDIRECT("'"&amp;$Q321&amp;"'!F167")</f>
        <v>0</v>
      </c>
      <c r="P321" s="195" t="str">
        <f ca="1">INDIRECT("'"&amp;$Q321&amp;"'!F169")</f>
        <v/>
      </c>
      <c r="Q321" t="s">
        <v>274</v>
      </c>
      <c r="R321">
        <v>34</v>
      </c>
    </row>
    <row r="322" spans="1:18" ht="15">
      <c r="A322" s="195" t="str">
        <f>'Total Payment Amount'!$D$2</f>
        <v>Los Angeles County Department of Health Services</v>
      </c>
      <c r="B322" s="195" t="str">
        <f>'Total Payment Amount'!$D$3</f>
        <v>DY 7</v>
      </c>
      <c r="C322" s="196">
        <f>'Total Payment Amount'!$D$4</f>
        <v>41182</v>
      </c>
      <c r="D322" s="198" t="str">
        <f ca="1" t="shared" si="18"/>
        <v>Category 4: Venous Thromboembolism (VTE) Prevention and Treatment</v>
      </c>
      <c r="E322" s="195">
        <f ca="1" t="shared" si="19"/>
        <v>12795750</v>
      </c>
      <c r="F322" s="195">
        <f ca="1" t="shared" si="20"/>
        <v>12795750</v>
      </c>
      <c r="H322" s="198" t="str">
        <f ca="1">INDIRECT("'"&amp;$Q322&amp;"'!D22")</f>
        <v>Form LAC-DHS VTE prevention collaborative as evidenced by LAC-DHS Performance Measure Committee minutes</v>
      </c>
      <c r="J322" s="195">
        <f ca="1">INDIRECT("'"&amp;$Q322&amp;"'!F25")</f>
        <v>0</v>
      </c>
      <c r="K322" s="195">
        <f ca="1">INDIRECT("'"&amp;$Q322&amp;"'!F27")</f>
        <v>0</v>
      </c>
      <c r="L322" s="195" t="str">
        <f ca="1">INDIRECT("'"&amp;$Q322&amp;"'!F29")</f>
        <v>Yes</v>
      </c>
      <c r="M322" s="195" t="str">
        <f ca="1">INDIRECT("'"&amp;$Q322&amp;"'!F32")</f>
        <v>Yes</v>
      </c>
      <c r="N322" s="195" t="str">
        <f ca="1">INDIRECT("'"&amp;$Q322&amp;"'!B34")</f>
        <v xml:space="preserve">LAC-DHS formed a system-wide VTE collaborative which included VTE team champions from each LAC-DHS facility and a representative from LAC-DHS pharmacy.  The collaborative is facilitated by LAC-DHS Quality Improvement and Patient Safety Program (QIP) Staff.  The Collaborative held its first face-to-face meeting in April 2011 during DY 6.  The goal of the collaboative is to share best practices for VTE prevention and treatment across the system.  A survey conducted in DY 6 demonstrated that individual facilities have done considerable work to prevent and treat VTE and that there is significant variation in compliance with recognized prevention and treatment practices.  During DY 7 the collaborative met either face-to-face or via conference call.  Participation in the LAC-DHS Collaborative has been enthusiastic, as each facility was represented at each meeting.  Challenges to participation include Physician schedules and travel distance; challenges have been addressed by changing the meeting format to conference call sessions.  LAC-DHS QIPS staff particpated in the UHC VTE prevention and treatment collaborative as well.  Findings from the UHC collaborative were shared with LAC-DHS collaborative members.  Collaborative activities are reported to the LAC-DHS Performance Measure/Waiver Committee. </v>
      </c>
      <c r="O322" s="195" t="str">
        <f ca="1">INDIRECT("'"&amp;$Q322&amp;"'!F42")</f>
        <v>Yes</v>
      </c>
      <c r="P322" s="195">
        <f ca="1">INDIRECT("'"&amp;$Q322&amp;"'!F44")</f>
        <v>1</v>
      </c>
      <c r="Q322" t="s">
        <v>275</v>
      </c>
      <c r="R322">
        <v>35</v>
      </c>
    </row>
    <row r="323" spans="1:18" ht="15">
      <c r="A323" s="195" t="str">
        <f>'Total Payment Amount'!$D$2</f>
        <v>Los Angeles County Department of Health Services</v>
      </c>
      <c r="B323" s="195" t="str">
        <f>'Total Payment Amount'!$D$3</f>
        <v>DY 7</v>
      </c>
      <c r="C323" s="196">
        <f>'Total Payment Amount'!$D$4</f>
        <v>41182</v>
      </c>
      <c r="D323" s="198" t="str">
        <f ca="1" t="shared" si="18"/>
        <v>Category 4: Venous Thromboembolism (VTE) Prevention and Treatment</v>
      </c>
      <c r="E323" s="195">
        <f ca="1" t="shared" si="19"/>
        <v>12795750</v>
      </c>
      <c r="F323" s="195">
        <f ca="1" t="shared" si="20"/>
        <v>12795750</v>
      </c>
      <c r="G323" s="198" t="str">
        <f ca="1">INDIRECT("'"&amp;$Q323&amp;"'!B47")</f>
        <v>Optional Milestone:</v>
      </c>
      <c r="H323" s="198" t="str">
        <f ca="1">INDIRECT("'"&amp;$Q323&amp;"'!D47")</f>
        <v>VTE team wll set general goals and a timeline for construction of and implementation of VTE protocol as evendenced by DHS Performance Measure Committee minutes</v>
      </c>
      <c r="J323" s="195">
        <f ca="1">INDIRECT("'"&amp;$Q323&amp;"'!F50")</f>
        <v>0</v>
      </c>
      <c r="K323" s="195">
        <f ca="1">INDIRECT("'"&amp;$Q323&amp;"'!F52")</f>
        <v>0</v>
      </c>
      <c r="L323" s="195" t="str">
        <f ca="1">INDIRECT("'"&amp;$Q323&amp;"'!F54")</f>
        <v>Yes</v>
      </c>
      <c r="M323" s="195" t="str">
        <f ca="1">INDIRECT("'"&amp;$Q323&amp;"'!F57")</f>
        <v>Yes</v>
      </c>
      <c r="N323" s="195" t="str">
        <f ca="1">INDIRECT("'"&amp;$Q323&amp;"'!B59")</f>
        <v xml:space="preserve">The LAC-DHS collaborative delayed setting goals and timelines until the findings of baseline data collection were available.  The six months baseline data (July 2009 to December 2009) was complete and available for review by collaborative representatives in November 2011.  In December 2011, the collaborative met and used the baseline data to establish an action plan through 2013.  The baseline data reflected higher compliance with best practices for ICU patients, but low prophylaxis compliance for non-ICU admitted patients.  Additionally the data reflected that indicators VTE 1 (prophylaxis for non-ICU admits) and VTE 2 (prophylaxis for ICU admits) provided the greatest opportunity for improvement as these indicators effect large cohorts; VTE indicators 3,4, and 5 represent treatment practices for small cohorts. 
The LAC-DHS collaborative action plan targeted four areas: Assessment of existing protocols or order sets used throughout the system, assessment of the effectiveness of the protocols or order sets in addressing recognized VTE prevention and treatment practices encapsulated in The Joint Commission Indications VTE 1 through VTE 5, creation or revision of existing protocols or order sets as needed, and embedment of order sets in existing and future systems.  </v>
      </c>
      <c r="O323" s="195" t="str">
        <f ca="1">INDIRECT("'"&amp;$Q323&amp;"'!F67")</f>
        <v>Yes</v>
      </c>
      <c r="P323" s="195">
        <f ca="1">INDIRECT("'"&amp;$Q323&amp;"'!F69")</f>
        <v>1</v>
      </c>
      <c r="Q323" t="s">
        <v>275</v>
      </c>
      <c r="R323">
        <v>35</v>
      </c>
    </row>
    <row r="324" spans="1:18" ht="15">
      <c r="A324" s="195" t="str">
        <f>'Total Payment Amount'!$D$2</f>
        <v>Los Angeles County Department of Health Services</v>
      </c>
      <c r="B324" s="195" t="str">
        <f>'Total Payment Amount'!$D$3</f>
        <v>DY 7</v>
      </c>
      <c r="C324" s="196">
        <f>'Total Payment Amount'!$D$4</f>
        <v>41182</v>
      </c>
      <c r="D324" s="198" t="str">
        <f ca="1" t="shared" si="18"/>
        <v>Category 4: Venous Thromboembolism (VTE) Prevention and Treatment</v>
      </c>
      <c r="E324" s="195">
        <f ca="1" t="shared" si="19"/>
        <v>12795750</v>
      </c>
      <c r="F324" s="195">
        <f ca="1" t="shared" si="20"/>
        <v>12795750</v>
      </c>
      <c r="G324" s="198" t="str">
        <f ca="1">INDIRECT("'"&amp;$Q324&amp;"'!B72")</f>
        <v>Optional Milestone:</v>
      </c>
      <c r="H324" s="198" t="str">
        <f ca="1">INDIRECT("'"&amp;$Q324&amp;"'!D72")</f>
        <v xml:space="preserve">Allocate resources to provide expert support as evidenced by DHS Performance Measure Committee minutes. </v>
      </c>
      <c r="J324" s="195">
        <f ca="1">INDIRECT("'"&amp;$Q324&amp;"'!F75")</f>
        <v>0</v>
      </c>
      <c r="K324" s="195">
        <f ca="1">INDIRECT("'"&amp;$Q324&amp;"'!F77")</f>
        <v>0</v>
      </c>
      <c r="L324" s="195" t="str">
        <f ca="1">INDIRECT("'"&amp;$Q324&amp;"'!F79")</f>
        <v>Yes</v>
      </c>
      <c r="M324" s="195" t="str">
        <f ca="1">INDIRECT("'"&amp;$Q324&amp;"'!F82")</f>
        <v>Yes</v>
      </c>
      <c r="N324" s="195" t="str">
        <f ca="1">INDIRECT("'"&amp;$Q324&amp;"'!B84")</f>
        <v xml:space="preserve">The LAC-DHS collaborative members determined that several collaborative participants constituted expertise on VTE prevention and treatment.  The expert representatives include a pharmacist who manages his facility's anti-coagulation program, a physician who is the chief of his facility's Department of Internal Medicine, and a board-certified Hematologist that also directs her facility's anti-coagulation program.  Both physician experts have been and are currently involved in ongoing research around anti-coagulation.  The studies in which they have participated include "Utilization of VTE prophylaxis in the hospitalized medical patient" (2005), and " ENDORSE an epidemiological evaluation of venous thrombosis in the hospital setting" (2006-2007); the goal of these studies were to evaluate compliance with nationally accepted guidelines for prophylaxis of VTE in the inpatient setting.  These experts provide ongoing support and input for colloaborative and system-wide VTE prophylaxis activities. </v>
      </c>
      <c r="O324" s="195" t="str">
        <f ca="1">INDIRECT("'"&amp;$Q324&amp;"'!F92")</f>
        <v>Yes</v>
      </c>
      <c r="P324" s="195">
        <f ca="1">INDIRECT("'"&amp;$Q324&amp;"'!F94")</f>
        <v>1</v>
      </c>
      <c r="Q324" t="s">
        <v>275</v>
      </c>
      <c r="R324">
        <v>35</v>
      </c>
    </row>
    <row r="325" spans="1:18" ht="15">
      <c r="A325" s="195" t="str">
        <f>'Total Payment Amount'!$D$2</f>
        <v>Los Angeles County Department of Health Services</v>
      </c>
      <c r="B325" s="195" t="str">
        <f>'Total Payment Amount'!$D$3</f>
        <v>DY 7</v>
      </c>
      <c r="C325" s="196">
        <f>'Total Payment Amount'!$D$4</f>
        <v>41182</v>
      </c>
      <c r="D325" s="198" t="str">
        <f ca="1" t="shared" si="18"/>
        <v>Category 4: Venous Thromboembolism (VTE) Prevention and Treatment</v>
      </c>
      <c r="E325" s="195">
        <f ca="1" t="shared" si="19"/>
        <v>12795750</v>
      </c>
      <c r="F325" s="195">
        <f ca="1" t="shared" si="20"/>
        <v>12795750</v>
      </c>
      <c r="G325" s="198" t="str">
        <f ca="1">INDIRECT("'"&amp;$Q325&amp;"'!B97")</f>
        <v>Optional Milestone:</v>
      </c>
      <c r="H325" s="198" t="str">
        <f ca="1">INDIRECT("'"&amp;$Q325&amp;"'!d97")</f>
        <v xml:space="preserve">Allocate resources to develop VTE data collection methodology as evidenced by DHS Performance Measure Commmittee minutes. </v>
      </c>
      <c r="J325" s="195">
        <f ca="1">INDIRECT("'"&amp;$Q325&amp;"'!F100")</f>
        <v>0</v>
      </c>
      <c r="K325" s="195">
        <f ca="1">INDIRECT("'"&amp;$Q325&amp;"'!F102")</f>
        <v>0</v>
      </c>
      <c r="L325" s="195" t="str">
        <f ca="1">INDIRECT("'"&amp;$Q325&amp;"'!F104")</f>
        <v>Yes</v>
      </c>
      <c r="M325" s="195" t="str">
        <f ca="1">INDIRECT("'"&amp;$Q325&amp;"'!F107")</f>
        <v>Yes</v>
      </c>
      <c r="N325" s="195" t="str">
        <f ca="1">INDIRECT("'"&amp;$Q325&amp;"'!B109")</f>
        <v xml:space="preserve">LAC-DHS QIPS staff created data collection tools for each of the 5 VTE indicators using The Joint Commission (TJC) Specifications Manual for Discharges 4-1-11 to 12-31-11.  The draft collection tools were vetted with facility representatives of VTE teams.  The tools were tested by QIPS staff users. Once the tools were finalized, a computerized database was created and loaded on lap tops to be used by LAC-DHS QIPS staff for data collection.  The methodology requires monthly downloads of medical records that meet TJC specifications.  Using TJC sampling guidelines, a sample of closed medical records was reviewed for inclusion and if included compliance was assessed.  Once in the database, staff analyzed findings.  The findings were sent to facility representatives for review.  One of the challenges to meeting this milestone was creating new tools without benefit of our third party administrator's analysis and input.  Historically, when collecting data for other indicators such as core measures, the third party vendors create the abstraction tool and makes it available via the web.  Additionally, we participate in web meetings where any questions can be vetted.  As the VTE measures were intended for the "Meaningful Use" platform, this modality was not available to us.  An example of the challenges created is that after over a year of data collection we assessed the VTE prophylaxis measure compliance for the period of "the day after admission", whereas the VTE measures under the SCIP Core Measure set assesses compliance by looking at the period of "24 hours" after admission.   </v>
      </c>
      <c r="O325" s="195" t="str">
        <f ca="1">INDIRECT("'"&amp;$Q325&amp;"'!F117")</f>
        <v>Yes</v>
      </c>
      <c r="P325" s="195">
        <f ca="1">INDIRECT("'"&amp;$Q325&amp;"'!F119")</f>
        <v>1</v>
      </c>
      <c r="Q325" t="s">
        <v>275</v>
      </c>
      <c r="R325">
        <v>35</v>
      </c>
    </row>
    <row r="326" spans="1:18" ht="15">
      <c r="A326" s="195" t="str">
        <f>'Total Payment Amount'!$D$2</f>
        <v>Los Angeles County Department of Health Services</v>
      </c>
      <c r="B326" s="195" t="str">
        <f>'Total Payment Amount'!$D$3</f>
        <v>DY 7</v>
      </c>
      <c r="C326" s="196">
        <f>'Total Payment Amount'!$D$4</f>
        <v>41182</v>
      </c>
      <c r="D326" s="198" t="str">
        <f ca="1" t="shared" si="18"/>
        <v>Category 4: Venous Thromboembolism (VTE) Prevention and Treatment</v>
      </c>
      <c r="E326" s="195">
        <f ca="1" t="shared" si="19"/>
        <v>12795750</v>
      </c>
      <c r="F326" s="195">
        <f ca="1" t="shared" si="20"/>
        <v>12795750</v>
      </c>
      <c r="G326" s="198" t="str">
        <f ca="1">INDIRECT("'"&amp;$Q326&amp;"'!B122")</f>
        <v>Optional Milestone:</v>
      </c>
      <c r="H326" s="198" t="str">
        <f ca="1">INDIRECT("'"&amp;$Q326&amp;"'!d122")</f>
        <v xml:space="preserve">Allocate resources to collect data on VTE measures as evidenced by DHS Performance Measure Committee Minutes. </v>
      </c>
      <c r="J326" s="195">
        <f ca="1">INDIRECT("'"&amp;$Q326&amp;"'!F125")</f>
        <v>0</v>
      </c>
      <c r="K326" s="195">
        <f ca="1">INDIRECT("'"&amp;$Q326&amp;"'!F127")</f>
        <v>0</v>
      </c>
      <c r="L326" s="195" t="str">
        <f ca="1">INDIRECT("'"&amp;$Q326&amp;"'!F129")</f>
        <v>Yes</v>
      </c>
      <c r="M326" s="195" t="str">
        <f ca="1">INDIRECT("'"&amp;$Q326&amp;"'!F132")</f>
        <v>Yes</v>
      </c>
      <c r="N326" s="195" t="str">
        <f ca="1">INDIRECT("'"&amp;$Q326&amp;"'!B134")</f>
        <v xml:space="preserve">The LAC-DHS Performance Measure Committee members, in conjunction with LAC-DHS Quality Improvement and Patient Safety (QIPS) staff, elected to collect VTE data for our four participating hospitals using LAC-DHS QIPS staff. The basis for this decision was to maximize resources through consolidation and to maximize consistency in collection methodology.  LAC/QIPS use their data warehouse to identify medical records that meet the VTE indicator criteria.  LAC/QIPS staff either request paper medical records, or review patient files electronically depending on the facility.  Resources were a challenge for this milestone.  The VTE indicators required review of a minimum of 400 records a month.  LAC-DHS hired additional staff to meet this demand. </v>
      </c>
      <c r="O326" s="195" t="str">
        <f ca="1">INDIRECT("'"&amp;$Q326&amp;"'!F142")</f>
        <v>Yes</v>
      </c>
      <c r="P326" s="195">
        <f ca="1">INDIRECT("'"&amp;$Q326&amp;"'!F144")</f>
        <v>1</v>
      </c>
      <c r="Q326" t="s">
        <v>275</v>
      </c>
      <c r="R326">
        <v>35</v>
      </c>
    </row>
    <row r="327" spans="1:18" ht="15">
      <c r="A327" s="195" t="str">
        <f>'Total Payment Amount'!$D$2</f>
        <v>Los Angeles County Department of Health Services</v>
      </c>
      <c r="B327" s="195" t="str">
        <f>'Total Payment Amount'!$D$3</f>
        <v>DY 7</v>
      </c>
      <c r="C327" s="196">
        <f>'Total Payment Amount'!$D$4</f>
        <v>41182</v>
      </c>
      <c r="D327" s="198" t="str">
        <f ca="1" t="shared" si="18"/>
        <v>Category 4: Venous Thromboembolism (VTE) Prevention and Treatment</v>
      </c>
      <c r="E327" s="195">
        <f ca="1" t="shared" si="19"/>
        <v>12795750</v>
      </c>
      <c r="F327" s="195">
        <f ca="1" t="shared" si="20"/>
        <v>12795750</v>
      </c>
      <c r="G327" s="198" t="str">
        <f ca="1">INDIRECT("'"&amp;$Q327&amp;"'!B147")</f>
        <v>Optional Milestone:</v>
      </c>
      <c r="H327" s="198" t="str">
        <f ca="1">INDIRECT("'"&amp;$Q327&amp;"'!d147")</f>
        <v xml:space="preserve">Report at least 6 months of data collection of VTE management process measures to SNI for the purposes of establishing the baseline and setting benchmarks. </v>
      </c>
      <c r="J327" s="195">
        <f ca="1">INDIRECT("'"&amp;$Q327&amp;"'!F150")</f>
        <v>0</v>
      </c>
      <c r="K327" s="195">
        <f ca="1">INDIRECT("'"&amp;$Q327&amp;"'!F152")</f>
        <v>0</v>
      </c>
      <c r="L327" s="195" t="str">
        <f ca="1">INDIRECT("'"&amp;$Q327&amp;"'!F154")</f>
        <v>Yes</v>
      </c>
      <c r="M327" s="195" t="str">
        <f ca="1">INDIRECT("'"&amp;$Q327&amp;"'!F157")</f>
        <v>Yes</v>
      </c>
      <c r="N327" s="195" t="str">
        <f ca="1">INDIRECT("'"&amp;$Q327&amp;"'!B159")</f>
        <v xml:space="preserve">LAC-DHS submitted data to SNI on 5 VTE process measures in December 2011.  The baseline data period was the six months between July 2009 and December 2009.  The findings for LAC-DHS are as follows: VTE1- Prophylaxis for all admits: sample compliance 746/1339 for a 55.7% compliance rate; VTE2- Prophylaxis for ICU population: sample demonstrated compliance 227/280 for a 81.1% compliance rate; VTE3 - Bridge Therapy for Warfarin: demonstrated compliance was 50/60  for a 83.3% compliance rate; VTE4- Monitoring for patients on Unfractionated Heparin: demonstrated compliance was 24/25 for a compliance rate of 96%; VTE5-Discharge instructions for patients on Warfarin: demonstrated compliance was 41/55 for a compliance rate of 74.5%. </v>
      </c>
      <c r="O327" s="195" t="str">
        <f ca="1">INDIRECT("'"&amp;$Q327&amp;"'!F167")</f>
        <v>Yes</v>
      </c>
      <c r="P327" s="195">
        <f ca="1">INDIRECT("'"&amp;$Q327&amp;"'!F169")</f>
        <v>1</v>
      </c>
      <c r="Q327" t="s">
        <v>275</v>
      </c>
      <c r="R327">
        <v>35</v>
      </c>
    </row>
    <row r="328" spans="1:18" ht="15">
      <c r="A328" s="195" t="str">
        <f>'Total Payment Amount'!$D$2</f>
        <v>Los Angeles County Department of Health Services</v>
      </c>
      <c r="B328" s="195" t="str">
        <f>'Total Payment Amount'!$D$3</f>
        <v>DY 7</v>
      </c>
      <c r="C328" s="196">
        <f>'Total Payment Amount'!$D$4</f>
        <v>41182</v>
      </c>
      <c r="D328" s="198" t="str">
        <f ca="1" t="shared" si="18"/>
        <v>Category 4: Venous Thromboembolism (VTE) Prevention and Treatment</v>
      </c>
      <c r="E328" s="195">
        <f ca="1" t="shared" si="19"/>
        <v>12795750</v>
      </c>
      <c r="F328" s="195">
        <f ca="1" t="shared" si="20"/>
        <v>12795750</v>
      </c>
      <c r="G328" s="198" t="str">
        <f ca="1">INDIRECT("'"&amp;$Q328&amp;"'!B172")</f>
        <v>Optional Milestone:</v>
      </c>
      <c r="H328" s="198" t="str">
        <f ca="1">INDIRECT("'"&amp;$Q328&amp;"'!d172")</f>
        <v>Report the 5 VTE process measures data to the State.</v>
      </c>
      <c r="J328" s="195">
        <f ca="1">INDIRECT("'"&amp;$Q328&amp;"'!F175")</f>
        <v>5</v>
      </c>
      <c r="K328" s="195">
        <f ca="1">INDIRECT("'"&amp;$Q328&amp;"'!F177")</f>
        <v>1</v>
      </c>
      <c r="L328" s="195" t="str">
        <f ca="1">INDIRECT("'"&amp;$Q328&amp;"'!F179")</f>
        <v>Yes</v>
      </c>
      <c r="M328" s="195" t="str">
        <f ca="1">INDIRECT("'"&amp;$Q328&amp;"'!F182")</f>
        <v>Yes</v>
      </c>
      <c r="N328" s="195" t="str">
        <f ca="1">INDIRECT("'"&amp;$Q328&amp;"'!B184")</f>
        <v>Using the method outlined in VTE optional milestone 4, LACDHS collected data on 5 VTE process measures for the period July 2011 to June 2012.  The findings for LACDHS are as follows: VTE1- Prophylaxis for all admits: sample compliance 2299/3098 for 74% compliance rate ; VTE2- Prophylaxis for ICU population; sample demonstrated compliance 661/748 for 88% compliance rate; VTE3 - Bridge Therapy for Warfarin: demonstrated compliance was 133/162 for 82% compliance rate; VTE4- Monitoring for patients on Unfractionated Heparin: demonstrated compliance was 130/131 for a compliance rate of 99%; VTE5- Discharge instructions for patients on Warfarin: demonstrated compliance 111/181 for a compliance rate of 61%. 
Although interventions effecting compliance will all milestones were in the early stages during this period, the data for the July 2011 to June 2012 period demonstrates increased compliance over baseline for most measures.</v>
      </c>
      <c r="O328" s="195">
        <f ca="1">INDIRECT("'"&amp;$Q328&amp;"'!F192")</f>
        <v>5</v>
      </c>
      <c r="P328" s="195">
        <f ca="1">INDIRECT("'"&amp;$Q328&amp;"'!F194")</f>
        <v>1</v>
      </c>
      <c r="Q328" t="s">
        <v>275</v>
      </c>
      <c r="R328">
        <v>35</v>
      </c>
    </row>
    <row r="329" spans="1:18" ht="15">
      <c r="A329" s="195" t="str">
        <f>'Total Payment Amount'!$D$2</f>
        <v>Los Angeles County Department of Health Services</v>
      </c>
      <c r="B329" s="195" t="str">
        <f>'Total Payment Amount'!$D$3</f>
        <v>DY 7</v>
      </c>
      <c r="C329" s="196">
        <f>'Total Payment Amount'!$D$4</f>
        <v>41182</v>
      </c>
      <c r="D329" s="198" t="str">
        <f ca="1" t="shared" si="18"/>
        <v>Category 4: Falls with Injury Prevention</v>
      </c>
      <c r="E329" s="195">
        <f ca="1" t="shared" si="19"/>
        <v>0</v>
      </c>
      <c r="F329" s="195">
        <f ca="1" t="shared" si="20"/>
        <v>0</v>
      </c>
      <c r="H329" s="198" t="str">
        <f ca="1">INDIRECT("'"&amp;$Q329&amp;"'!B21")</f>
        <v>Prevalence of patient falls with injuries (Rate per 1,000 patient days)</v>
      </c>
      <c r="J329" s="195">
        <f ca="1">INDIRECT("'"&amp;$Q329&amp;"'!F23")</f>
        <v>0</v>
      </c>
      <c r="K329" s="195">
        <f ca="1">INDIRECT("'"&amp;$Q329&amp;"'!F25")</f>
        <v>0</v>
      </c>
      <c r="L329" s="195" t="str">
        <f ca="1">INDIRECT("'"&amp;$Q329&amp;"'!F27")</f>
        <v>N/A</v>
      </c>
      <c r="N329" s="195">
        <f ca="1">INDIRECT("'"&amp;$Q329&amp;"'!B32")</f>
        <v>0</v>
      </c>
      <c r="O329" s="195">
        <f ca="1">INDIRECT("'"&amp;$Q329&amp;"'!F40")</f>
        <v>0</v>
      </c>
      <c r="P329" s="195" t="str">
        <f ca="1">INDIRECT("'"&amp;$Q329&amp;"'!F44")</f>
        <v/>
      </c>
      <c r="Q329" t="s">
        <v>276</v>
      </c>
      <c r="R329">
        <v>36</v>
      </c>
    </row>
    <row r="330" spans="1:18" ht="15">
      <c r="A330" s="195" t="str">
        <f>'Total Payment Amount'!$D$2</f>
        <v>Los Angeles County Department of Health Services</v>
      </c>
      <c r="B330" s="195" t="str">
        <f>'Total Payment Amount'!$D$3</f>
        <v>DY 7</v>
      </c>
      <c r="C330" s="196">
        <f>'Total Payment Amount'!$D$4</f>
        <v>41182</v>
      </c>
      <c r="D330" s="198" t="str">
        <f ca="1" t="shared" si="18"/>
        <v>Category 4: Falls with Injury Prevention</v>
      </c>
      <c r="E330" s="195">
        <f ca="1" t="shared" si="19"/>
        <v>0</v>
      </c>
      <c r="F330" s="195">
        <f ca="1" t="shared" si="20"/>
        <v>0</v>
      </c>
      <c r="G330" s="198" t="str">
        <f ca="1">INDIRECT("'"&amp;$Q330&amp;"'!B47")</f>
        <v>Optional Milestone:</v>
      </c>
      <c r="H330" s="198">
        <f ca="1">INDIRECT("'"&amp;$Q330&amp;"'!D47")</f>
        <v>0</v>
      </c>
      <c r="J330" s="195">
        <f ca="1">INDIRECT("'"&amp;$Q330&amp;"'!F50")</f>
        <v>0</v>
      </c>
      <c r="K330" s="195">
        <f ca="1">INDIRECT("'"&amp;$Q330&amp;"'!F52")</f>
        <v>0</v>
      </c>
      <c r="L330" s="195" t="str">
        <f ca="1">INDIRECT("'"&amp;$Q330&amp;"'!F54")</f>
        <v>N/A</v>
      </c>
      <c r="M330" s="195">
        <f ca="1">INDIRECT("'"&amp;$Q330&amp;"'!F57")</f>
        <v>0</v>
      </c>
      <c r="N330" s="195">
        <f ca="1">INDIRECT("'"&amp;$Q330&amp;"'!B59")</f>
        <v>0</v>
      </c>
      <c r="O330" s="195">
        <f ca="1">INDIRECT("'"&amp;$Q330&amp;"'!F67")</f>
        <v>0</v>
      </c>
      <c r="P330" s="195" t="str">
        <f ca="1">INDIRECT("'"&amp;$Q330&amp;"'!F69")</f>
        <v/>
      </c>
      <c r="Q330" t="s">
        <v>276</v>
      </c>
      <c r="R330">
        <v>36</v>
      </c>
    </row>
    <row r="331" spans="1:18" ht="15">
      <c r="A331" s="195" t="str">
        <f>'Total Payment Amount'!$D$2</f>
        <v>Los Angeles County Department of Health Services</v>
      </c>
      <c r="B331" s="195" t="str">
        <f>'Total Payment Amount'!$D$3</f>
        <v>DY 7</v>
      </c>
      <c r="C331" s="196">
        <f>'Total Payment Amount'!$D$4</f>
        <v>41182</v>
      </c>
      <c r="D331" s="198" t="str">
        <f ca="1" t="shared" si="18"/>
        <v>Category 4: Falls with Injury Prevention</v>
      </c>
      <c r="E331" s="195">
        <f ca="1" t="shared" si="19"/>
        <v>0</v>
      </c>
      <c r="F331" s="195">
        <f ca="1" t="shared" si="20"/>
        <v>0</v>
      </c>
      <c r="G331" s="198" t="str">
        <f ca="1">INDIRECT("'"&amp;$Q331&amp;"'!B72")</f>
        <v>Optional Milestone:</v>
      </c>
      <c r="H331" s="198">
        <f ca="1">INDIRECT("'"&amp;$Q331&amp;"'!D72")</f>
        <v>0</v>
      </c>
      <c r="J331" s="195">
        <f ca="1">INDIRECT("'"&amp;$Q331&amp;"'!F75")</f>
        <v>0</v>
      </c>
      <c r="K331" s="195">
        <f ca="1">INDIRECT("'"&amp;$Q331&amp;"'!F77")</f>
        <v>0</v>
      </c>
      <c r="L331" s="195" t="str">
        <f ca="1">INDIRECT("'"&amp;$Q331&amp;"'!F79")</f>
        <v>N/A</v>
      </c>
      <c r="M331" s="195">
        <f ca="1">INDIRECT("'"&amp;$Q331&amp;"'!F82")</f>
        <v>0</v>
      </c>
      <c r="N331" s="195">
        <f ca="1">INDIRECT("'"&amp;$Q331&amp;"'!B84")</f>
        <v>0</v>
      </c>
      <c r="O331" s="195">
        <f ca="1">INDIRECT("'"&amp;$Q331&amp;"'!F92")</f>
        <v>0</v>
      </c>
      <c r="P331" s="195" t="str">
        <f ca="1">INDIRECT("'"&amp;$Q331&amp;"'!F94")</f>
        <v/>
      </c>
      <c r="Q331" t="s">
        <v>276</v>
      </c>
      <c r="R331">
        <v>36</v>
      </c>
    </row>
    <row r="332" spans="1:18" ht="15">
      <c r="A332" s="195" t="str">
        <f>'Total Payment Amount'!$D$2</f>
        <v>Los Angeles County Department of Health Services</v>
      </c>
      <c r="B332" s="195" t="str">
        <f>'Total Payment Amount'!$D$3</f>
        <v>DY 7</v>
      </c>
      <c r="C332" s="196">
        <f>'Total Payment Amount'!$D$4</f>
        <v>41182</v>
      </c>
      <c r="D332" s="198" t="str">
        <f ca="1" t="shared" si="18"/>
        <v>Category 4: Falls with Injury Prevention</v>
      </c>
      <c r="E332" s="195">
        <f ca="1" t="shared" si="19"/>
        <v>0</v>
      </c>
      <c r="F332" s="195">
        <f ca="1" t="shared" si="20"/>
        <v>0</v>
      </c>
      <c r="G332" s="198" t="str">
        <f ca="1">INDIRECT("'"&amp;$Q332&amp;"'!B97")</f>
        <v>Optional Milestone:</v>
      </c>
      <c r="H332" s="198">
        <f ca="1">INDIRECT("'"&amp;$Q332&amp;"'!d97")</f>
        <v>0</v>
      </c>
      <c r="J332" s="195">
        <f ca="1">INDIRECT("'"&amp;$Q332&amp;"'!F100")</f>
        <v>0</v>
      </c>
      <c r="K332" s="195">
        <f ca="1">INDIRECT("'"&amp;$Q332&amp;"'!F102")</f>
        <v>0</v>
      </c>
      <c r="L332" s="195" t="str">
        <f ca="1">INDIRECT("'"&amp;$Q332&amp;"'!F104")</f>
        <v>N/A</v>
      </c>
      <c r="M332" s="195">
        <f ca="1">INDIRECT("'"&amp;$Q332&amp;"'!F107")</f>
        <v>0</v>
      </c>
      <c r="N332" s="195">
        <f ca="1">INDIRECT("'"&amp;$Q332&amp;"'!B109")</f>
        <v>0</v>
      </c>
      <c r="O332" s="195">
        <f ca="1">INDIRECT("'"&amp;$Q332&amp;"'!F117")</f>
        <v>0</v>
      </c>
      <c r="P332" s="195" t="str">
        <f ca="1">INDIRECT("'"&amp;$Q332&amp;"'!F119")</f>
        <v/>
      </c>
      <c r="Q332" t="s">
        <v>276</v>
      </c>
      <c r="R332">
        <v>36</v>
      </c>
    </row>
    <row r="333" spans="1:18" ht="15">
      <c r="A333" s="195" t="str">
        <f>'Total Payment Amount'!$D$2</f>
        <v>Los Angeles County Department of Health Services</v>
      </c>
      <c r="B333" s="195" t="str">
        <f>'Total Payment Amount'!$D$3</f>
        <v>DY 7</v>
      </c>
      <c r="C333" s="196">
        <f>'Total Payment Amount'!$D$4</f>
        <v>41182</v>
      </c>
      <c r="D333" s="198" t="str">
        <f ca="1" t="shared" si="18"/>
        <v>Category 4: Falls with Injury Prevention</v>
      </c>
      <c r="E333" s="195">
        <f ca="1" t="shared" si="19"/>
        <v>0</v>
      </c>
      <c r="F333" s="195">
        <f ca="1" t="shared" si="20"/>
        <v>0</v>
      </c>
      <c r="G333" s="198" t="str">
        <f ca="1">INDIRECT("'"&amp;$Q333&amp;"'!B122")</f>
        <v>Optional Milestone:</v>
      </c>
      <c r="H333" s="198">
        <f ca="1">INDIRECT("'"&amp;$Q333&amp;"'!d122")</f>
        <v>0</v>
      </c>
      <c r="J333" s="195">
        <f ca="1">INDIRECT("'"&amp;$Q333&amp;"'!F125")</f>
        <v>0</v>
      </c>
      <c r="K333" s="195">
        <f ca="1">INDIRECT("'"&amp;$Q333&amp;"'!F127")</f>
        <v>0</v>
      </c>
      <c r="L333" s="195" t="str">
        <f ca="1">INDIRECT("'"&amp;$Q333&amp;"'!F129")</f>
        <v>N/A</v>
      </c>
      <c r="M333" s="195">
        <f ca="1">INDIRECT("'"&amp;$Q333&amp;"'!F132")</f>
        <v>0</v>
      </c>
      <c r="N333" s="195">
        <f ca="1">INDIRECT("'"&amp;$Q333&amp;"'!B134")</f>
        <v>0</v>
      </c>
      <c r="O333" s="195">
        <f ca="1">INDIRECT("'"&amp;$Q333&amp;"'!F142")</f>
        <v>0</v>
      </c>
      <c r="P333" s="195" t="str">
        <f ca="1">INDIRECT("'"&amp;$Q333&amp;"'!F144")</f>
        <v/>
      </c>
      <c r="Q333" t="s">
        <v>276</v>
      </c>
      <c r="R333">
        <v>36</v>
      </c>
    </row>
    <row r="334" spans="1:18" ht="15">
      <c r="A334" s="195" t="str">
        <f>'Total Payment Amount'!$D$2</f>
        <v>Los Angeles County Department of Health Services</v>
      </c>
      <c r="B334" s="195" t="str">
        <f>'Total Payment Amount'!$D$3</f>
        <v>DY 7</v>
      </c>
      <c r="C334" s="196">
        <f>'Total Payment Amount'!$D$4</f>
        <v>41182</v>
      </c>
      <c r="D334" s="198" t="str">
        <f ca="1">INDIRECT("'"&amp;$Q334&amp;"'!$A$5")</f>
        <v>Category 4: Falls with Injury Prevention</v>
      </c>
      <c r="E334" s="195">
        <f ca="1">INDIRECT("'"&amp;$Q334&amp;"'!$F$17")</f>
        <v>0</v>
      </c>
      <c r="F334" s="195">
        <f ca="1">INDIRECT("'"&amp;$Q334&amp;"'!$F$19")</f>
        <v>0</v>
      </c>
      <c r="G334" s="198" t="str">
        <f ca="1">INDIRECT("'"&amp;$Q334&amp;"'!B147")</f>
        <v>Optional Milestone:</v>
      </c>
      <c r="H334" s="198">
        <f ca="1">INDIRECT("'"&amp;$Q334&amp;"'!d147")</f>
        <v>0</v>
      </c>
      <c r="J334" s="195">
        <f ca="1">INDIRECT("'"&amp;$Q334&amp;"'!F150")</f>
        <v>0</v>
      </c>
      <c r="K334" s="195">
        <f ca="1">INDIRECT("'"&amp;$Q334&amp;"'!F152")</f>
        <v>0</v>
      </c>
      <c r="L334" s="195" t="str">
        <f ca="1">INDIRECT("'"&amp;$Q334&amp;"'!F154")</f>
        <v>N/A</v>
      </c>
      <c r="M334" s="195">
        <f ca="1">INDIRECT("'"&amp;$Q334&amp;"'!F157")</f>
        <v>0</v>
      </c>
      <c r="N334" s="195">
        <f ca="1">INDIRECT("'"&amp;$Q334&amp;"'!B159")</f>
        <v>0</v>
      </c>
      <c r="O334" s="195">
        <f ca="1">INDIRECT("'"&amp;$Q334&amp;"'!F167")</f>
        <v>0</v>
      </c>
      <c r="P334" s="195" t="str">
        <f ca="1">INDIRECT("'"&amp;$Q334&amp;"'!F169")</f>
        <v/>
      </c>
      <c r="Q334" t="s">
        <v>276</v>
      </c>
      <c r="R334">
        <v>36</v>
      </c>
    </row>
    <row r="335" spans="1:18" ht="15">
      <c r="A335" s="195" t="str">
        <f>'Total Payment Amount'!$D$2</f>
        <v>Los Angeles County Department of Health Services</v>
      </c>
      <c r="B335" s="195" t="str">
        <f>'Total Payment Amount'!$D$3</f>
        <v>DY 7</v>
      </c>
      <c r="C335" s="196">
        <f>'Total Payment Amount'!$D$4</f>
        <v>41182</v>
      </c>
      <c r="D335" s="198" t="str">
        <f ca="1">INDIRECT("'"&amp;$Q335&amp;"'!$A$5")</f>
        <v>Category 4: Falls with Injury Prevention</v>
      </c>
      <c r="E335" s="195">
        <f ca="1">INDIRECT("'"&amp;$Q335&amp;"'!$F$17")</f>
        <v>0</v>
      </c>
      <c r="F335" s="195">
        <f ca="1">INDIRECT("'"&amp;$Q335&amp;"'!$F$19")</f>
        <v>0</v>
      </c>
      <c r="G335" s="198" t="str">
        <f ca="1">INDIRECT("'"&amp;$Q335&amp;"'!B172")</f>
        <v>Optional Milestone:</v>
      </c>
      <c r="H335" s="198">
        <f ca="1">INDIRECT("'"&amp;$Q335&amp;"'!d172")</f>
        <v>0</v>
      </c>
      <c r="J335" s="195">
        <f ca="1">INDIRECT("'"&amp;$Q335&amp;"'!F175")</f>
        <v>0</v>
      </c>
      <c r="K335" s="195">
        <f ca="1">INDIRECT("'"&amp;$Q335&amp;"'!F177")</f>
        <v>0</v>
      </c>
      <c r="L335" s="195" t="str">
        <f ca="1">INDIRECT("'"&amp;$Q335&amp;"'!F179")</f>
        <v>N/A</v>
      </c>
      <c r="M335" s="195">
        <f ca="1">INDIRECT("'"&amp;$Q335&amp;"'!F182")</f>
        <v>0</v>
      </c>
      <c r="N335" s="195">
        <f ca="1">INDIRECT("'"&amp;$Q335&amp;"'!B184")</f>
        <v>0</v>
      </c>
      <c r="O335" s="195">
        <f ca="1">INDIRECT("'"&amp;$Q335&amp;"'!F192")</f>
        <v>0</v>
      </c>
      <c r="P335" s="195" t="str">
        <f ca="1">INDIRECT("'"&amp;$Q335&amp;"'!F194")</f>
        <v/>
      </c>
      <c r="Q335" t="s">
        <v>276</v>
      </c>
      <c r="R335">
        <v>36</v>
      </c>
    </row>
    <row r="336" spans="4:6" ht="15">
      <c r="D336" s="198"/>
      <c r="E336" s="195"/>
      <c r="F336" s="195"/>
    </row>
    <row r="337" spans="4:6" ht="15">
      <c r="D337" s="198"/>
      <c r="E337" s="195"/>
      <c r="F337" s="195"/>
    </row>
    <row r="338" spans="4:6" ht="15">
      <c r="D338" s="198"/>
      <c r="E338" s="195"/>
      <c r="F338" s="195"/>
    </row>
  </sheetData>
  <sheetProtection password="CB04" sheet="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89" customWidth="1"/>
    <col min="2" max="2" width="2.140625" style="89" customWidth="1"/>
    <col min="3" max="3" width="22.8515625" style="89" customWidth="1"/>
    <col min="4" max="4" width="73.00390625" style="90" customWidth="1"/>
    <col min="5" max="5" width="2.7109375" style="89" customWidth="1"/>
    <col min="6" max="6" width="15.00390625" style="91" bestFit="1" customWidth="1"/>
    <col min="7" max="7" width="3.00390625" style="89" customWidth="1"/>
    <col min="8" max="8" width="3.140625" style="89" customWidth="1"/>
    <col min="9" max="16384" width="10.00390625" style="89" customWidth="1"/>
  </cols>
  <sheetData>
    <row r="1" ht="15">
      <c r="A1" s="88"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ht="13.5" thickBot="1">
      <c r="A5" s="88"/>
      <c r="D5" s="92" t="s">
        <v>138</v>
      </c>
      <c r="E5" s="12" t="s">
        <v>2</v>
      </c>
      <c r="F5" s="15" t="s">
        <v>187</v>
      </c>
    </row>
    <row r="6" ht="15">
      <c r="A6" s="93" t="s">
        <v>143</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2" t="s">
        <v>2</v>
      </c>
      <c r="B11" s="94"/>
      <c r="C11" s="90" t="s">
        <v>5</v>
      </c>
      <c r="E11" s="90"/>
      <c r="F11" s="90"/>
      <c r="G11" s="90"/>
    </row>
    <row r="12" spans="2:3" ht="15" thickBot="1">
      <c r="B12" s="95"/>
      <c r="C12" s="96" t="s">
        <v>6</v>
      </c>
    </row>
    <row r="13" spans="2:3" ht="15" thickBot="1">
      <c r="B13" s="97"/>
      <c r="C13" s="96" t="s">
        <v>7</v>
      </c>
    </row>
    <row r="14" spans="2:3" ht="14.25">
      <c r="B14" s="98"/>
      <c r="C14" s="96" t="s">
        <v>8</v>
      </c>
    </row>
    <row r="15" spans="1:7" ht="15">
      <c r="A15" s="90"/>
      <c r="B15" s="90"/>
      <c r="C15" s="90"/>
      <c r="E15" s="90"/>
      <c r="F15" s="90"/>
      <c r="G15" s="90"/>
    </row>
    <row r="16" spans="1:7" s="105" customFormat="1" ht="15">
      <c r="A16" s="99" t="s">
        <v>90</v>
      </c>
      <c r="B16" s="100"/>
      <c r="C16" s="100"/>
      <c r="D16" s="101"/>
      <c r="E16" s="102"/>
      <c r="F16" s="103"/>
      <c r="G16" s="104"/>
    </row>
    <row r="17" spans="1:7" s="112" customFormat="1" ht="15.75" thickBot="1">
      <c r="A17" s="106"/>
      <c r="B17" s="107"/>
      <c r="C17" s="107"/>
      <c r="D17" s="108"/>
      <c r="E17" s="109"/>
      <c r="F17" s="110"/>
      <c r="G17" s="111"/>
    </row>
    <row r="18" spans="1:7" ht="13.5" thickBot="1">
      <c r="A18" s="113"/>
      <c r="B18" s="89" t="s">
        <v>10</v>
      </c>
      <c r="C18" s="114"/>
      <c r="E18" s="12" t="s">
        <v>2</v>
      </c>
      <c r="F18" s="15"/>
      <c r="G18" s="115"/>
    </row>
    <row r="19" spans="1:7" ht="13.5" thickBot="1">
      <c r="A19" s="113"/>
      <c r="C19" s="114"/>
      <c r="G19" s="115"/>
    </row>
    <row r="20" spans="1:7" ht="13.5" thickBot="1">
      <c r="A20" s="113"/>
      <c r="B20" s="89" t="s">
        <v>11</v>
      </c>
      <c r="C20" s="114"/>
      <c r="E20" s="12" t="s">
        <v>2</v>
      </c>
      <c r="F20" s="15"/>
      <c r="G20" s="115"/>
    </row>
    <row r="21" spans="1:7" s="112" customFormat="1" ht="15">
      <c r="A21" s="116"/>
      <c r="B21" s="93"/>
      <c r="C21" s="93"/>
      <c r="D21" s="117"/>
      <c r="F21" s="98"/>
      <c r="G21" s="118"/>
    </row>
    <row r="22" spans="1:7" s="112" customFormat="1" ht="15">
      <c r="A22" s="119"/>
      <c r="B22" s="41" t="s">
        <v>228</v>
      </c>
      <c r="C22" s="120"/>
      <c r="D22" s="150"/>
      <c r="G22" s="118"/>
    </row>
    <row r="23" spans="1:7" s="124" customFormat="1" ht="12">
      <c r="A23" s="121"/>
      <c r="B23" s="122"/>
      <c r="C23" s="123"/>
      <c r="D23" s="151" t="s">
        <v>142</v>
      </c>
      <c r="F23" s="125"/>
      <c r="G23" s="126"/>
    </row>
    <row r="24" spans="1:7" s="112" customFormat="1" ht="6.75" customHeight="1" thickBot="1">
      <c r="A24" s="119"/>
      <c r="B24" s="96"/>
      <c r="C24" s="120"/>
      <c r="D24" s="127"/>
      <c r="F24" s="98"/>
      <c r="G24" s="118"/>
    </row>
    <row r="25" spans="1:7" ht="13.5" thickBot="1">
      <c r="A25" s="113"/>
      <c r="B25" s="89" t="s">
        <v>18</v>
      </c>
      <c r="E25" s="12" t="s">
        <v>2</v>
      </c>
      <c r="F25" s="54"/>
      <c r="G25" s="115"/>
    </row>
    <row r="26" spans="1:7" ht="6.75" customHeight="1" thickBot="1">
      <c r="A26" s="113"/>
      <c r="F26" s="128"/>
      <c r="G26" s="115"/>
    </row>
    <row r="27" spans="1:7" ht="13.5" thickBot="1">
      <c r="A27" s="113"/>
      <c r="B27" s="89" t="s">
        <v>19</v>
      </c>
      <c r="E27" s="12" t="s">
        <v>2</v>
      </c>
      <c r="F27" s="54"/>
      <c r="G27" s="115"/>
    </row>
    <row r="28" spans="1:7" ht="6.75" customHeight="1" thickBot="1">
      <c r="A28" s="113"/>
      <c r="G28" s="115"/>
    </row>
    <row r="29" spans="1:7" ht="13.5" thickBot="1">
      <c r="A29" s="113"/>
      <c r="C29" s="89" t="s">
        <v>14</v>
      </c>
      <c r="F29" s="95" t="str">
        <f>IF(F27&gt;0,F25/F27,IF(F32&gt;0,F32,"N/A"))</f>
        <v>N/A</v>
      </c>
      <c r="G29" s="115"/>
    </row>
    <row r="30" spans="1:7" ht="6.75" customHeight="1">
      <c r="A30" s="113"/>
      <c r="G30" s="115"/>
    </row>
    <row r="31" spans="1:7" ht="13.5" customHeight="1" thickBot="1">
      <c r="A31" s="113"/>
      <c r="B31" s="298" t="s">
        <v>301</v>
      </c>
      <c r="C31" s="298"/>
      <c r="D31" s="298"/>
      <c r="G31" s="115"/>
    </row>
    <row r="32" spans="1:7" ht="13.5" thickBot="1">
      <c r="A32" s="113"/>
      <c r="B32" s="298"/>
      <c r="C32" s="298"/>
      <c r="D32" s="298"/>
      <c r="E32" s="12" t="s">
        <v>2</v>
      </c>
      <c r="F32" s="15"/>
      <c r="G32" s="115"/>
    </row>
    <row r="33" spans="1:7" ht="6.75" customHeight="1">
      <c r="A33" s="113"/>
      <c r="G33" s="115"/>
    </row>
    <row r="34" spans="1:7" ht="15">
      <c r="A34" s="113"/>
      <c r="B34" s="299"/>
      <c r="C34" s="300"/>
      <c r="D34" s="301"/>
      <c r="G34" s="115"/>
    </row>
    <row r="35" spans="1:7" ht="15">
      <c r="A35" s="113"/>
      <c r="B35" s="302"/>
      <c r="C35" s="303"/>
      <c r="D35" s="304"/>
      <c r="G35" s="115"/>
    </row>
    <row r="36" spans="1:7" ht="15">
      <c r="A36" s="113"/>
      <c r="B36" s="302"/>
      <c r="C36" s="303"/>
      <c r="D36" s="304"/>
      <c r="G36" s="115"/>
    </row>
    <row r="37" spans="1:7" ht="15">
      <c r="A37" s="113"/>
      <c r="B37" s="302"/>
      <c r="C37" s="303"/>
      <c r="D37" s="304"/>
      <c r="G37" s="115"/>
    </row>
    <row r="38" spans="1:7" ht="15">
      <c r="A38" s="113"/>
      <c r="B38" s="302"/>
      <c r="C38" s="303"/>
      <c r="D38" s="304"/>
      <c r="G38" s="115"/>
    </row>
    <row r="39" spans="1:7" ht="15">
      <c r="A39" s="113"/>
      <c r="B39" s="302"/>
      <c r="C39" s="303"/>
      <c r="D39" s="304"/>
      <c r="G39" s="115"/>
    </row>
    <row r="40" spans="1:7" ht="15">
      <c r="A40" s="113"/>
      <c r="B40" s="305"/>
      <c r="C40" s="306"/>
      <c r="D40" s="307"/>
      <c r="G40" s="115"/>
    </row>
    <row r="41" spans="1:7" ht="6.75" customHeight="1" thickBot="1">
      <c r="A41" s="113"/>
      <c r="G41" s="115"/>
    </row>
    <row r="42" spans="1:7" ht="13.5" thickBot="1">
      <c r="A42" s="113"/>
      <c r="B42" s="89" t="s">
        <v>20</v>
      </c>
      <c r="E42" s="12" t="s">
        <v>2</v>
      </c>
      <c r="F42" s="54"/>
      <c r="G42" s="115"/>
    </row>
    <row r="43" spans="1:7" ht="6.75" customHeight="1" thickBot="1">
      <c r="A43" s="113"/>
      <c r="G43" s="115"/>
    </row>
    <row r="44" spans="1:7" ht="13.5" thickBot="1">
      <c r="A44" s="113"/>
      <c r="C44" s="114" t="s">
        <v>15</v>
      </c>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112" customFormat="1" ht="15">
      <c r="A46" s="106"/>
      <c r="B46" s="107"/>
      <c r="C46" s="107"/>
      <c r="D46" s="108"/>
      <c r="E46" s="109"/>
      <c r="F46" s="110"/>
      <c r="G46" s="111"/>
    </row>
    <row r="47" spans="1:7" s="112" customFormat="1" ht="15">
      <c r="A47" s="119"/>
      <c r="B47" s="41" t="s">
        <v>228</v>
      </c>
      <c r="C47" s="120"/>
      <c r="D47" s="150"/>
      <c r="G47" s="118"/>
    </row>
    <row r="48" spans="1:7" s="124" customFormat="1" ht="12">
      <c r="A48" s="121"/>
      <c r="B48" s="122"/>
      <c r="C48" s="123"/>
      <c r="D48" s="151" t="s">
        <v>142</v>
      </c>
      <c r="F48" s="125"/>
      <c r="G48" s="126"/>
    </row>
    <row r="49" spans="1:7" s="112" customFormat="1" ht="6.75" customHeight="1" thickBot="1">
      <c r="A49" s="119"/>
      <c r="B49" s="96"/>
      <c r="C49" s="120"/>
      <c r="D49" s="127"/>
      <c r="F49" s="98"/>
      <c r="G49" s="118"/>
    </row>
    <row r="50" spans="1:7" ht="13.5" thickBot="1">
      <c r="A50" s="113"/>
      <c r="B50" s="89" t="s">
        <v>18</v>
      </c>
      <c r="E50" s="12" t="s">
        <v>2</v>
      </c>
      <c r="F50" s="54"/>
      <c r="G50" s="115"/>
    </row>
    <row r="51" spans="1:7" ht="6.75" customHeight="1" thickBot="1">
      <c r="A51" s="113"/>
      <c r="F51" s="128"/>
      <c r="G51" s="115"/>
    </row>
    <row r="52" spans="1:7" ht="13.5" thickBot="1">
      <c r="A52" s="113"/>
      <c r="B52" s="89" t="s">
        <v>19</v>
      </c>
      <c r="E52" s="12" t="s">
        <v>2</v>
      </c>
      <c r="F52" s="54"/>
      <c r="G52" s="115"/>
    </row>
    <row r="53" spans="1:7" ht="6.75" customHeight="1" thickBot="1">
      <c r="A53" s="113"/>
      <c r="G53" s="115"/>
    </row>
    <row r="54" spans="1:7" ht="13.5" thickBot="1">
      <c r="A54" s="113"/>
      <c r="C54" s="89" t="s">
        <v>14</v>
      </c>
      <c r="F54" s="95" t="str">
        <f>IF(F52&gt;0,F50/F52,IF(F57&gt;0,F57,"N/A"))</f>
        <v>N/A</v>
      </c>
      <c r="G54" s="115"/>
    </row>
    <row r="55" spans="1:7" ht="6.75" customHeight="1">
      <c r="A55" s="113"/>
      <c r="G55" s="115"/>
    </row>
    <row r="56" spans="1:7" ht="13.5" customHeight="1" thickBot="1">
      <c r="A56" s="113"/>
      <c r="B56" s="298" t="s">
        <v>301</v>
      </c>
      <c r="C56" s="298"/>
      <c r="D56" s="298"/>
      <c r="G56" s="115"/>
    </row>
    <row r="57" spans="1:7" ht="13.5" thickBot="1">
      <c r="A57" s="113"/>
      <c r="B57" s="298"/>
      <c r="C57" s="298"/>
      <c r="D57" s="298"/>
      <c r="E57" s="12" t="s">
        <v>2</v>
      </c>
      <c r="F57" s="15"/>
      <c r="G57" s="115"/>
    </row>
    <row r="58" spans="1:7" ht="6.75" customHeight="1">
      <c r="A58" s="113"/>
      <c r="G58" s="115"/>
    </row>
    <row r="59" spans="1:7" ht="15">
      <c r="A59" s="113"/>
      <c r="B59" s="299"/>
      <c r="C59" s="300"/>
      <c r="D59" s="301"/>
      <c r="G59" s="115"/>
    </row>
    <row r="60" spans="1:7" ht="15">
      <c r="A60" s="113"/>
      <c r="B60" s="302"/>
      <c r="C60" s="303"/>
      <c r="D60" s="304"/>
      <c r="G60" s="115"/>
    </row>
    <row r="61" spans="1:7" ht="15">
      <c r="A61" s="113"/>
      <c r="B61" s="302"/>
      <c r="C61" s="303"/>
      <c r="D61" s="304"/>
      <c r="G61" s="115"/>
    </row>
    <row r="62" spans="1:7" ht="15">
      <c r="A62" s="113"/>
      <c r="B62" s="302"/>
      <c r="C62" s="303"/>
      <c r="D62" s="304"/>
      <c r="G62" s="115"/>
    </row>
    <row r="63" spans="1:7" ht="15">
      <c r="A63" s="113"/>
      <c r="B63" s="302"/>
      <c r="C63" s="303"/>
      <c r="D63" s="304"/>
      <c r="G63" s="115"/>
    </row>
    <row r="64" spans="1:7" ht="15">
      <c r="A64" s="113"/>
      <c r="B64" s="302"/>
      <c r="C64" s="303"/>
      <c r="D64" s="304"/>
      <c r="G64" s="115"/>
    </row>
    <row r="65" spans="1:7" ht="15">
      <c r="A65" s="113"/>
      <c r="B65" s="305"/>
      <c r="C65" s="306"/>
      <c r="D65" s="307"/>
      <c r="G65" s="115"/>
    </row>
    <row r="66" spans="1:7" ht="6.75" customHeight="1" thickBot="1">
      <c r="A66" s="113"/>
      <c r="G66" s="115"/>
    </row>
    <row r="67" spans="1:7" ht="13.5" thickBot="1">
      <c r="A67" s="113"/>
      <c r="B67" s="89" t="s">
        <v>20</v>
      </c>
      <c r="E67" s="12" t="s">
        <v>2</v>
      </c>
      <c r="F67" s="54"/>
      <c r="G67" s="115"/>
    </row>
    <row r="68" spans="1:7" ht="6.75" customHeight="1" thickBot="1">
      <c r="A68" s="113"/>
      <c r="G68" s="115"/>
    </row>
    <row r="69" spans="1:7" ht="13.5" thickBot="1">
      <c r="A69" s="113"/>
      <c r="C69" s="114" t="s">
        <v>15</v>
      </c>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112" customFormat="1" ht="15">
      <c r="A71" s="106"/>
      <c r="B71" s="107"/>
      <c r="C71" s="107"/>
      <c r="D71" s="108"/>
      <c r="E71" s="109"/>
      <c r="F71" s="110"/>
      <c r="G71" s="111"/>
    </row>
    <row r="72" spans="1:7" s="112" customFormat="1" ht="15">
      <c r="A72" s="119"/>
      <c r="B72" s="41" t="s">
        <v>228</v>
      </c>
      <c r="C72" s="120"/>
      <c r="D72" s="150"/>
      <c r="G72" s="118"/>
    </row>
    <row r="73" spans="1:7" s="124" customFormat="1" ht="12">
      <c r="A73" s="121"/>
      <c r="B73" s="122"/>
      <c r="C73" s="123"/>
      <c r="D73" s="151" t="s">
        <v>142</v>
      </c>
      <c r="F73" s="125"/>
      <c r="G73" s="126"/>
    </row>
    <row r="74" spans="1:7" s="112" customFormat="1" ht="6.75" customHeight="1" thickBot="1">
      <c r="A74" s="119"/>
      <c r="B74" s="96"/>
      <c r="C74" s="120"/>
      <c r="D74" s="127"/>
      <c r="F74" s="98"/>
      <c r="G74" s="118"/>
    </row>
    <row r="75" spans="1:7" ht="13.5" thickBot="1">
      <c r="A75" s="113"/>
      <c r="B75" s="89" t="s">
        <v>18</v>
      </c>
      <c r="E75" s="12" t="s">
        <v>2</v>
      </c>
      <c r="F75" s="54"/>
      <c r="G75" s="115"/>
    </row>
    <row r="76" spans="1:7" ht="6.75" customHeight="1" thickBot="1">
      <c r="A76" s="113"/>
      <c r="F76" s="128"/>
      <c r="G76" s="115"/>
    </row>
    <row r="77" spans="1:7" ht="13.5" thickBot="1">
      <c r="A77" s="113"/>
      <c r="B77" s="89" t="s">
        <v>19</v>
      </c>
      <c r="E77" s="12" t="s">
        <v>2</v>
      </c>
      <c r="F77" s="54"/>
      <c r="G77" s="115"/>
    </row>
    <row r="78" spans="1:7" ht="6.75" customHeight="1" thickBot="1">
      <c r="A78" s="113"/>
      <c r="G78" s="115"/>
    </row>
    <row r="79" spans="1:7" ht="13.5" thickBot="1">
      <c r="A79" s="113"/>
      <c r="C79" s="89" t="s">
        <v>14</v>
      </c>
      <c r="F79" s="95" t="str">
        <f>IF(F77&gt;0,F75/F77,IF(F82&gt;0,F82,"N/A"))</f>
        <v>N/A</v>
      </c>
      <c r="G79" s="115"/>
    </row>
    <row r="80" spans="1:7" ht="6.75" customHeight="1">
      <c r="A80" s="113"/>
      <c r="G80" s="115"/>
    </row>
    <row r="81" spans="1:7" ht="13.5" customHeight="1" thickBot="1">
      <c r="A81" s="113"/>
      <c r="B81" s="298" t="s">
        <v>301</v>
      </c>
      <c r="C81" s="298"/>
      <c r="D81" s="298"/>
      <c r="G81" s="115"/>
    </row>
    <row r="82" spans="1:7" ht="13.5" thickBot="1">
      <c r="A82" s="113"/>
      <c r="B82" s="298"/>
      <c r="C82" s="298"/>
      <c r="D82" s="298"/>
      <c r="E82" s="12" t="s">
        <v>2</v>
      </c>
      <c r="F82" s="15"/>
      <c r="G82" s="115"/>
    </row>
    <row r="83" spans="1:7" ht="6.75" customHeight="1">
      <c r="A83" s="113"/>
      <c r="G83" s="115"/>
    </row>
    <row r="84" spans="1:7" ht="15">
      <c r="A84" s="113"/>
      <c r="B84" s="299"/>
      <c r="C84" s="300"/>
      <c r="D84" s="301"/>
      <c r="G84" s="115"/>
    </row>
    <row r="85" spans="1:7" ht="15">
      <c r="A85" s="113"/>
      <c r="B85" s="302"/>
      <c r="C85" s="303"/>
      <c r="D85" s="304"/>
      <c r="G85" s="115"/>
    </row>
    <row r="86" spans="1:7" ht="15">
      <c r="A86" s="113"/>
      <c r="B86" s="302"/>
      <c r="C86" s="303"/>
      <c r="D86" s="304"/>
      <c r="G86" s="115"/>
    </row>
    <row r="87" spans="1:7" ht="15">
      <c r="A87" s="113"/>
      <c r="B87" s="302"/>
      <c r="C87" s="303"/>
      <c r="D87" s="304"/>
      <c r="G87" s="115"/>
    </row>
    <row r="88" spans="1:7" ht="15">
      <c r="A88" s="113"/>
      <c r="B88" s="302"/>
      <c r="C88" s="303"/>
      <c r="D88" s="304"/>
      <c r="G88" s="115"/>
    </row>
    <row r="89" spans="1:7" ht="15">
      <c r="A89" s="113"/>
      <c r="B89" s="302"/>
      <c r="C89" s="303"/>
      <c r="D89" s="304"/>
      <c r="G89" s="115"/>
    </row>
    <row r="90" spans="1:7" ht="15">
      <c r="A90" s="113"/>
      <c r="B90" s="305"/>
      <c r="C90" s="306"/>
      <c r="D90" s="307"/>
      <c r="G90" s="115"/>
    </row>
    <row r="91" spans="1:7" ht="6.75" customHeight="1" thickBot="1">
      <c r="A91" s="113"/>
      <c r="G91" s="115"/>
    </row>
    <row r="92" spans="1:7" ht="13.5" thickBot="1">
      <c r="A92" s="113"/>
      <c r="B92" s="89" t="s">
        <v>20</v>
      </c>
      <c r="E92" s="12" t="s">
        <v>2</v>
      </c>
      <c r="F92" s="54"/>
      <c r="G92" s="115"/>
    </row>
    <row r="93" spans="1:7" ht="6.75" customHeight="1" thickBot="1">
      <c r="A93" s="113"/>
      <c r="G93" s="115"/>
    </row>
    <row r="94" spans="1:7" ht="13.5" thickBot="1">
      <c r="A94" s="113"/>
      <c r="C94" s="114" t="s">
        <v>15</v>
      </c>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112" customFormat="1" ht="15">
      <c r="A96" s="116"/>
      <c r="B96" s="93"/>
      <c r="C96" s="93"/>
      <c r="D96" s="117"/>
      <c r="F96" s="98"/>
      <c r="G96" s="118"/>
    </row>
    <row r="97" spans="1:7" s="112" customFormat="1" ht="15">
      <c r="A97" s="119"/>
      <c r="B97" s="41" t="s">
        <v>228</v>
      </c>
      <c r="C97" s="120"/>
      <c r="D97" s="150"/>
      <c r="G97" s="118"/>
    </row>
    <row r="98" spans="1:7" s="124" customFormat="1" ht="12">
      <c r="A98" s="121"/>
      <c r="B98" s="122"/>
      <c r="C98" s="123"/>
      <c r="D98" s="151" t="s">
        <v>142</v>
      </c>
      <c r="F98" s="125"/>
      <c r="G98" s="126"/>
    </row>
    <row r="99" spans="1:7" s="112" customFormat="1" ht="6.75" customHeight="1" thickBot="1">
      <c r="A99" s="119"/>
      <c r="B99" s="96"/>
      <c r="C99" s="120"/>
      <c r="D99" s="127"/>
      <c r="F99" s="98"/>
      <c r="G99" s="118"/>
    </row>
    <row r="100" spans="1:7" ht="13.5" thickBot="1">
      <c r="A100" s="113"/>
      <c r="B100" s="89" t="s">
        <v>18</v>
      </c>
      <c r="E100" s="12" t="s">
        <v>2</v>
      </c>
      <c r="F100" s="54"/>
      <c r="G100" s="115"/>
    </row>
    <row r="101" spans="1:7" ht="6.75" customHeight="1" thickBot="1">
      <c r="A101" s="113"/>
      <c r="F101" s="128"/>
      <c r="G101" s="115"/>
    </row>
    <row r="102" spans="1:7" ht="13.5" thickBot="1">
      <c r="A102" s="113"/>
      <c r="B102" s="89" t="s">
        <v>19</v>
      </c>
      <c r="E102" s="12" t="s">
        <v>2</v>
      </c>
      <c r="F102" s="54"/>
      <c r="G102" s="115"/>
    </row>
    <row r="103" spans="1:7" ht="6.75" customHeight="1" thickBot="1">
      <c r="A103" s="113"/>
      <c r="G103" s="115"/>
    </row>
    <row r="104" spans="1:7" ht="13.5" thickBot="1">
      <c r="A104" s="113"/>
      <c r="C104" s="89" t="s">
        <v>14</v>
      </c>
      <c r="F104" s="95" t="str">
        <f>IF(F102&gt;0,F100/F102,IF(F107&gt;0,F107,"N/A"))</f>
        <v>N/A</v>
      </c>
      <c r="G104" s="115"/>
    </row>
    <row r="105" spans="1:7" ht="6.75" customHeight="1">
      <c r="A105" s="113"/>
      <c r="G105" s="115"/>
    </row>
    <row r="106" spans="1:7" ht="13.5" customHeight="1" thickBot="1">
      <c r="A106" s="113"/>
      <c r="B106" s="298" t="s">
        <v>301</v>
      </c>
      <c r="C106" s="298"/>
      <c r="D106" s="298"/>
      <c r="G106" s="115"/>
    </row>
    <row r="107" spans="1:7" ht="13.5" thickBot="1">
      <c r="A107" s="113"/>
      <c r="B107" s="298"/>
      <c r="C107" s="298"/>
      <c r="D107" s="298"/>
      <c r="E107" s="12" t="s">
        <v>2</v>
      </c>
      <c r="F107" s="15"/>
      <c r="G107" s="115"/>
    </row>
    <row r="108" spans="1:7" ht="6.75" customHeight="1">
      <c r="A108" s="113"/>
      <c r="G108" s="115"/>
    </row>
    <row r="109" spans="1:7" ht="15">
      <c r="A109" s="113"/>
      <c r="B109" s="299"/>
      <c r="C109" s="300"/>
      <c r="D109" s="301"/>
      <c r="G109" s="115"/>
    </row>
    <row r="110" spans="1:7" ht="15">
      <c r="A110" s="113"/>
      <c r="B110" s="302"/>
      <c r="C110" s="303"/>
      <c r="D110" s="304"/>
      <c r="G110" s="115"/>
    </row>
    <row r="111" spans="1:7" ht="15">
      <c r="A111" s="113"/>
      <c r="B111" s="302"/>
      <c r="C111" s="303"/>
      <c r="D111" s="304"/>
      <c r="G111" s="115"/>
    </row>
    <row r="112" spans="1:7" ht="15">
      <c r="A112" s="113"/>
      <c r="B112" s="302"/>
      <c r="C112" s="303"/>
      <c r="D112" s="304"/>
      <c r="G112" s="115"/>
    </row>
    <row r="113" spans="1:7" ht="15">
      <c r="A113" s="113"/>
      <c r="B113" s="302"/>
      <c r="C113" s="303"/>
      <c r="D113" s="304"/>
      <c r="G113" s="115"/>
    </row>
    <row r="114" spans="1:7" ht="15">
      <c r="A114" s="113"/>
      <c r="B114" s="302"/>
      <c r="C114" s="303"/>
      <c r="D114" s="304"/>
      <c r="G114" s="115"/>
    </row>
    <row r="115" spans="1:7" ht="15">
      <c r="A115" s="113"/>
      <c r="B115" s="305"/>
      <c r="C115" s="306"/>
      <c r="D115" s="307"/>
      <c r="G115" s="115"/>
    </row>
    <row r="116" spans="1:7" ht="6.75" customHeight="1" thickBot="1">
      <c r="A116" s="113"/>
      <c r="G116" s="115"/>
    </row>
    <row r="117" spans="1:7" ht="13.5" thickBot="1">
      <c r="A117" s="113"/>
      <c r="B117" s="89" t="s">
        <v>20</v>
      </c>
      <c r="E117" s="12" t="s">
        <v>2</v>
      </c>
      <c r="F117" s="54"/>
      <c r="G117" s="115"/>
    </row>
    <row r="118" spans="1:7" ht="6.75" customHeight="1" thickBot="1">
      <c r="A118" s="113"/>
      <c r="G118" s="115"/>
    </row>
    <row r="119" spans="1:7" ht="13.5" thickBot="1">
      <c r="A119" s="113"/>
      <c r="C119" s="114" t="s">
        <v>15</v>
      </c>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112" customFormat="1" ht="15">
      <c r="A121" s="106"/>
      <c r="B121" s="107"/>
      <c r="C121" s="107"/>
      <c r="D121" s="108"/>
      <c r="E121" s="109"/>
      <c r="F121" s="110"/>
      <c r="G121" s="111"/>
    </row>
    <row r="122" spans="1:7" s="112" customFormat="1" ht="15">
      <c r="A122" s="119"/>
      <c r="B122" s="41" t="s">
        <v>228</v>
      </c>
      <c r="C122" s="120"/>
      <c r="D122" s="150"/>
      <c r="G122" s="118"/>
    </row>
    <row r="123" spans="1:7" s="124" customFormat="1" ht="12">
      <c r="A123" s="121"/>
      <c r="B123" s="122"/>
      <c r="C123" s="123"/>
      <c r="D123" s="151" t="s">
        <v>142</v>
      </c>
      <c r="F123" s="125"/>
      <c r="G123" s="126"/>
    </row>
    <row r="124" spans="1:7" s="112" customFormat="1" ht="6.75" customHeight="1" thickBot="1">
      <c r="A124" s="119"/>
      <c r="B124" s="96"/>
      <c r="C124" s="120"/>
      <c r="D124" s="127"/>
      <c r="F124" s="98"/>
      <c r="G124" s="118"/>
    </row>
    <row r="125" spans="1:7" ht="13.5" thickBot="1">
      <c r="A125" s="113"/>
      <c r="B125" s="89" t="s">
        <v>18</v>
      </c>
      <c r="E125" s="12" t="s">
        <v>2</v>
      </c>
      <c r="F125" s="54"/>
      <c r="G125" s="115"/>
    </row>
    <row r="126" spans="1:7" ht="6.75" customHeight="1" thickBot="1">
      <c r="A126" s="113"/>
      <c r="F126" s="128"/>
      <c r="G126" s="115"/>
    </row>
    <row r="127" spans="1:7" ht="13.5" thickBot="1">
      <c r="A127" s="113"/>
      <c r="B127" s="89" t="s">
        <v>19</v>
      </c>
      <c r="E127" s="12" t="s">
        <v>2</v>
      </c>
      <c r="F127" s="54"/>
      <c r="G127" s="115"/>
    </row>
    <row r="128" spans="1:7" ht="6.75" customHeight="1" thickBot="1">
      <c r="A128" s="113"/>
      <c r="G128" s="115"/>
    </row>
    <row r="129" spans="1:7" ht="13.5" thickBot="1">
      <c r="A129" s="113"/>
      <c r="C129" s="89" t="s">
        <v>14</v>
      </c>
      <c r="F129" s="95" t="str">
        <f>IF(F127&gt;0,F125/F127,IF(F132&gt;0,F132,"N/A"))</f>
        <v>N/A</v>
      </c>
      <c r="G129" s="115"/>
    </row>
    <row r="130" spans="1:7" ht="6.75" customHeight="1">
      <c r="A130" s="113"/>
      <c r="G130" s="115"/>
    </row>
    <row r="131" spans="1:7" ht="13.5" customHeight="1" thickBot="1">
      <c r="A131" s="113"/>
      <c r="B131" s="298" t="s">
        <v>301</v>
      </c>
      <c r="C131" s="298"/>
      <c r="D131" s="298"/>
      <c r="G131" s="115"/>
    </row>
    <row r="132" spans="1:7" ht="13.5" thickBot="1">
      <c r="A132" s="113"/>
      <c r="B132" s="298"/>
      <c r="C132" s="298"/>
      <c r="D132" s="298"/>
      <c r="E132" s="12" t="s">
        <v>2</v>
      </c>
      <c r="F132" s="15"/>
      <c r="G132" s="115"/>
    </row>
    <row r="133" spans="1:7" ht="6.75" customHeight="1">
      <c r="A133" s="113"/>
      <c r="G133" s="115"/>
    </row>
    <row r="134" spans="1:7" ht="15">
      <c r="A134" s="113"/>
      <c r="B134" s="299"/>
      <c r="C134" s="300"/>
      <c r="D134" s="301"/>
      <c r="G134" s="115"/>
    </row>
    <row r="135" spans="1:7" ht="15">
      <c r="A135" s="113"/>
      <c r="B135" s="302"/>
      <c r="C135" s="303"/>
      <c r="D135" s="304"/>
      <c r="G135" s="115"/>
    </row>
    <row r="136" spans="1:7" ht="15">
      <c r="A136" s="113"/>
      <c r="B136" s="302"/>
      <c r="C136" s="303"/>
      <c r="D136" s="304"/>
      <c r="G136" s="115"/>
    </row>
    <row r="137" spans="1:7" ht="15">
      <c r="A137" s="113"/>
      <c r="B137" s="302"/>
      <c r="C137" s="303"/>
      <c r="D137" s="304"/>
      <c r="G137" s="115"/>
    </row>
    <row r="138" spans="1:7" ht="15">
      <c r="A138" s="113"/>
      <c r="B138" s="302"/>
      <c r="C138" s="303"/>
      <c r="D138" s="304"/>
      <c r="G138" s="115"/>
    </row>
    <row r="139" spans="1:7" ht="15">
      <c r="A139" s="113"/>
      <c r="B139" s="302"/>
      <c r="C139" s="303"/>
      <c r="D139" s="304"/>
      <c r="G139" s="115"/>
    </row>
    <row r="140" spans="1:7" ht="15">
      <c r="A140" s="113"/>
      <c r="B140" s="305"/>
      <c r="C140" s="306"/>
      <c r="D140" s="307"/>
      <c r="G140" s="115"/>
    </row>
    <row r="141" spans="1:7" ht="6.75" customHeight="1" thickBot="1">
      <c r="A141" s="113"/>
      <c r="G141" s="115"/>
    </row>
    <row r="142" spans="1:7" ht="13.5" thickBot="1">
      <c r="A142" s="113"/>
      <c r="B142" s="89" t="s">
        <v>20</v>
      </c>
      <c r="E142" s="12" t="s">
        <v>2</v>
      </c>
      <c r="F142" s="54"/>
      <c r="G142" s="115"/>
    </row>
    <row r="143" spans="1:7" ht="6.75" customHeight="1" thickBot="1">
      <c r="A143" s="113"/>
      <c r="G143" s="115"/>
    </row>
    <row r="144" spans="1:7" ht="13.5" thickBot="1">
      <c r="A144" s="113"/>
      <c r="C144" s="114" t="s">
        <v>15</v>
      </c>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112" customFormat="1" ht="15">
      <c r="A146" s="106"/>
      <c r="B146" s="107"/>
      <c r="C146" s="107"/>
      <c r="D146" s="108"/>
      <c r="E146" s="109"/>
      <c r="F146" s="110"/>
      <c r="G146" s="111"/>
    </row>
    <row r="147" spans="1:7" s="112" customFormat="1" ht="15">
      <c r="A147" s="119"/>
      <c r="B147" s="41" t="s">
        <v>227</v>
      </c>
      <c r="C147" s="120"/>
      <c r="D147" s="150"/>
      <c r="G147" s="118"/>
    </row>
    <row r="148" spans="1:7" s="124" customFormat="1" ht="12">
      <c r="A148" s="121"/>
      <c r="B148" s="122"/>
      <c r="C148" s="123"/>
      <c r="D148" s="151" t="s">
        <v>142</v>
      </c>
      <c r="F148" s="125"/>
      <c r="G148" s="126"/>
    </row>
    <row r="149" spans="1:7" s="112" customFormat="1" ht="6.75" customHeight="1" thickBot="1">
      <c r="A149" s="119"/>
      <c r="B149" s="96"/>
      <c r="C149" s="120"/>
      <c r="D149" s="127"/>
      <c r="F149" s="98"/>
      <c r="G149" s="118"/>
    </row>
    <row r="150" spans="1:7" ht="13.5" thickBot="1">
      <c r="A150" s="113"/>
      <c r="B150" s="89" t="s">
        <v>18</v>
      </c>
      <c r="E150" s="12" t="s">
        <v>2</v>
      </c>
      <c r="F150" s="54"/>
      <c r="G150" s="115"/>
    </row>
    <row r="151" spans="1:7" ht="6.75" customHeight="1" thickBot="1">
      <c r="A151" s="113"/>
      <c r="F151" s="128"/>
      <c r="G151" s="115"/>
    </row>
    <row r="152" spans="1:7" ht="13.5" thickBot="1">
      <c r="A152" s="113"/>
      <c r="B152" s="89" t="s">
        <v>19</v>
      </c>
      <c r="E152" s="12" t="s">
        <v>2</v>
      </c>
      <c r="F152" s="54"/>
      <c r="G152" s="115"/>
    </row>
    <row r="153" spans="1:7" ht="6.75" customHeight="1" thickBot="1">
      <c r="A153" s="113"/>
      <c r="G153" s="115"/>
    </row>
    <row r="154" spans="1:7" ht="13.5" thickBot="1">
      <c r="A154" s="113"/>
      <c r="C154" s="89" t="s">
        <v>14</v>
      </c>
      <c r="F154" s="95" t="str">
        <f>IF(F152&gt;0,F150/F152,IF(F157&gt;0,F157,"N/A"))</f>
        <v>N/A</v>
      </c>
      <c r="G154" s="115"/>
    </row>
    <row r="155" spans="1:7" ht="6.75" customHeight="1">
      <c r="A155" s="113"/>
      <c r="G155" s="115"/>
    </row>
    <row r="156" spans="1:7" ht="13.5" customHeight="1" thickBot="1">
      <c r="A156" s="113"/>
      <c r="B156" s="298" t="s">
        <v>301</v>
      </c>
      <c r="C156" s="298"/>
      <c r="D156" s="298"/>
      <c r="G156" s="115"/>
    </row>
    <row r="157" spans="1:7" ht="13.5" thickBot="1">
      <c r="A157" s="113"/>
      <c r="B157" s="298"/>
      <c r="C157" s="298"/>
      <c r="D157" s="298"/>
      <c r="E157" s="12" t="s">
        <v>2</v>
      </c>
      <c r="F157" s="15"/>
      <c r="G157" s="115"/>
    </row>
    <row r="158" spans="1:7" ht="6.75" customHeight="1">
      <c r="A158" s="113"/>
      <c r="G158" s="115"/>
    </row>
    <row r="159" spans="1:7" ht="15">
      <c r="A159" s="113"/>
      <c r="B159" s="299"/>
      <c r="C159" s="300"/>
      <c r="D159" s="301"/>
      <c r="G159" s="115"/>
    </row>
    <row r="160" spans="1:7" ht="15">
      <c r="A160" s="113"/>
      <c r="B160" s="302"/>
      <c r="C160" s="303"/>
      <c r="D160" s="304"/>
      <c r="G160" s="115"/>
    </row>
    <row r="161" spans="1:7" ht="15">
      <c r="A161" s="113"/>
      <c r="B161" s="302"/>
      <c r="C161" s="303"/>
      <c r="D161" s="304"/>
      <c r="G161" s="115"/>
    </row>
    <row r="162" spans="1:7" ht="15">
      <c r="A162" s="113"/>
      <c r="B162" s="302"/>
      <c r="C162" s="303"/>
      <c r="D162" s="304"/>
      <c r="G162" s="115"/>
    </row>
    <row r="163" spans="1:7" ht="15">
      <c r="A163" s="113"/>
      <c r="B163" s="302"/>
      <c r="C163" s="303"/>
      <c r="D163" s="304"/>
      <c r="G163" s="115"/>
    </row>
    <row r="164" spans="1:7" ht="15">
      <c r="A164" s="113"/>
      <c r="B164" s="302"/>
      <c r="C164" s="303"/>
      <c r="D164" s="304"/>
      <c r="G164" s="115"/>
    </row>
    <row r="165" spans="1:7" ht="15">
      <c r="A165" s="113"/>
      <c r="B165" s="305"/>
      <c r="C165" s="306"/>
      <c r="D165" s="307"/>
      <c r="G165" s="115"/>
    </row>
    <row r="166" spans="1:7" ht="6.75" customHeight="1" thickBot="1">
      <c r="A166" s="113"/>
      <c r="G166" s="115"/>
    </row>
    <row r="167" spans="1:7" ht="13.5" thickBot="1">
      <c r="A167" s="113"/>
      <c r="B167" s="89" t="s">
        <v>20</v>
      </c>
      <c r="E167" s="12" t="s">
        <v>2</v>
      </c>
      <c r="F167" s="54"/>
      <c r="G167" s="115"/>
    </row>
    <row r="168" spans="1:7" ht="6.75" customHeight="1" thickBot="1">
      <c r="A168" s="113"/>
      <c r="G168" s="115"/>
    </row>
    <row r="169" spans="1:7" ht="13.5" thickBot="1">
      <c r="A169" s="113"/>
      <c r="C169" s="114" t="s">
        <v>15</v>
      </c>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112" customFormat="1" ht="15">
      <c r="A171" s="106"/>
      <c r="B171" s="107"/>
      <c r="C171" s="107"/>
      <c r="D171" s="108"/>
      <c r="E171" s="109"/>
      <c r="F171" s="110"/>
      <c r="G171" s="111"/>
    </row>
    <row r="172" spans="1:7" s="112" customFormat="1" ht="15">
      <c r="A172" s="119"/>
      <c r="B172" s="41" t="s">
        <v>227</v>
      </c>
      <c r="C172" s="120"/>
      <c r="D172" s="150"/>
      <c r="G172" s="118"/>
    </row>
    <row r="173" spans="1:7" s="124" customFormat="1" ht="12">
      <c r="A173" s="121"/>
      <c r="B173" s="122"/>
      <c r="C173" s="123"/>
      <c r="D173" s="151" t="s">
        <v>142</v>
      </c>
      <c r="F173" s="125"/>
      <c r="G173" s="126"/>
    </row>
    <row r="174" spans="1:7" s="112" customFormat="1" ht="6.75" customHeight="1" thickBot="1">
      <c r="A174" s="119"/>
      <c r="B174" s="96"/>
      <c r="C174" s="120"/>
      <c r="D174" s="127"/>
      <c r="F174" s="98"/>
      <c r="G174" s="118"/>
    </row>
    <row r="175" spans="1:7" ht="13.5" thickBot="1">
      <c r="A175" s="113"/>
      <c r="B175" s="89" t="s">
        <v>18</v>
      </c>
      <c r="E175" s="12" t="s">
        <v>2</v>
      </c>
      <c r="F175" s="54"/>
      <c r="G175" s="115"/>
    </row>
    <row r="176" spans="1:7" ht="6.75" customHeight="1" thickBot="1">
      <c r="A176" s="113"/>
      <c r="F176" s="128"/>
      <c r="G176" s="115"/>
    </row>
    <row r="177" spans="1:7" ht="13.5" thickBot="1">
      <c r="A177" s="113"/>
      <c r="B177" s="89" t="s">
        <v>19</v>
      </c>
      <c r="E177" s="12" t="s">
        <v>2</v>
      </c>
      <c r="F177" s="54"/>
      <c r="G177" s="115"/>
    </row>
    <row r="178" spans="1:7" ht="6.75" customHeight="1" thickBot="1">
      <c r="A178" s="113"/>
      <c r="G178" s="115"/>
    </row>
    <row r="179" spans="1:7" ht="13.5" thickBot="1">
      <c r="A179" s="113"/>
      <c r="C179" s="89" t="s">
        <v>14</v>
      </c>
      <c r="F179" s="95" t="str">
        <f>IF(F177&gt;0,F175/F177,IF(F182&gt;0,F182,"N/A"))</f>
        <v>N/A</v>
      </c>
      <c r="G179" s="115"/>
    </row>
    <row r="180" spans="1:7" ht="6.75" customHeight="1">
      <c r="A180" s="113"/>
      <c r="G180" s="115"/>
    </row>
    <row r="181" spans="1:7" ht="13.5" customHeight="1" thickBot="1">
      <c r="A181" s="113"/>
      <c r="B181" s="298" t="s">
        <v>301</v>
      </c>
      <c r="C181" s="298"/>
      <c r="D181" s="298"/>
      <c r="G181" s="115"/>
    </row>
    <row r="182" spans="1:7" ht="13.5" thickBot="1">
      <c r="A182" s="113"/>
      <c r="B182" s="298"/>
      <c r="C182" s="298"/>
      <c r="D182" s="298"/>
      <c r="E182" s="12" t="s">
        <v>2</v>
      </c>
      <c r="F182" s="15"/>
      <c r="G182" s="115"/>
    </row>
    <row r="183" spans="1:7" ht="6.75" customHeight="1">
      <c r="A183" s="113"/>
      <c r="G183" s="115"/>
    </row>
    <row r="184" spans="1:7" ht="15">
      <c r="A184" s="113"/>
      <c r="B184" s="299"/>
      <c r="C184" s="300"/>
      <c r="D184" s="301"/>
      <c r="G184" s="115"/>
    </row>
    <row r="185" spans="1:7" ht="15">
      <c r="A185" s="113"/>
      <c r="B185" s="302"/>
      <c r="C185" s="303"/>
      <c r="D185" s="304"/>
      <c r="G185" s="115"/>
    </row>
    <row r="186" spans="1:7" ht="15">
      <c r="A186" s="113"/>
      <c r="B186" s="302"/>
      <c r="C186" s="303"/>
      <c r="D186" s="304"/>
      <c r="G186" s="115"/>
    </row>
    <row r="187" spans="1:7" ht="15">
      <c r="A187" s="113"/>
      <c r="B187" s="302"/>
      <c r="C187" s="303"/>
      <c r="D187" s="304"/>
      <c r="G187" s="115"/>
    </row>
    <row r="188" spans="1:7" ht="15">
      <c r="A188" s="113"/>
      <c r="B188" s="302"/>
      <c r="C188" s="303"/>
      <c r="D188" s="304"/>
      <c r="G188" s="115"/>
    </row>
    <row r="189" spans="1:7" ht="15">
      <c r="A189" s="113"/>
      <c r="B189" s="302"/>
      <c r="C189" s="303"/>
      <c r="D189" s="304"/>
      <c r="G189" s="115"/>
    </row>
    <row r="190" spans="1:7" ht="15">
      <c r="A190" s="113"/>
      <c r="B190" s="305"/>
      <c r="C190" s="306"/>
      <c r="D190" s="307"/>
      <c r="G190" s="115"/>
    </row>
    <row r="191" spans="1:7" ht="6.75" customHeight="1" thickBot="1">
      <c r="A191" s="113"/>
      <c r="G191" s="115"/>
    </row>
    <row r="192" spans="1:7" ht="13.5" thickBot="1">
      <c r="A192" s="113"/>
      <c r="B192" s="89" t="s">
        <v>20</v>
      </c>
      <c r="E192" s="12" t="s">
        <v>2</v>
      </c>
      <c r="F192" s="54"/>
      <c r="G192" s="115"/>
    </row>
    <row r="193" spans="1:7" ht="6.75" customHeight="1" thickBot="1">
      <c r="A193" s="113"/>
      <c r="G193" s="115"/>
    </row>
    <row r="194" spans="1:7" ht="13.5" thickBot="1">
      <c r="A194" s="113"/>
      <c r="C194" s="114" t="s">
        <v>15</v>
      </c>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112" customFormat="1" ht="15">
      <c r="A196" s="106"/>
      <c r="B196" s="107"/>
      <c r="C196" s="107"/>
      <c r="D196" s="108"/>
      <c r="E196" s="109"/>
      <c r="F196" s="110"/>
      <c r="G196" s="111"/>
    </row>
    <row r="197" spans="1:7" s="112" customFormat="1" ht="15">
      <c r="A197" s="119"/>
      <c r="B197" s="41" t="s">
        <v>227</v>
      </c>
      <c r="C197" s="120"/>
      <c r="D197" s="150"/>
      <c r="G197" s="118"/>
    </row>
    <row r="198" spans="1:7" s="124" customFormat="1" ht="12">
      <c r="A198" s="121"/>
      <c r="B198" s="122"/>
      <c r="C198" s="123"/>
      <c r="D198" s="151" t="s">
        <v>142</v>
      </c>
      <c r="F198" s="125"/>
      <c r="G198" s="126"/>
    </row>
    <row r="199" spans="1:7" s="112" customFormat="1" ht="6.75" customHeight="1" thickBot="1">
      <c r="A199" s="119"/>
      <c r="B199" s="96"/>
      <c r="C199" s="120"/>
      <c r="D199" s="127"/>
      <c r="F199" s="98"/>
      <c r="G199" s="118"/>
    </row>
    <row r="200" spans="1:7" ht="13.5" thickBot="1">
      <c r="A200" s="113"/>
      <c r="B200" s="89" t="s">
        <v>18</v>
      </c>
      <c r="E200" s="12" t="s">
        <v>2</v>
      </c>
      <c r="F200" s="54"/>
      <c r="G200" s="115"/>
    </row>
    <row r="201" spans="1:7" ht="6.75" customHeight="1" thickBot="1">
      <c r="A201" s="113"/>
      <c r="F201" s="128"/>
      <c r="G201" s="115"/>
    </row>
    <row r="202" spans="1:7" ht="13.5" thickBot="1">
      <c r="A202" s="113"/>
      <c r="B202" s="89" t="s">
        <v>19</v>
      </c>
      <c r="E202" s="12" t="s">
        <v>2</v>
      </c>
      <c r="F202" s="54"/>
      <c r="G202" s="115"/>
    </row>
    <row r="203" spans="1:7" ht="6.75" customHeight="1" thickBot="1">
      <c r="A203" s="113"/>
      <c r="G203" s="115"/>
    </row>
    <row r="204" spans="1:7" ht="13.5" thickBot="1">
      <c r="A204" s="113"/>
      <c r="C204" s="89" t="s">
        <v>14</v>
      </c>
      <c r="F204" s="95" t="str">
        <f>IF(F202&gt;0,F200/F202,IF(F207&gt;0,F207,"N/A"))</f>
        <v>N/A</v>
      </c>
      <c r="G204" s="115"/>
    </row>
    <row r="205" spans="1:7" ht="6.75" customHeight="1">
      <c r="A205" s="113"/>
      <c r="G205" s="115"/>
    </row>
    <row r="206" spans="1:7" ht="13.5" customHeight="1" thickBot="1">
      <c r="A206" s="113"/>
      <c r="B206" s="298" t="s">
        <v>301</v>
      </c>
      <c r="C206" s="298"/>
      <c r="D206" s="298"/>
      <c r="G206" s="115"/>
    </row>
    <row r="207" spans="1:7" ht="13.5" thickBot="1">
      <c r="A207" s="113"/>
      <c r="B207" s="298"/>
      <c r="C207" s="298"/>
      <c r="D207" s="298"/>
      <c r="E207" s="12" t="s">
        <v>2</v>
      </c>
      <c r="F207" s="15"/>
      <c r="G207" s="115"/>
    </row>
    <row r="208" spans="1:7" ht="6.75" customHeight="1">
      <c r="A208" s="113"/>
      <c r="G208" s="115"/>
    </row>
    <row r="209" spans="1:7" ht="15">
      <c r="A209" s="113"/>
      <c r="B209" s="299"/>
      <c r="C209" s="300"/>
      <c r="D209" s="301"/>
      <c r="G209" s="115"/>
    </row>
    <row r="210" spans="1:7" ht="15">
      <c r="A210" s="113"/>
      <c r="B210" s="302"/>
      <c r="C210" s="303"/>
      <c r="D210" s="304"/>
      <c r="G210" s="115"/>
    </row>
    <row r="211" spans="1:7" ht="15">
      <c r="A211" s="113"/>
      <c r="B211" s="302"/>
      <c r="C211" s="303"/>
      <c r="D211" s="304"/>
      <c r="G211" s="115"/>
    </row>
    <row r="212" spans="1:7" ht="15">
      <c r="A212" s="113"/>
      <c r="B212" s="302"/>
      <c r="C212" s="303"/>
      <c r="D212" s="304"/>
      <c r="G212" s="115"/>
    </row>
    <row r="213" spans="1:7" ht="15">
      <c r="A213" s="113"/>
      <c r="B213" s="302"/>
      <c r="C213" s="303"/>
      <c r="D213" s="304"/>
      <c r="G213" s="115"/>
    </row>
    <row r="214" spans="1:7" ht="15">
      <c r="A214" s="113"/>
      <c r="B214" s="302"/>
      <c r="C214" s="303"/>
      <c r="D214" s="304"/>
      <c r="G214" s="115"/>
    </row>
    <row r="215" spans="1:7" ht="15">
      <c r="A215" s="113"/>
      <c r="B215" s="305"/>
      <c r="C215" s="306"/>
      <c r="D215" s="307"/>
      <c r="G215" s="115"/>
    </row>
    <row r="216" spans="1:7" ht="6.75" customHeight="1" thickBot="1">
      <c r="A216" s="113"/>
      <c r="G216" s="115"/>
    </row>
    <row r="217" spans="1:7" ht="13.5" thickBot="1">
      <c r="A217" s="113"/>
      <c r="B217" s="89" t="s">
        <v>20</v>
      </c>
      <c r="E217" s="12" t="s">
        <v>2</v>
      </c>
      <c r="F217" s="54"/>
      <c r="G217" s="115"/>
    </row>
    <row r="218" spans="1:7" ht="6.75" customHeight="1" thickBot="1">
      <c r="A218" s="113"/>
      <c r="G218" s="115"/>
    </row>
    <row r="219" spans="1:7" ht="13.5" thickBot="1">
      <c r="A219" s="113"/>
      <c r="C219" s="114" t="s">
        <v>15</v>
      </c>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112" customFormat="1" ht="15">
      <c r="A221" s="106"/>
      <c r="B221" s="107"/>
      <c r="C221" s="107"/>
      <c r="D221" s="108"/>
      <c r="E221" s="109"/>
      <c r="F221" s="110"/>
      <c r="G221" s="111"/>
    </row>
    <row r="222" spans="1:7" s="112" customFormat="1" ht="15">
      <c r="A222" s="119"/>
      <c r="B222" s="41" t="s">
        <v>227</v>
      </c>
      <c r="C222" s="120"/>
      <c r="D222" s="150"/>
      <c r="G222" s="118"/>
    </row>
    <row r="223" spans="1:7" s="124" customFormat="1" ht="12">
      <c r="A223" s="121"/>
      <c r="B223" s="122"/>
      <c r="C223" s="123"/>
      <c r="D223" s="151" t="s">
        <v>142</v>
      </c>
      <c r="F223" s="125"/>
      <c r="G223" s="126"/>
    </row>
    <row r="224" spans="1:7" s="112" customFormat="1" ht="6.75" customHeight="1" thickBot="1">
      <c r="A224" s="119"/>
      <c r="B224" s="96"/>
      <c r="C224" s="120"/>
      <c r="D224" s="127"/>
      <c r="F224" s="98"/>
      <c r="G224" s="118"/>
    </row>
    <row r="225" spans="1:7" ht="13.5" thickBot="1">
      <c r="A225" s="113"/>
      <c r="B225" s="89" t="s">
        <v>18</v>
      </c>
      <c r="E225" s="12" t="s">
        <v>2</v>
      </c>
      <c r="F225" s="54"/>
      <c r="G225" s="115"/>
    </row>
    <row r="226" spans="1:7" ht="6.75" customHeight="1" thickBot="1">
      <c r="A226" s="113"/>
      <c r="F226" s="128"/>
      <c r="G226" s="115"/>
    </row>
    <row r="227" spans="1:7" ht="13.5" thickBot="1">
      <c r="A227" s="113"/>
      <c r="B227" s="89" t="s">
        <v>19</v>
      </c>
      <c r="E227" s="12" t="s">
        <v>2</v>
      </c>
      <c r="F227" s="54"/>
      <c r="G227" s="115"/>
    </row>
    <row r="228" spans="1:7" ht="6.75" customHeight="1" thickBot="1">
      <c r="A228" s="113"/>
      <c r="G228" s="115"/>
    </row>
    <row r="229" spans="1:7" ht="13.5" thickBot="1">
      <c r="A229" s="113"/>
      <c r="C229" s="89" t="s">
        <v>14</v>
      </c>
      <c r="F229" s="95" t="str">
        <f>IF(F227&gt;0,F225/F227,IF(F232&gt;0,F232,"N/A"))</f>
        <v>N/A</v>
      </c>
      <c r="G229" s="115"/>
    </row>
    <row r="230" spans="1:7" ht="6.75" customHeight="1">
      <c r="A230" s="113"/>
      <c r="G230" s="115"/>
    </row>
    <row r="231" spans="1:7" ht="13.5" customHeight="1" thickBot="1">
      <c r="A231" s="113"/>
      <c r="B231" s="298" t="s">
        <v>301</v>
      </c>
      <c r="C231" s="298"/>
      <c r="D231" s="298"/>
      <c r="G231" s="115"/>
    </row>
    <row r="232" spans="1:7" ht="13.5" thickBot="1">
      <c r="A232" s="113"/>
      <c r="B232" s="298"/>
      <c r="C232" s="298"/>
      <c r="D232" s="298"/>
      <c r="E232" s="12" t="s">
        <v>2</v>
      </c>
      <c r="F232" s="15"/>
      <c r="G232" s="115"/>
    </row>
    <row r="233" spans="1:7" ht="6.75" customHeight="1">
      <c r="A233" s="113"/>
      <c r="G233" s="115"/>
    </row>
    <row r="234" spans="1:7" ht="15">
      <c r="A234" s="113"/>
      <c r="B234" s="299"/>
      <c r="C234" s="300"/>
      <c r="D234" s="301"/>
      <c r="G234" s="115"/>
    </row>
    <row r="235" spans="1:7" ht="15">
      <c r="A235" s="113"/>
      <c r="B235" s="302"/>
      <c r="C235" s="303"/>
      <c r="D235" s="304"/>
      <c r="G235" s="115"/>
    </row>
    <row r="236" spans="1:7" ht="15">
      <c r="A236" s="113"/>
      <c r="B236" s="302"/>
      <c r="C236" s="303"/>
      <c r="D236" s="304"/>
      <c r="G236" s="115"/>
    </row>
    <row r="237" spans="1:7" ht="15">
      <c r="A237" s="113"/>
      <c r="B237" s="302"/>
      <c r="C237" s="303"/>
      <c r="D237" s="304"/>
      <c r="G237" s="115"/>
    </row>
    <row r="238" spans="1:7" ht="15">
      <c r="A238" s="113"/>
      <c r="B238" s="302"/>
      <c r="C238" s="303"/>
      <c r="D238" s="304"/>
      <c r="G238" s="115"/>
    </row>
    <row r="239" spans="1:7" ht="15">
      <c r="A239" s="113"/>
      <c r="B239" s="302"/>
      <c r="C239" s="303"/>
      <c r="D239" s="304"/>
      <c r="G239" s="115"/>
    </row>
    <row r="240" spans="1:7" ht="15">
      <c r="A240" s="113"/>
      <c r="B240" s="305"/>
      <c r="C240" s="306"/>
      <c r="D240" s="307"/>
      <c r="G240" s="115"/>
    </row>
    <row r="241" spans="1:7" ht="6.75" customHeight="1" thickBot="1">
      <c r="A241" s="113"/>
      <c r="G241" s="115"/>
    </row>
    <row r="242" spans="1:7" ht="13.5" thickBot="1">
      <c r="A242" s="113"/>
      <c r="B242" s="89" t="s">
        <v>20</v>
      </c>
      <c r="E242" s="12" t="s">
        <v>2</v>
      </c>
      <c r="F242" s="54"/>
      <c r="G242" s="115"/>
    </row>
    <row r="243" spans="1:7" ht="6.75" customHeight="1" thickBot="1">
      <c r="A243" s="113"/>
      <c r="G243" s="115"/>
    </row>
    <row r="244" spans="1:7" ht="13.5" thickBot="1">
      <c r="A244" s="113"/>
      <c r="C244" s="114" t="s">
        <v>15</v>
      </c>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112" customFormat="1" ht="15">
      <c r="A246" s="106"/>
      <c r="B246" s="107"/>
      <c r="C246" s="107"/>
      <c r="D246" s="108"/>
      <c r="E246" s="109"/>
      <c r="F246" s="110"/>
      <c r="G246" s="111"/>
    </row>
    <row r="247" spans="1:7" s="112" customFormat="1" ht="15">
      <c r="A247" s="119"/>
      <c r="B247" s="41" t="s">
        <v>227</v>
      </c>
      <c r="C247" s="120"/>
      <c r="D247" s="150"/>
      <c r="G247" s="118"/>
    </row>
    <row r="248" spans="1:7" s="124" customFormat="1" ht="12">
      <c r="A248" s="121"/>
      <c r="B248" s="122"/>
      <c r="C248" s="123"/>
      <c r="D248" s="151" t="s">
        <v>142</v>
      </c>
      <c r="F248" s="125"/>
      <c r="G248" s="126"/>
    </row>
    <row r="249" spans="1:7" s="112" customFormat="1" ht="6.75" customHeight="1" thickBot="1">
      <c r="A249" s="119"/>
      <c r="B249" s="96"/>
      <c r="C249" s="120"/>
      <c r="D249" s="127"/>
      <c r="F249" s="98"/>
      <c r="G249" s="118"/>
    </row>
    <row r="250" spans="1:7" ht="13.5" thickBot="1">
      <c r="A250" s="113"/>
      <c r="B250" s="89" t="s">
        <v>18</v>
      </c>
      <c r="E250" s="12" t="s">
        <v>2</v>
      </c>
      <c r="F250" s="54"/>
      <c r="G250" s="115"/>
    </row>
    <row r="251" spans="1:7" ht="6.75" customHeight="1" thickBot="1">
      <c r="A251" s="113"/>
      <c r="F251" s="128"/>
      <c r="G251" s="115"/>
    </row>
    <row r="252" spans="1:7" ht="13.5" thickBot="1">
      <c r="A252" s="113"/>
      <c r="B252" s="89" t="s">
        <v>19</v>
      </c>
      <c r="E252" s="12" t="s">
        <v>2</v>
      </c>
      <c r="F252" s="54"/>
      <c r="G252" s="115"/>
    </row>
    <row r="253" spans="1:7" ht="6.75" customHeight="1" thickBot="1">
      <c r="A253" s="113"/>
      <c r="G253" s="115"/>
    </row>
    <row r="254" spans="1:7" ht="13.5" thickBot="1">
      <c r="A254" s="113"/>
      <c r="C254" s="89" t="s">
        <v>14</v>
      </c>
      <c r="F254" s="95" t="str">
        <f>IF(F252&gt;0,F250/F252,IF(F257&gt;0,F257,"N/A"))</f>
        <v>N/A</v>
      </c>
      <c r="G254" s="115"/>
    </row>
    <row r="255" spans="1:7" ht="6.75" customHeight="1">
      <c r="A255" s="113"/>
      <c r="G255" s="115"/>
    </row>
    <row r="256" spans="1:7" ht="13.5" customHeight="1" thickBot="1">
      <c r="A256" s="113"/>
      <c r="B256" s="298" t="s">
        <v>301</v>
      </c>
      <c r="C256" s="298"/>
      <c r="D256" s="298"/>
      <c r="G256" s="115"/>
    </row>
    <row r="257" spans="1:7" ht="13.5" thickBot="1">
      <c r="A257" s="113"/>
      <c r="B257" s="298"/>
      <c r="C257" s="298"/>
      <c r="D257" s="298"/>
      <c r="E257" s="12" t="s">
        <v>2</v>
      </c>
      <c r="F257" s="15"/>
      <c r="G257" s="115"/>
    </row>
    <row r="258" spans="1:7" ht="6.75" customHeight="1">
      <c r="A258" s="113"/>
      <c r="G258" s="115"/>
    </row>
    <row r="259" spans="1:7" ht="15">
      <c r="A259" s="113"/>
      <c r="B259" s="299"/>
      <c r="C259" s="300"/>
      <c r="D259" s="301"/>
      <c r="G259" s="115"/>
    </row>
    <row r="260" spans="1:7" ht="15">
      <c r="A260" s="113"/>
      <c r="B260" s="302"/>
      <c r="C260" s="303"/>
      <c r="D260" s="304"/>
      <c r="G260" s="115"/>
    </row>
    <row r="261" spans="1:7" ht="15">
      <c r="A261" s="113"/>
      <c r="B261" s="302"/>
      <c r="C261" s="303"/>
      <c r="D261" s="304"/>
      <c r="G261" s="115"/>
    </row>
    <row r="262" spans="1:7" ht="15">
      <c r="A262" s="113"/>
      <c r="B262" s="302"/>
      <c r="C262" s="303"/>
      <c r="D262" s="304"/>
      <c r="G262" s="115"/>
    </row>
    <row r="263" spans="1:7" ht="15">
      <c r="A263" s="113"/>
      <c r="B263" s="302"/>
      <c r="C263" s="303"/>
      <c r="D263" s="304"/>
      <c r="G263" s="115"/>
    </row>
    <row r="264" spans="1:7" ht="15">
      <c r="A264" s="113"/>
      <c r="B264" s="302"/>
      <c r="C264" s="303"/>
      <c r="D264" s="304"/>
      <c r="G264" s="115"/>
    </row>
    <row r="265" spans="1:7" ht="15">
      <c r="A265" s="113"/>
      <c r="B265" s="305"/>
      <c r="C265" s="306"/>
      <c r="D265" s="307"/>
      <c r="G265" s="115"/>
    </row>
    <row r="266" spans="1:7" ht="6.75" customHeight="1" thickBot="1">
      <c r="A266" s="113"/>
      <c r="G266" s="115"/>
    </row>
    <row r="267" spans="1:7" ht="13.5" thickBot="1">
      <c r="A267" s="113"/>
      <c r="B267" s="89" t="s">
        <v>20</v>
      </c>
      <c r="E267" s="12" t="s">
        <v>2</v>
      </c>
      <c r="F267" s="54"/>
      <c r="G267" s="115"/>
    </row>
    <row r="268" spans="1:7" ht="6.75" customHeight="1" thickBot="1">
      <c r="A268" s="113"/>
      <c r="G268" s="115"/>
    </row>
    <row r="269" spans="1:7" ht="13.5" thickBot="1">
      <c r="A269" s="113"/>
      <c r="C269" s="114" t="s">
        <v>15</v>
      </c>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zoomScale="90" zoomScaleNormal="90" zoomScaleSheetLayoutView="85" zoomScalePageLayoutView="90" workbookViewId="0" topLeftCell="B1">
      <selection activeCell="F55" sqref="F55"/>
    </sheetView>
  </sheetViews>
  <sheetFormatPr defaultColWidth="10.00390625" defaultRowHeight="15"/>
  <cols>
    <col min="1" max="1" width="1.7109375" style="89" customWidth="1"/>
    <col min="2" max="2" width="2.140625" style="89" customWidth="1"/>
    <col min="3" max="3" width="22.8515625" style="89" customWidth="1"/>
    <col min="4" max="4" width="73.00390625" style="90" customWidth="1"/>
    <col min="5" max="5" width="2.7109375" style="89" customWidth="1"/>
    <col min="6" max="6" width="19.00390625" style="91" customWidth="1"/>
    <col min="7" max="7" width="3.00390625" style="89" customWidth="1"/>
    <col min="8" max="8" width="3.140625" style="89" customWidth="1"/>
    <col min="9" max="16384" width="10.00390625" style="89" customWidth="1"/>
  </cols>
  <sheetData>
    <row r="1" ht="15">
      <c r="A1" s="88"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ht="13.5" thickBot="1">
      <c r="A5" s="88"/>
      <c r="D5" s="92" t="s">
        <v>138</v>
      </c>
      <c r="E5" s="12" t="s">
        <v>2</v>
      </c>
      <c r="F5" s="15" t="s">
        <v>186</v>
      </c>
    </row>
    <row r="6" ht="15">
      <c r="A6" s="93" t="s">
        <v>144</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2" t="s">
        <v>2</v>
      </c>
      <c r="B11" s="94"/>
      <c r="C11" s="90" t="s">
        <v>5</v>
      </c>
      <c r="E11" s="90"/>
      <c r="F11" s="90"/>
      <c r="G11" s="90"/>
    </row>
    <row r="12" spans="2:3" ht="15" thickBot="1">
      <c r="B12" s="95"/>
      <c r="C12" s="96" t="s">
        <v>6</v>
      </c>
    </row>
    <row r="13" spans="2:3" ht="15" thickBot="1">
      <c r="B13" s="97"/>
      <c r="C13" s="96" t="s">
        <v>7</v>
      </c>
    </row>
    <row r="14" spans="2:3" ht="14.25">
      <c r="B14" s="98"/>
      <c r="C14" s="96" t="s">
        <v>8</v>
      </c>
    </row>
    <row r="15" spans="1:7" ht="15">
      <c r="A15" s="90"/>
      <c r="B15" s="90"/>
      <c r="C15" s="90"/>
      <c r="E15" s="90"/>
      <c r="F15" s="90"/>
      <c r="G15" s="90"/>
    </row>
    <row r="16" spans="1:7" s="105" customFormat="1" ht="15">
      <c r="A16" s="99" t="s">
        <v>91</v>
      </c>
      <c r="B16" s="100"/>
      <c r="C16" s="100"/>
      <c r="D16" s="101"/>
      <c r="E16" s="102"/>
      <c r="F16" s="103"/>
      <c r="G16" s="104"/>
    </row>
    <row r="17" spans="1:7" s="112" customFormat="1" ht="15.75" thickBot="1">
      <c r="A17" s="106"/>
      <c r="B17" s="107"/>
      <c r="C17" s="107"/>
      <c r="D17" s="108"/>
      <c r="E17" s="109"/>
      <c r="F17" s="110"/>
      <c r="G17" s="111"/>
    </row>
    <row r="18" spans="1:7" ht="13.5" thickBot="1">
      <c r="A18" s="113"/>
      <c r="B18" s="89" t="s">
        <v>10</v>
      </c>
      <c r="C18" s="114"/>
      <c r="E18" s="12" t="s">
        <v>2</v>
      </c>
      <c r="F18" s="15">
        <v>45000000</v>
      </c>
      <c r="G18" s="115"/>
    </row>
    <row r="19" spans="1:7" ht="13.5" thickBot="1">
      <c r="A19" s="113"/>
      <c r="C19" s="114"/>
      <c r="G19" s="115"/>
    </row>
    <row r="20" spans="1:7" ht="13.5" thickBot="1">
      <c r="A20" s="113"/>
      <c r="B20" s="89" t="s">
        <v>11</v>
      </c>
      <c r="C20" s="114"/>
      <c r="E20" s="12" t="s">
        <v>2</v>
      </c>
      <c r="F20" s="15">
        <v>45000000</v>
      </c>
      <c r="G20" s="115"/>
    </row>
    <row r="21" spans="1:7" s="112" customFormat="1" ht="15">
      <c r="A21" s="116"/>
      <c r="B21" s="93"/>
      <c r="C21" s="93"/>
      <c r="D21" s="117"/>
      <c r="F21" s="98"/>
      <c r="G21" s="118"/>
    </row>
    <row r="22" spans="1:7" s="112" customFormat="1" ht="28.5">
      <c r="A22" s="119"/>
      <c r="B22" s="41" t="s">
        <v>228</v>
      </c>
      <c r="C22" s="120"/>
      <c r="D22" s="150" t="s">
        <v>308</v>
      </c>
      <c r="G22" s="118"/>
    </row>
    <row r="23" spans="1:7" s="124" customFormat="1" ht="12">
      <c r="A23" s="121"/>
      <c r="B23" s="122"/>
      <c r="C23" s="123"/>
      <c r="D23" s="151" t="s">
        <v>142</v>
      </c>
      <c r="F23" s="125"/>
      <c r="G23" s="126"/>
    </row>
    <row r="24" spans="1:7" s="112" customFormat="1" ht="6.75" customHeight="1" thickBot="1">
      <c r="A24" s="119"/>
      <c r="B24" s="96"/>
      <c r="C24" s="120"/>
      <c r="D24" s="127"/>
      <c r="F24" s="98"/>
      <c r="G24" s="118"/>
    </row>
    <row r="25" spans="1:7" ht="13.5" thickBot="1">
      <c r="A25" s="113"/>
      <c r="B25" s="89" t="s">
        <v>18</v>
      </c>
      <c r="E25" s="12" t="s">
        <v>2</v>
      </c>
      <c r="F25" s="54">
        <v>11</v>
      </c>
      <c r="G25" s="115"/>
    </row>
    <row r="26" spans="1:7" ht="6.75" customHeight="1" thickBot="1">
      <c r="A26" s="113"/>
      <c r="F26" s="128"/>
      <c r="G26" s="115"/>
    </row>
    <row r="27" spans="1:7" ht="13.5" thickBot="1">
      <c r="A27" s="113"/>
      <c r="B27" s="89" t="s">
        <v>19</v>
      </c>
      <c r="E27" s="12" t="s">
        <v>2</v>
      </c>
      <c r="F27" s="54">
        <v>1</v>
      </c>
      <c r="G27" s="115"/>
    </row>
    <row r="28" spans="1:7" ht="6.75" customHeight="1" thickBot="1">
      <c r="A28" s="113"/>
      <c r="G28" s="115"/>
    </row>
    <row r="29" spans="1:7" ht="13.5" thickBot="1">
      <c r="A29" s="113"/>
      <c r="C29" s="89" t="s">
        <v>14</v>
      </c>
      <c r="F29" s="95">
        <f>IF(F27&gt;0,F25/F27,IF(F32&gt;0,F32,"N/A"))</f>
        <v>11</v>
      </c>
      <c r="G29" s="115"/>
    </row>
    <row r="30" spans="1:7" ht="6.75" customHeight="1">
      <c r="A30" s="113"/>
      <c r="G30" s="115"/>
    </row>
    <row r="31" spans="1:7" ht="13.5" customHeight="1" thickBot="1">
      <c r="A31" s="113"/>
      <c r="B31" s="298" t="s">
        <v>301</v>
      </c>
      <c r="C31" s="298"/>
      <c r="D31" s="298"/>
      <c r="G31" s="115"/>
    </row>
    <row r="32" spans="1:7" ht="13.5" thickBot="1">
      <c r="A32" s="113"/>
      <c r="B32" s="298"/>
      <c r="C32" s="298"/>
      <c r="D32" s="298"/>
      <c r="E32" s="12" t="s">
        <v>2</v>
      </c>
      <c r="F32" s="15" t="s">
        <v>186</v>
      </c>
      <c r="G32" s="115"/>
    </row>
    <row r="33" spans="1:7" ht="6.75" customHeight="1">
      <c r="A33" s="113"/>
      <c r="G33" s="115"/>
    </row>
    <row r="34" spans="1:7" ht="15">
      <c r="A34" s="113"/>
      <c r="B34" s="299" t="s">
        <v>342</v>
      </c>
      <c r="C34" s="300"/>
      <c r="D34" s="301"/>
      <c r="G34" s="115"/>
    </row>
    <row r="35" spans="1:7" ht="15">
      <c r="A35" s="113"/>
      <c r="B35" s="302"/>
      <c r="C35" s="303"/>
      <c r="D35" s="304"/>
      <c r="G35" s="115"/>
    </row>
    <row r="36" spans="1:7" ht="15">
      <c r="A36" s="113"/>
      <c r="B36" s="302"/>
      <c r="C36" s="303"/>
      <c r="D36" s="304"/>
      <c r="G36" s="115"/>
    </row>
    <row r="37" spans="1:7" ht="15">
      <c r="A37" s="113"/>
      <c r="B37" s="302"/>
      <c r="C37" s="303"/>
      <c r="D37" s="304"/>
      <c r="G37" s="115"/>
    </row>
    <row r="38" spans="1:7" ht="15">
      <c r="A38" s="113"/>
      <c r="B38" s="302"/>
      <c r="C38" s="303"/>
      <c r="D38" s="304"/>
      <c r="G38" s="115"/>
    </row>
    <row r="39" spans="1:7" ht="15">
      <c r="A39" s="113"/>
      <c r="B39" s="302"/>
      <c r="C39" s="303"/>
      <c r="D39" s="304"/>
      <c r="G39" s="115"/>
    </row>
    <row r="40" spans="1:7" ht="333.75" customHeight="1">
      <c r="A40" s="113"/>
      <c r="B40" s="305"/>
      <c r="C40" s="306"/>
      <c r="D40" s="307"/>
      <c r="G40" s="115"/>
    </row>
    <row r="41" spans="1:7" ht="6.75" customHeight="1" thickBot="1">
      <c r="A41" s="113"/>
      <c r="G41" s="115"/>
    </row>
    <row r="42" spans="1:7" ht="13.5" thickBot="1">
      <c r="A42" s="113"/>
      <c r="B42" s="89" t="s">
        <v>20</v>
      </c>
      <c r="E42" s="12" t="s">
        <v>2</v>
      </c>
      <c r="F42" s="54">
        <v>8</v>
      </c>
      <c r="G42" s="115"/>
    </row>
    <row r="43" spans="1:7" ht="6.75" customHeight="1" thickBot="1">
      <c r="A43" s="113"/>
      <c r="G43" s="115"/>
    </row>
    <row r="44" spans="1:7" ht="13.5" thickBot="1">
      <c r="A44" s="113"/>
      <c r="C44" s="114" t="s">
        <v>15</v>
      </c>
      <c r="F44" s="97">
        <f>IF(F42=0," ",IF(F32="Yes",1,IF(F32="No",0,IF(F29/F42&gt;=1,1,IF(F29/F42&gt;=0.75,0.75,IF(F29/F42&gt;=0.5,0.5,IF(F29/F42&gt;=0.25,0.25,0)))))))</f>
        <v>1</v>
      </c>
      <c r="G44" s="115"/>
    </row>
    <row r="45" spans="1:7" ht="6.75" customHeight="1">
      <c r="A45" s="129"/>
      <c r="B45" s="130"/>
      <c r="C45" s="130"/>
      <c r="D45" s="131"/>
      <c r="E45" s="130"/>
      <c r="F45" s="132"/>
      <c r="G45" s="133"/>
    </row>
    <row r="46" spans="1:7" s="112" customFormat="1" ht="15">
      <c r="A46" s="106"/>
      <c r="B46" s="107"/>
      <c r="C46" s="107"/>
      <c r="D46" s="108"/>
      <c r="E46" s="109"/>
      <c r="F46" s="110"/>
      <c r="G46" s="111"/>
    </row>
    <row r="47" spans="1:7" s="112" customFormat="1" ht="28.5">
      <c r="A47" s="119"/>
      <c r="B47" s="41" t="s">
        <v>228</v>
      </c>
      <c r="C47" s="120"/>
      <c r="D47" s="150" t="s">
        <v>309</v>
      </c>
      <c r="G47" s="118"/>
    </row>
    <row r="48" spans="1:7" s="124" customFormat="1" ht="12">
      <c r="A48" s="121"/>
      <c r="B48" s="122"/>
      <c r="C48" s="123"/>
      <c r="D48" s="151" t="s">
        <v>142</v>
      </c>
      <c r="F48" s="125"/>
      <c r="G48" s="126"/>
    </row>
    <row r="49" spans="1:7" s="112" customFormat="1" ht="6.75" customHeight="1">
      <c r="A49" s="119"/>
      <c r="B49" s="96"/>
      <c r="C49" s="120"/>
      <c r="D49" s="127"/>
      <c r="F49" s="98"/>
      <c r="G49" s="118"/>
    </row>
    <row r="50" spans="1:7" ht="15.75">
      <c r="A50" s="113"/>
      <c r="B50" s="89" t="s">
        <v>18</v>
      </c>
      <c r="E50" s="12" t="s">
        <v>2</v>
      </c>
      <c r="F50" s="273">
        <v>5389</v>
      </c>
      <c r="G50" s="115"/>
    </row>
    <row r="51" spans="1:7" ht="6.75" customHeight="1" thickBot="1">
      <c r="A51" s="113"/>
      <c r="F51" s="128"/>
      <c r="G51" s="115"/>
    </row>
    <row r="52" spans="1:7" ht="13.5" thickBot="1">
      <c r="A52" s="113"/>
      <c r="B52" s="89" t="s">
        <v>19</v>
      </c>
      <c r="E52" s="12" t="s">
        <v>2</v>
      </c>
      <c r="F52" s="54">
        <v>5510</v>
      </c>
      <c r="G52" s="115"/>
    </row>
    <row r="53" spans="1:7" ht="6.75" customHeight="1" thickBot="1">
      <c r="A53" s="113"/>
      <c r="G53" s="115"/>
    </row>
    <row r="54" spans="1:7" ht="13.5" thickBot="1">
      <c r="A54" s="113"/>
      <c r="C54" s="89" t="s">
        <v>14</v>
      </c>
      <c r="F54" s="95">
        <v>0.98</v>
      </c>
      <c r="G54" s="115"/>
    </row>
    <row r="55" spans="1:7" ht="6.75" customHeight="1">
      <c r="A55" s="113"/>
      <c r="G55" s="115"/>
    </row>
    <row r="56" spans="1:7" ht="13.5" customHeight="1" thickBot="1">
      <c r="A56" s="113"/>
      <c r="B56" s="298" t="s">
        <v>301</v>
      </c>
      <c r="C56" s="298"/>
      <c r="D56" s="298"/>
      <c r="G56" s="115"/>
    </row>
    <row r="57" spans="1:7" ht="13.5" thickBot="1">
      <c r="A57" s="113"/>
      <c r="B57" s="298"/>
      <c r="C57" s="298"/>
      <c r="D57" s="298"/>
      <c r="E57" s="12" t="s">
        <v>2</v>
      </c>
      <c r="F57" s="15" t="s">
        <v>186</v>
      </c>
      <c r="G57" s="115"/>
    </row>
    <row r="58" spans="1:7" ht="6.75" customHeight="1">
      <c r="A58" s="113"/>
      <c r="G58" s="115"/>
    </row>
    <row r="59" spans="1:7" ht="15">
      <c r="A59" s="113"/>
      <c r="B59" s="299" t="s">
        <v>363</v>
      </c>
      <c r="C59" s="300"/>
      <c r="D59" s="301"/>
      <c r="G59" s="115"/>
    </row>
    <row r="60" spans="1:7" ht="15">
      <c r="A60" s="113"/>
      <c r="B60" s="302"/>
      <c r="C60" s="303"/>
      <c r="D60" s="304"/>
      <c r="G60" s="115"/>
    </row>
    <row r="61" spans="1:7" ht="15">
      <c r="A61" s="113"/>
      <c r="B61" s="302"/>
      <c r="C61" s="303"/>
      <c r="D61" s="304"/>
      <c r="G61" s="115"/>
    </row>
    <row r="62" spans="1:7" ht="15">
      <c r="A62" s="113"/>
      <c r="B62" s="302"/>
      <c r="C62" s="303"/>
      <c r="D62" s="304"/>
      <c r="G62" s="115"/>
    </row>
    <row r="63" spans="1:7" ht="15">
      <c r="A63" s="113"/>
      <c r="B63" s="302"/>
      <c r="C63" s="303"/>
      <c r="D63" s="304"/>
      <c r="G63" s="115"/>
    </row>
    <row r="64" spans="1:7" ht="15">
      <c r="A64" s="113"/>
      <c r="B64" s="302"/>
      <c r="C64" s="303"/>
      <c r="D64" s="304"/>
      <c r="G64" s="115"/>
    </row>
    <row r="65" spans="1:7" ht="100.5" customHeight="1">
      <c r="A65" s="113"/>
      <c r="B65" s="305"/>
      <c r="C65" s="306"/>
      <c r="D65" s="307"/>
      <c r="G65" s="115"/>
    </row>
    <row r="66" spans="1:7" ht="6.75" customHeight="1" thickBot="1">
      <c r="A66" s="113"/>
      <c r="G66" s="115"/>
    </row>
    <row r="67" spans="1:7" ht="13.5" thickBot="1">
      <c r="A67" s="113"/>
      <c r="B67" s="89" t="s">
        <v>20</v>
      </c>
      <c r="E67" s="12" t="s">
        <v>2</v>
      </c>
      <c r="F67" s="54">
        <v>0.55</v>
      </c>
      <c r="G67" s="115"/>
    </row>
    <row r="68" spans="1:7" ht="6.75" customHeight="1" thickBot="1">
      <c r="A68" s="113"/>
      <c r="G68" s="115"/>
    </row>
    <row r="69" spans="1:7" ht="13.5" thickBot="1">
      <c r="A69" s="113"/>
      <c r="C69" s="114" t="s">
        <v>15</v>
      </c>
      <c r="F69" s="97">
        <f>IF(F67=0," ",IF(F57="Yes",1,IF(F57="No",0,IF(F54/F67&gt;=1,1,IF(F54/F67&gt;=0.75,0.75,IF(F54/F67&gt;=0.5,0.5,IF(F54/F67&gt;=0.25,0.25,0)))))))</f>
        <v>1</v>
      </c>
      <c r="G69" s="115"/>
    </row>
    <row r="70" spans="1:7" ht="6.75" customHeight="1">
      <c r="A70" s="129"/>
      <c r="B70" s="130"/>
      <c r="C70" s="130"/>
      <c r="D70" s="131"/>
      <c r="E70" s="130"/>
      <c r="F70" s="132"/>
      <c r="G70" s="133"/>
    </row>
    <row r="71" spans="1:7" s="112" customFormat="1" ht="15">
      <c r="A71" s="106"/>
      <c r="B71" s="107"/>
      <c r="C71" s="107"/>
      <c r="D71" s="108"/>
      <c r="E71" s="109"/>
      <c r="F71" s="110"/>
      <c r="G71" s="111"/>
    </row>
    <row r="72" spans="1:7" s="112" customFormat="1" ht="15">
      <c r="A72" s="119"/>
      <c r="B72" s="41" t="s">
        <v>228</v>
      </c>
      <c r="C72" s="120"/>
      <c r="D72" s="150"/>
      <c r="G72" s="118"/>
    </row>
    <row r="73" spans="1:7" s="124" customFormat="1" ht="12">
      <c r="A73" s="121"/>
      <c r="B73" s="122"/>
      <c r="C73" s="123"/>
      <c r="D73" s="151" t="s">
        <v>142</v>
      </c>
      <c r="F73" s="125"/>
      <c r="G73" s="126"/>
    </row>
    <row r="74" spans="1:7" s="112" customFormat="1" ht="6.75" customHeight="1" thickBot="1">
      <c r="A74" s="119"/>
      <c r="B74" s="96"/>
      <c r="C74" s="120"/>
      <c r="D74" s="127"/>
      <c r="F74" s="98"/>
      <c r="G74" s="118"/>
    </row>
    <row r="75" spans="1:7" ht="13.5" thickBot="1">
      <c r="A75" s="113"/>
      <c r="B75" s="89" t="s">
        <v>18</v>
      </c>
      <c r="E75" s="12" t="s">
        <v>2</v>
      </c>
      <c r="F75" s="54"/>
      <c r="G75" s="115"/>
    </row>
    <row r="76" spans="1:7" ht="6.75" customHeight="1" thickBot="1">
      <c r="A76" s="113"/>
      <c r="F76" s="128"/>
      <c r="G76" s="115"/>
    </row>
    <row r="77" spans="1:7" ht="13.5" thickBot="1">
      <c r="A77" s="113"/>
      <c r="B77" s="89" t="s">
        <v>19</v>
      </c>
      <c r="E77" s="12" t="s">
        <v>2</v>
      </c>
      <c r="F77" s="54"/>
      <c r="G77" s="115"/>
    </row>
    <row r="78" spans="1:7" ht="6.75" customHeight="1" thickBot="1">
      <c r="A78" s="113"/>
      <c r="G78" s="115"/>
    </row>
    <row r="79" spans="1:7" ht="13.5" thickBot="1">
      <c r="A79" s="113"/>
      <c r="C79" s="89" t="s">
        <v>14</v>
      </c>
      <c r="F79" s="95" t="str">
        <f>IF(F77&gt;0,F75/F77,IF(F82&gt;0,F82,"N/A"))</f>
        <v>N/A</v>
      </c>
      <c r="G79" s="115"/>
    </row>
    <row r="80" spans="1:7" ht="6.75" customHeight="1">
      <c r="A80" s="113"/>
      <c r="G80" s="115"/>
    </row>
    <row r="81" spans="1:7" ht="13.5" customHeight="1" thickBot="1">
      <c r="A81" s="113"/>
      <c r="B81" s="298" t="s">
        <v>301</v>
      </c>
      <c r="C81" s="298"/>
      <c r="D81" s="298"/>
      <c r="G81" s="115"/>
    </row>
    <row r="82" spans="1:7" ht="13.5" thickBot="1">
      <c r="A82" s="113"/>
      <c r="B82" s="298"/>
      <c r="C82" s="298"/>
      <c r="D82" s="298"/>
      <c r="E82" s="12" t="s">
        <v>2</v>
      </c>
      <c r="F82" s="15"/>
      <c r="G82" s="115"/>
    </row>
    <row r="83" spans="1:7" ht="6.75" customHeight="1">
      <c r="A83" s="113"/>
      <c r="G83" s="115"/>
    </row>
    <row r="84" spans="1:7" ht="15">
      <c r="A84" s="113"/>
      <c r="B84" s="299"/>
      <c r="C84" s="300"/>
      <c r="D84" s="301"/>
      <c r="G84" s="115"/>
    </row>
    <row r="85" spans="1:7" ht="15">
      <c r="A85" s="113"/>
      <c r="B85" s="302"/>
      <c r="C85" s="303"/>
      <c r="D85" s="304"/>
      <c r="G85" s="115"/>
    </row>
    <row r="86" spans="1:7" ht="15">
      <c r="A86" s="113"/>
      <c r="B86" s="302"/>
      <c r="C86" s="303"/>
      <c r="D86" s="304"/>
      <c r="G86" s="115"/>
    </row>
    <row r="87" spans="1:7" ht="15">
      <c r="A87" s="113"/>
      <c r="B87" s="302"/>
      <c r="C87" s="303"/>
      <c r="D87" s="304"/>
      <c r="G87" s="115"/>
    </row>
    <row r="88" spans="1:7" ht="15">
      <c r="A88" s="113"/>
      <c r="B88" s="302"/>
      <c r="C88" s="303"/>
      <c r="D88" s="304"/>
      <c r="G88" s="115"/>
    </row>
    <row r="89" spans="1:7" ht="15">
      <c r="A89" s="113"/>
      <c r="B89" s="302"/>
      <c r="C89" s="303"/>
      <c r="D89" s="304"/>
      <c r="G89" s="115"/>
    </row>
    <row r="90" spans="1:7" ht="15">
      <c r="A90" s="113"/>
      <c r="B90" s="305"/>
      <c r="C90" s="306"/>
      <c r="D90" s="307"/>
      <c r="G90" s="115"/>
    </row>
    <row r="91" spans="1:7" ht="6.75" customHeight="1" thickBot="1">
      <c r="A91" s="113"/>
      <c r="G91" s="115"/>
    </row>
    <row r="92" spans="1:7" ht="13.5" thickBot="1">
      <c r="A92" s="113"/>
      <c r="B92" s="89" t="s">
        <v>20</v>
      </c>
      <c r="E92" s="12" t="s">
        <v>2</v>
      </c>
      <c r="F92" s="54"/>
      <c r="G92" s="115"/>
    </row>
    <row r="93" spans="1:7" ht="6.75" customHeight="1" thickBot="1">
      <c r="A93" s="113"/>
      <c r="G93" s="115"/>
    </row>
    <row r="94" spans="1:7" ht="13.5" thickBot="1">
      <c r="A94" s="113"/>
      <c r="C94" s="114" t="s">
        <v>15</v>
      </c>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112" customFormat="1" ht="15">
      <c r="A96" s="116"/>
      <c r="B96" s="93"/>
      <c r="C96" s="93"/>
      <c r="D96" s="117"/>
      <c r="F96" s="98"/>
      <c r="G96" s="118"/>
    </row>
    <row r="97" spans="1:7" s="112" customFormat="1" ht="15">
      <c r="A97" s="119"/>
      <c r="B97" s="41" t="s">
        <v>228</v>
      </c>
      <c r="C97" s="120"/>
      <c r="D97" s="150"/>
      <c r="G97" s="118"/>
    </row>
    <row r="98" spans="1:7" s="124" customFormat="1" ht="12">
      <c r="A98" s="121"/>
      <c r="B98" s="122"/>
      <c r="C98" s="123"/>
      <c r="D98" s="151" t="s">
        <v>142</v>
      </c>
      <c r="F98" s="125"/>
      <c r="G98" s="126"/>
    </row>
    <row r="99" spans="1:7" s="112" customFormat="1" ht="6.75" customHeight="1" thickBot="1">
      <c r="A99" s="119"/>
      <c r="B99" s="96"/>
      <c r="C99" s="120"/>
      <c r="D99" s="127"/>
      <c r="F99" s="98"/>
      <c r="G99" s="118"/>
    </row>
    <row r="100" spans="1:7" ht="13.5" thickBot="1">
      <c r="A100" s="113"/>
      <c r="B100" s="89" t="s">
        <v>18</v>
      </c>
      <c r="E100" s="12" t="s">
        <v>2</v>
      </c>
      <c r="F100" s="54"/>
      <c r="G100" s="115"/>
    </row>
    <row r="101" spans="1:7" ht="6.75" customHeight="1" thickBot="1">
      <c r="A101" s="113"/>
      <c r="F101" s="128"/>
      <c r="G101" s="115"/>
    </row>
    <row r="102" spans="1:7" ht="13.5" thickBot="1">
      <c r="A102" s="113"/>
      <c r="B102" s="89" t="s">
        <v>19</v>
      </c>
      <c r="E102" s="12" t="s">
        <v>2</v>
      </c>
      <c r="F102" s="54"/>
      <c r="G102" s="115"/>
    </row>
    <row r="103" spans="1:7" ht="6.75" customHeight="1" thickBot="1">
      <c r="A103" s="113"/>
      <c r="G103" s="115"/>
    </row>
    <row r="104" spans="1:7" ht="13.5" thickBot="1">
      <c r="A104" s="113"/>
      <c r="C104" s="89" t="s">
        <v>14</v>
      </c>
      <c r="F104" s="95" t="str">
        <f>IF(F102&gt;0,F100/F102,IF(F107&gt;0,F107,"N/A"))</f>
        <v>N/A</v>
      </c>
      <c r="G104" s="115"/>
    </row>
    <row r="105" spans="1:7" ht="6.75" customHeight="1">
      <c r="A105" s="113"/>
      <c r="G105" s="115"/>
    </row>
    <row r="106" spans="1:7" ht="13.5" customHeight="1" thickBot="1">
      <c r="A106" s="113"/>
      <c r="B106" s="298" t="s">
        <v>301</v>
      </c>
      <c r="C106" s="298"/>
      <c r="D106" s="298"/>
      <c r="G106" s="115"/>
    </row>
    <row r="107" spans="1:7" ht="13.5" thickBot="1">
      <c r="A107" s="113"/>
      <c r="B107" s="298"/>
      <c r="C107" s="298"/>
      <c r="D107" s="298"/>
      <c r="E107" s="12" t="s">
        <v>2</v>
      </c>
      <c r="F107" s="15"/>
      <c r="G107" s="115"/>
    </row>
    <row r="108" spans="1:7" ht="6.75" customHeight="1">
      <c r="A108" s="113"/>
      <c r="G108" s="115"/>
    </row>
    <row r="109" spans="1:7" ht="15">
      <c r="A109" s="113"/>
      <c r="B109" s="299"/>
      <c r="C109" s="300"/>
      <c r="D109" s="301"/>
      <c r="G109" s="115"/>
    </row>
    <row r="110" spans="1:7" ht="15">
      <c r="A110" s="113"/>
      <c r="B110" s="302"/>
      <c r="C110" s="303"/>
      <c r="D110" s="304"/>
      <c r="G110" s="115"/>
    </row>
    <row r="111" spans="1:7" ht="15">
      <c r="A111" s="113"/>
      <c r="B111" s="302"/>
      <c r="C111" s="303"/>
      <c r="D111" s="304"/>
      <c r="G111" s="115"/>
    </row>
    <row r="112" spans="1:7" ht="15">
      <c r="A112" s="113"/>
      <c r="B112" s="302"/>
      <c r="C112" s="303"/>
      <c r="D112" s="304"/>
      <c r="G112" s="115"/>
    </row>
    <row r="113" spans="1:7" ht="15">
      <c r="A113" s="113"/>
      <c r="B113" s="302"/>
      <c r="C113" s="303"/>
      <c r="D113" s="304"/>
      <c r="G113" s="115"/>
    </row>
    <row r="114" spans="1:7" ht="15">
      <c r="A114" s="113"/>
      <c r="B114" s="302"/>
      <c r="C114" s="303"/>
      <c r="D114" s="304"/>
      <c r="G114" s="115"/>
    </row>
    <row r="115" spans="1:7" ht="15">
      <c r="A115" s="113"/>
      <c r="B115" s="305"/>
      <c r="C115" s="306"/>
      <c r="D115" s="307"/>
      <c r="G115" s="115"/>
    </row>
    <row r="116" spans="1:7" ht="6.75" customHeight="1" thickBot="1">
      <c r="A116" s="113"/>
      <c r="G116" s="115"/>
    </row>
    <row r="117" spans="1:7" ht="13.5" thickBot="1">
      <c r="A117" s="113"/>
      <c r="B117" s="89" t="s">
        <v>20</v>
      </c>
      <c r="E117" s="12" t="s">
        <v>2</v>
      </c>
      <c r="F117" s="54"/>
      <c r="G117" s="115"/>
    </row>
    <row r="118" spans="1:7" ht="6.75" customHeight="1" thickBot="1">
      <c r="A118" s="113"/>
      <c r="G118" s="115"/>
    </row>
    <row r="119" spans="1:7" ht="13.5" thickBot="1">
      <c r="A119" s="113"/>
      <c r="C119" s="114" t="s">
        <v>15</v>
      </c>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112" customFormat="1" ht="15">
      <c r="A121" s="106"/>
      <c r="B121" s="107"/>
      <c r="C121" s="107"/>
      <c r="D121" s="108"/>
      <c r="E121" s="109"/>
      <c r="F121" s="110"/>
      <c r="G121" s="111"/>
    </row>
    <row r="122" spans="1:7" s="112" customFormat="1" ht="15">
      <c r="A122" s="119"/>
      <c r="B122" s="41" t="s">
        <v>228</v>
      </c>
      <c r="C122" s="120"/>
      <c r="D122" s="150"/>
      <c r="G122" s="118"/>
    </row>
    <row r="123" spans="1:7" s="124" customFormat="1" ht="12">
      <c r="A123" s="121"/>
      <c r="B123" s="122"/>
      <c r="C123" s="123"/>
      <c r="D123" s="151" t="s">
        <v>142</v>
      </c>
      <c r="F123" s="125"/>
      <c r="G123" s="126"/>
    </row>
    <row r="124" spans="1:7" s="112" customFormat="1" ht="6.75" customHeight="1" thickBot="1">
      <c r="A124" s="119"/>
      <c r="B124" s="96"/>
      <c r="C124" s="120"/>
      <c r="D124" s="127"/>
      <c r="F124" s="98"/>
      <c r="G124" s="118"/>
    </row>
    <row r="125" spans="1:7" ht="13.5" thickBot="1">
      <c r="A125" s="113"/>
      <c r="B125" s="89" t="s">
        <v>18</v>
      </c>
      <c r="E125" s="12" t="s">
        <v>2</v>
      </c>
      <c r="F125" s="54"/>
      <c r="G125" s="115"/>
    </row>
    <row r="126" spans="1:7" ht="6.75" customHeight="1" thickBot="1">
      <c r="A126" s="113"/>
      <c r="F126" s="128"/>
      <c r="G126" s="115"/>
    </row>
    <row r="127" spans="1:7" ht="13.5" thickBot="1">
      <c r="A127" s="113"/>
      <c r="B127" s="89" t="s">
        <v>19</v>
      </c>
      <c r="E127" s="12" t="s">
        <v>2</v>
      </c>
      <c r="F127" s="54"/>
      <c r="G127" s="115"/>
    </row>
    <row r="128" spans="1:7" ht="6.75" customHeight="1" thickBot="1">
      <c r="A128" s="113"/>
      <c r="G128" s="115"/>
    </row>
    <row r="129" spans="1:7" ht="13.5" thickBot="1">
      <c r="A129" s="113"/>
      <c r="C129" s="89" t="s">
        <v>14</v>
      </c>
      <c r="F129" s="95" t="str">
        <f>IF(F127&gt;0,F125/F127,IF(F132&gt;0,F132,"N/A"))</f>
        <v>N/A</v>
      </c>
      <c r="G129" s="115"/>
    </row>
    <row r="130" spans="1:7" ht="6.75" customHeight="1">
      <c r="A130" s="113"/>
      <c r="G130" s="115"/>
    </row>
    <row r="131" spans="1:7" ht="13.5" customHeight="1" thickBot="1">
      <c r="A131" s="113"/>
      <c r="B131" s="298" t="s">
        <v>301</v>
      </c>
      <c r="C131" s="298"/>
      <c r="D131" s="298"/>
      <c r="G131" s="115"/>
    </row>
    <row r="132" spans="1:7" ht="13.5" thickBot="1">
      <c r="A132" s="113"/>
      <c r="B132" s="298"/>
      <c r="C132" s="298"/>
      <c r="D132" s="298"/>
      <c r="E132" s="12" t="s">
        <v>2</v>
      </c>
      <c r="F132" s="15"/>
      <c r="G132" s="115"/>
    </row>
    <row r="133" spans="1:7" ht="6.75" customHeight="1">
      <c r="A133" s="113"/>
      <c r="G133" s="115"/>
    </row>
    <row r="134" spans="1:7" ht="15">
      <c r="A134" s="113"/>
      <c r="B134" s="299"/>
      <c r="C134" s="300"/>
      <c r="D134" s="301"/>
      <c r="G134" s="115"/>
    </row>
    <row r="135" spans="1:7" ht="15">
      <c r="A135" s="113"/>
      <c r="B135" s="302"/>
      <c r="C135" s="303"/>
      <c r="D135" s="304"/>
      <c r="G135" s="115"/>
    </row>
    <row r="136" spans="1:7" ht="15">
      <c r="A136" s="113"/>
      <c r="B136" s="302"/>
      <c r="C136" s="303"/>
      <c r="D136" s="304"/>
      <c r="G136" s="115"/>
    </row>
    <row r="137" spans="1:7" ht="15">
      <c r="A137" s="113"/>
      <c r="B137" s="302"/>
      <c r="C137" s="303"/>
      <c r="D137" s="304"/>
      <c r="G137" s="115"/>
    </row>
    <row r="138" spans="1:7" ht="15">
      <c r="A138" s="113"/>
      <c r="B138" s="302"/>
      <c r="C138" s="303"/>
      <c r="D138" s="304"/>
      <c r="G138" s="115"/>
    </row>
    <row r="139" spans="1:7" ht="15">
      <c r="A139" s="113"/>
      <c r="B139" s="302"/>
      <c r="C139" s="303"/>
      <c r="D139" s="304"/>
      <c r="G139" s="115"/>
    </row>
    <row r="140" spans="1:7" ht="15">
      <c r="A140" s="113"/>
      <c r="B140" s="305"/>
      <c r="C140" s="306"/>
      <c r="D140" s="307"/>
      <c r="G140" s="115"/>
    </row>
    <row r="141" spans="1:7" ht="6.75" customHeight="1" thickBot="1">
      <c r="A141" s="113"/>
      <c r="G141" s="115"/>
    </row>
    <row r="142" spans="1:7" ht="13.5" thickBot="1">
      <c r="A142" s="113"/>
      <c r="B142" s="89" t="s">
        <v>20</v>
      </c>
      <c r="E142" s="12" t="s">
        <v>2</v>
      </c>
      <c r="F142" s="54"/>
      <c r="G142" s="115"/>
    </row>
    <row r="143" spans="1:7" ht="6.75" customHeight="1" thickBot="1">
      <c r="A143" s="113"/>
      <c r="G143" s="115"/>
    </row>
    <row r="144" spans="1:7" ht="13.5" thickBot="1">
      <c r="A144" s="113"/>
      <c r="C144" s="114" t="s">
        <v>15</v>
      </c>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112" customFormat="1" ht="15">
      <c r="A146" s="106"/>
      <c r="B146" s="107"/>
      <c r="C146" s="107"/>
      <c r="D146" s="108"/>
      <c r="E146" s="109"/>
      <c r="F146" s="110"/>
      <c r="G146" s="111"/>
    </row>
    <row r="147" spans="1:7" s="112" customFormat="1" ht="15">
      <c r="A147" s="119"/>
      <c r="B147" s="41" t="s">
        <v>227</v>
      </c>
      <c r="C147" s="120"/>
      <c r="D147" s="150"/>
      <c r="G147" s="118"/>
    </row>
    <row r="148" spans="1:7" s="124" customFormat="1" ht="12">
      <c r="A148" s="121"/>
      <c r="B148" s="122"/>
      <c r="C148" s="123"/>
      <c r="D148" s="151" t="s">
        <v>142</v>
      </c>
      <c r="F148" s="125"/>
      <c r="G148" s="126"/>
    </row>
    <row r="149" spans="1:7" s="112" customFormat="1" ht="6.75" customHeight="1" thickBot="1">
      <c r="A149" s="119"/>
      <c r="B149" s="96"/>
      <c r="C149" s="120"/>
      <c r="D149" s="127"/>
      <c r="F149" s="98"/>
      <c r="G149" s="118"/>
    </row>
    <row r="150" spans="1:7" ht="13.5" thickBot="1">
      <c r="A150" s="113"/>
      <c r="B150" s="89" t="s">
        <v>18</v>
      </c>
      <c r="E150" s="12" t="s">
        <v>2</v>
      </c>
      <c r="F150" s="54"/>
      <c r="G150" s="115"/>
    </row>
    <row r="151" spans="1:7" ht="6.75" customHeight="1" thickBot="1">
      <c r="A151" s="113"/>
      <c r="F151" s="128"/>
      <c r="G151" s="115"/>
    </row>
    <row r="152" spans="1:7" ht="13.5" thickBot="1">
      <c r="A152" s="113"/>
      <c r="B152" s="89" t="s">
        <v>19</v>
      </c>
      <c r="E152" s="12" t="s">
        <v>2</v>
      </c>
      <c r="F152" s="54"/>
      <c r="G152" s="115"/>
    </row>
    <row r="153" spans="1:7" ht="6.75" customHeight="1" thickBot="1">
      <c r="A153" s="113"/>
      <c r="G153" s="115"/>
    </row>
    <row r="154" spans="1:7" ht="13.5" thickBot="1">
      <c r="A154" s="113"/>
      <c r="C154" s="89" t="s">
        <v>14</v>
      </c>
      <c r="F154" s="95" t="str">
        <f>IF(F152&gt;0,F150/F152,IF(F157&gt;0,F157,"N/A"))</f>
        <v>N/A</v>
      </c>
      <c r="G154" s="115"/>
    </row>
    <row r="155" spans="1:7" ht="6.75" customHeight="1">
      <c r="A155" s="113"/>
      <c r="G155" s="115"/>
    </row>
    <row r="156" spans="1:7" ht="13.5" customHeight="1" thickBot="1">
      <c r="A156" s="113"/>
      <c r="B156" s="298" t="s">
        <v>301</v>
      </c>
      <c r="C156" s="298"/>
      <c r="D156" s="298"/>
      <c r="G156" s="115"/>
    </row>
    <row r="157" spans="1:7" ht="13.5" thickBot="1">
      <c r="A157" s="113"/>
      <c r="B157" s="298"/>
      <c r="C157" s="298"/>
      <c r="D157" s="298"/>
      <c r="E157" s="12" t="s">
        <v>2</v>
      </c>
      <c r="F157" s="15"/>
      <c r="G157" s="115"/>
    </row>
    <row r="158" spans="1:7" ht="6.75" customHeight="1">
      <c r="A158" s="113"/>
      <c r="G158" s="115"/>
    </row>
    <row r="159" spans="1:7" ht="15">
      <c r="A159" s="113"/>
      <c r="B159" s="299"/>
      <c r="C159" s="300"/>
      <c r="D159" s="301"/>
      <c r="G159" s="115"/>
    </row>
    <row r="160" spans="1:7" ht="15">
      <c r="A160" s="113"/>
      <c r="B160" s="302"/>
      <c r="C160" s="303"/>
      <c r="D160" s="304"/>
      <c r="G160" s="115"/>
    </row>
    <row r="161" spans="1:7" ht="15">
      <c r="A161" s="113"/>
      <c r="B161" s="302"/>
      <c r="C161" s="303"/>
      <c r="D161" s="304"/>
      <c r="G161" s="115"/>
    </row>
    <row r="162" spans="1:7" ht="15">
      <c r="A162" s="113"/>
      <c r="B162" s="302"/>
      <c r="C162" s="303"/>
      <c r="D162" s="304"/>
      <c r="G162" s="115"/>
    </row>
    <row r="163" spans="1:7" ht="15">
      <c r="A163" s="113"/>
      <c r="B163" s="302"/>
      <c r="C163" s="303"/>
      <c r="D163" s="304"/>
      <c r="G163" s="115"/>
    </row>
    <row r="164" spans="1:7" ht="15">
      <c r="A164" s="113"/>
      <c r="B164" s="302"/>
      <c r="C164" s="303"/>
      <c r="D164" s="304"/>
      <c r="G164" s="115"/>
    </row>
    <row r="165" spans="1:7" ht="15">
      <c r="A165" s="113"/>
      <c r="B165" s="305"/>
      <c r="C165" s="306"/>
      <c r="D165" s="307"/>
      <c r="G165" s="115"/>
    </row>
    <row r="166" spans="1:7" ht="6.75" customHeight="1" thickBot="1">
      <c r="A166" s="113"/>
      <c r="G166" s="115"/>
    </row>
    <row r="167" spans="1:7" ht="13.5" thickBot="1">
      <c r="A167" s="113"/>
      <c r="B167" s="89" t="s">
        <v>20</v>
      </c>
      <c r="E167" s="12" t="s">
        <v>2</v>
      </c>
      <c r="F167" s="54"/>
      <c r="G167" s="115"/>
    </row>
    <row r="168" spans="1:7" ht="6.75" customHeight="1" thickBot="1">
      <c r="A168" s="113"/>
      <c r="G168" s="115"/>
    </row>
    <row r="169" spans="1:7" ht="13.5" thickBot="1">
      <c r="A169" s="113"/>
      <c r="C169" s="114" t="s">
        <v>15</v>
      </c>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112" customFormat="1" ht="15">
      <c r="A171" s="106"/>
      <c r="B171" s="107"/>
      <c r="C171" s="107"/>
      <c r="D171" s="108"/>
      <c r="E171" s="109"/>
      <c r="F171" s="110"/>
      <c r="G171" s="111"/>
    </row>
    <row r="172" spans="1:7" s="112" customFormat="1" ht="15">
      <c r="A172" s="119"/>
      <c r="B172" s="41" t="s">
        <v>227</v>
      </c>
      <c r="C172" s="120"/>
      <c r="D172" s="150"/>
      <c r="G172" s="118"/>
    </row>
    <row r="173" spans="1:7" s="124" customFormat="1" ht="12">
      <c r="A173" s="121"/>
      <c r="B173" s="122"/>
      <c r="C173" s="123"/>
      <c r="D173" s="151" t="s">
        <v>142</v>
      </c>
      <c r="F173" s="125"/>
      <c r="G173" s="126"/>
    </row>
    <row r="174" spans="1:7" s="112" customFormat="1" ht="6.75" customHeight="1" thickBot="1">
      <c r="A174" s="119"/>
      <c r="B174" s="96"/>
      <c r="C174" s="120"/>
      <c r="D174" s="127"/>
      <c r="F174" s="98"/>
      <c r="G174" s="118"/>
    </row>
    <row r="175" spans="1:7" ht="13.5" thickBot="1">
      <c r="A175" s="113"/>
      <c r="B175" s="89" t="s">
        <v>18</v>
      </c>
      <c r="E175" s="12" t="s">
        <v>2</v>
      </c>
      <c r="F175" s="54"/>
      <c r="G175" s="115"/>
    </row>
    <row r="176" spans="1:7" ht="6.75" customHeight="1" thickBot="1">
      <c r="A176" s="113"/>
      <c r="F176" s="128"/>
      <c r="G176" s="115"/>
    </row>
    <row r="177" spans="1:7" ht="13.5" thickBot="1">
      <c r="A177" s="113"/>
      <c r="B177" s="89" t="s">
        <v>19</v>
      </c>
      <c r="E177" s="12" t="s">
        <v>2</v>
      </c>
      <c r="F177" s="54"/>
      <c r="G177" s="115"/>
    </row>
    <row r="178" spans="1:7" ht="6.75" customHeight="1" thickBot="1">
      <c r="A178" s="113"/>
      <c r="G178" s="115"/>
    </row>
    <row r="179" spans="1:7" ht="13.5" thickBot="1">
      <c r="A179" s="113"/>
      <c r="C179" s="89" t="s">
        <v>14</v>
      </c>
      <c r="F179" s="95" t="str">
        <f>IF(F177&gt;0,F175/F177,IF(F182&gt;0,F182,"N/A"))</f>
        <v>N/A</v>
      </c>
      <c r="G179" s="115"/>
    </row>
    <row r="180" spans="1:7" ht="6.75" customHeight="1">
      <c r="A180" s="113"/>
      <c r="G180" s="115"/>
    </row>
    <row r="181" spans="1:7" ht="13.5" customHeight="1" thickBot="1">
      <c r="A181" s="113"/>
      <c r="B181" s="298" t="s">
        <v>301</v>
      </c>
      <c r="C181" s="298"/>
      <c r="D181" s="298"/>
      <c r="G181" s="115"/>
    </row>
    <row r="182" spans="1:7" ht="13.5" thickBot="1">
      <c r="A182" s="113"/>
      <c r="B182" s="298"/>
      <c r="C182" s="298"/>
      <c r="D182" s="298"/>
      <c r="E182" s="12" t="s">
        <v>2</v>
      </c>
      <c r="F182" s="15"/>
      <c r="G182" s="115"/>
    </row>
    <row r="183" spans="1:7" ht="6.75" customHeight="1">
      <c r="A183" s="113"/>
      <c r="G183" s="115"/>
    </row>
    <row r="184" spans="1:7" ht="15">
      <c r="A184" s="113"/>
      <c r="B184" s="299"/>
      <c r="C184" s="300"/>
      <c r="D184" s="301"/>
      <c r="G184" s="115"/>
    </row>
    <row r="185" spans="1:7" ht="15">
      <c r="A185" s="113"/>
      <c r="B185" s="302"/>
      <c r="C185" s="303"/>
      <c r="D185" s="304"/>
      <c r="G185" s="115"/>
    </row>
    <row r="186" spans="1:7" ht="15">
      <c r="A186" s="113"/>
      <c r="B186" s="302"/>
      <c r="C186" s="303"/>
      <c r="D186" s="304"/>
      <c r="G186" s="115"/>
    </row>
    <row r="187" spans="1:7" ht="15">
      <c r="A187" s="113"/>
      <c r="B187" s="302"/>
      <c r="C187" s="303"/>
      <c r="D187" s="304"/>
      <c r="G187" s="115"/>
    </row>
    <row r="188" spans="1:7" ht="15">
      <c r="A188" s="113"/>
      <c r="B188" s="302"/>
      <c r="C188" s="303"/>
      <c r="D188" s="304"/>
      <c r="G188" s="115"/>
    </row>
    <row r="189" spans="1:7" ht="15">
      <c r="A189" s="113"/>
      <c r="B189" s="302"/>
      <c r="C189" s="303"/>
      <c r="D189" s="304"/>
      <c r="G189" s="115"/>
    </row>
    <row r="190" spans="1:7" ht="15">
      <c r="A190" s="113"/>
      <c r="B190" s="305"/>
      <c r="C190" s="306"/>
      <c r="D190" s="307"/>
      <c r="G190" s="115"/>
    </row>
    <row r="191" spans="1:7" ht="6.75" customHeight="1" thickBot="1">
      <c r="A191" s="113"/>
      <c r="G191" s="115"/>
    </row>
    <row r="192" spans="1:7" ht="13.5" thickBot="1">
      <c r="A192" s="113"/>
      <c r="B192" s="89" t="s">
        <v>20</v>
      </c>
      <c r="E192" s="12" t="s">
        <v>2</v>
      </c>
      <c r="F192" s="54"/>
      <c r="G192" s="115"/>
    </row>
    <row r="193" spans="1:7" ht="6.75" customHeight="1" thickBot="1">
      <c r="A193" s="113"/>
      <c r="G193" s="115"/>
    </row>
    <row r="194" spans="1:7" ht="13.5" thickBot="1">
      <c r="A194" s="113"/>
      <c r="C194" s="114" t="s">
        <v>15</v>
      </c>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112" customFormat="1" ht="15">
      <c r="A196" s="106"/>
      <c r="B196" s="107"/>
      <c r="C196" s="107"/>
      <c r="D196" s="108"/>
      <c r="E196" s="109"/>
      <c r="F196" s="110"/>
      <c r="G196" s="111"/>
    </row>
    <row r="197" spans="1:7" s="112" customFormat="1" ht="15">
      <c r="A197" s="119"/>
      <c r="B197" s="41" t="s">
        <v>227</v>
      </c>
      <c r="C197" s="120"/>
      <c r="D197" s="150"/>
      <c r="G197" s="118"/>
    </row>
    <row r="198" spans="1:7" s="124" customFormat="1" ht="12">
      <c r="A198" s="121"/>
      <c r="B198" s="122"/>
      <c r="C198" s="123"/>
      <c r="D198" s="151" t="s">
        <v>142</v>
      </c>
      <c r="F198" s="125"/>
      <c r="G198" s="126"/>
    </row>
    <row r="199" spans="1:7" s="112" customFormat="1" ht="6.75" customHeight="1" thickBot="1">
      <c r="A199" s="119"/>
      <c r="B199" s="96"/>
      <c r="C199" s="120"/>
      <c r="D199" s="127"/>
      <c r="F199" s="98"/>
      <c r="G199" s="118"/>
    </row>
    <row r="200" spans="1:7" ht="13.5" thickBot="1">
      <c r="A200" s="113"/>
      <c r="B200" s="89" t="s">
        <v>18</v>
      </c>
      <c r="E200" s="12" t="s">
        <v>2</v>
      </c>
      <c r="F200" s="54"/>
      <c r="G200" s="115"/>
    </row>
    <row r="201" spans="1:7" ht="6.75" customHeight="1" thickBot="1">
      <c r="A201" s="113"/>
      <c r="F201" s="128"/>
      <c r="G201" s="115"/>
    </row>
    <row r="202" spans="1:7" ht="13.5" thickBot="1">
      <c r="A202" s="113"/>
      <c r="B202" s="89" t="s">
        <v>19</v>
      </c>
      <c r="E202" s="12" t="s">
        <v>2</v>
      </c>
      <c r="F202" s="54"/>
      <c r="G202" s="115"/>
    </row>
    <row r="203" spans="1:7" ht="6.75" customHeight="1" thickBot="1">
      <c r="A203" s="113"/>
      <c r="G203" s="115"/>
    </row>
    <row r="204" spans="1:7" ht="13.5" thickBot="1">
      <c r="A204" s="113"/>
      <c r="C204" s="89" t="s">
        <v>14</v>
      </c>
      <c r="F204" s="95" t="str">
        <f>IF(F202&gt;0,F200/F202,IF(F207&gt;0,F207,"N/A"))</f>
        <v>N/A</v>
      </c>
      <c r="G204" s="115"/>
    </row>
    <row r="205" spans="1:7" ht="6.75" customHeight="1">
      <c r="A205" s="113"/>
      <c r="G205" s="115"/>
    </row>
    <row r="206" spans="1:7" ht="13.5" customHeight="1" thickBot="1">
      <c r="A206" s="113"/>
      <c r="B206" s="298" t="s">
        <v>301</v>
      </c>
      <c r="C206" s="298"/>
      <c r="D206" s="298"/>
      <c r="G206" s="115"/>
    </row>
    <row r="207" spans="1:7" ht="13.5" thickBot="1">
      <c r="A207" s="113"/>
      <c r="B207" s="298"/>
      <c r="C207" s="298"/>
      <c r="D207" s="298"/>
      <c r="E207" s="12" t="s">
        <v>2</v>
      </c>
      <c r="F207" s="15"/>
      <c r="G207" s="115"/>
    </row>
    <row r="208" spans="1:7" ht="6.75" customHeight="1">
      <c r="A208" s="113"/>
      <c r="G208" s="115"/>
    </row>
    <row r="209" spans="1:7" ht="15">
      <c r="A209" s="113"/>
      <c r="B209" s="299"/>
      <c r="C209" s="300"/>
      <c r="D209" s="301"/>
      <c r="G209" s="115"/>
    </row>
    <row r="210" spans="1:7" ht="15">
      <c r="A210" s="113"/>
      <c r="B210" s="302"/>
      <c r="C210" s="303"/>
      <c r="D210" s="304"/>
      <c r="G210" s="115"/>
    </row>
    <row r="211" spans="1:7" ht="15">
      <c r="A211" s="113"/>
      <c r="B211" s="302"/>
      <c r="C211" s="303"/>
      <c r="D211" s="304"/>
      <c r="G211" s="115"/>
    </row>
    <row r="212" spans="1:7" ht="15">
      <c r="A212" s="113"/>
      <c r="B212" s="302"/>
      <c r="C212" s="303"/>
      <c r="D212" s="304"/>
      <c r="G212" s="115"/>
    </row>
    <row r="213" spans="1:7" ht="15">
      <c r="A213" s="113"/>
      <c r="B213" s="302"/>
      <c r="C213" s="303"/>
      <c r="D213" s="304"/>
      <c r="G213" s="115"/>
    </row>
    <row r="214" spans="1:7" ht="15">
      <c r="A214" s="113"/>
      <c r="B214" s="302"/>
      <c r="C214" s="303"/>
      <c r="D214" s="304"/>
      <c r="G214" s="115"/>
    </row>
    <row r="215" spans="1:7" ht="15">
      <c r="A215" s="113"/>
      <c r="B215" s="305"/>
      <c r="C215" s="306"/>
      <c r="D215" s="307"/>
      <c r="G215" s="115"/>
    </row>
    <row r="216" spans="1:7" ht="6.75" customHeight="1" thickBot="1">
      <c r="A216" s="113"/>
      <c r="G216" s="115"/>
    </row>
    <row r="217" spans="1:7" ht="13.5" thickBot="1">
      <c r="A217" s="113"/>
      <c r="B217" s="89" t="s">
        <v>20</v>
      </c>
      <c r="E217" s="12" t="s">
        <v>2</v>
      </c>
      <c r="F217" s="54"/>
      <c r="G217" s="115"/>
    </row>
    <row r="218" spans="1:7" ht="6.75" customHeight="1" thickBot="1">
      <c r="A218" s="113"/>
      <c r="G218" s="115"/>
    </row>
    <row r="219" spans="1:7" ht="13.5" thickBot="1">
      <c r="A219" s="113"/>
      <c r="C219" s="114" t="s">
        <v>15</v>
      </c>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112" customFormat="1" ht="15">
      <c r="A221" s="106"/>
      <c r="B221" s="107"/>
      <c r="C221" s="107"/>
      <c r="D221" s="108"/>
      <c r="E221" s="109"/>
      <c r="F221" s="110"/>
      <c r="G221" s="111"/>
    </row>
    <row r="222" spans="1:7" s="112" customFormat="1" ht="15">
      <c r="A222" s="119"/>
      <c r="B222" s="41" t="s">
        <v>227</v>
      </c>
      <c r="C222" s="120"/>
      <c r="D222" s="150"/>
      <c r="G222" s="118"/>
    </row>
    <row r="223" spans="1:7" s="124" customFormat="1" ht="12">
      <c r="A223" s="121"/>
      <c r="B223" s="122"/>
      <c r="C223" s="123"/>
      <c r="D223" s="151" t="s">
        <v>142</v>
      </c>
      <c r="F223" s="125"/>
      <c r="G223" s="126"/>
    </row>
    <row r="224" spans="1:7" s="112" customFormat="1" ht="6.75" customHeight="1" thickBot="1">
      <c r="A224" s="119"/>
      <c r="B224" s="96"/>
      <c r="C224" s="120"/>
      <c r="D224" s="127"/>
      <c r="F224" s="98"/>
      <c r="G224" s="118"/>
    </row>
    <row r="225" spans="1:7" ht="13.5" thickBot="1">
      <c r="A225" s="113"/>
      <c r="B225" s="89" t="s">
        <v>18</v>
      </c>
      <c r="E225" s="12" t="s">
        <v>2</v>
      </c>
      <c r="F225" s="54"/>
      <c r="G225" s="115"/>
    </row>
    <row r="226" spans="1:7" ht="6.75" customHeight="1" thickBot="1">
      <c r="A226" s="113"/>
      <c r="F226" s="128"/>
      <c r="G226" s="115"/>
    </row>
    <row r="227" spans="1:7" ht="13.5" thickBot="1">
      <c r="A227" s="113"/>
      <c r="B227" s="89" t="s">
        <v>19</v>
      </c>
      <c r="E227" s="12" t="s">
        <v>2</v>
      </c>
      <c r="F227" s="54"/>
      <c r="G227" s="115"/>
    </row>
    <row r="228" spans="1:7" ht="6.75" customHeight="1" thickBot="1">
      <c r="A228" s="113"/>
      <c r="G228" s="115"/>
    </row>
    <row r="229" spans="1:7" ht="13.5" thickBot="1">
      <c r="A229" s="113"/>
      <c r="C229" s="89" t="s">
        <v>14</v>
      </c>
      <c r="F229" s="95" t="str">
        <f>IF(F227&gt;0,F225/F227,IF(F232&gt;0,F232,"N/A"))</f>
        <v>N/A</v>
      </c>
      <c r="G229" s="115"/>
    </row>
    <row r="230" spans="1:7" ht="6.75" customHeight="1">
      <c r="A230" s="113"/>
      <c r="G230" s="115"/>
    </row>
    <row r="231" spans="1:7" ht="13.5" customHeight="1" thickBot="1">
      <c r="A231" s="113"/>
      <c r="B231" s="298" t="s">
        <v>301</v>
      </c>
      <c r="C231" s="298"/>
      <c r="D231" s="298"/>
      <c r="G231" s="115"/>
    </row>
    <row r="232" spans="1:7" ht="13.5" thickBot="1">
      <c r="A232" s="113"/>
      <c r="B232" s="298"/>
      <c r="C232" s="298"/>
      <c r="D232" s="298"/>
      <c r="E232" s="12" t="s">
        <v>2</v>
      </c>
      <c r="F232" s="15"/>
      <c r="G232" s="115"/>
    </row>
    <row r="233" spans="1:7" ht="6.75" customHeight="1">
      <c r="A233" s="113"/>
      <c r="G233" s="115"/>
    </row>
    <row r="234" spans="1:7" ht="15">
      <c r="A234" s="113"/>
      <c r="B234" s="299"/>
      <c r="C234" s="300"/>
      <c r="D234" s="301"/>
      <c r="G234" s="115"/>
    </row>
    <row r="235" spans="1:7" ht="15">
      <c r="A235" s="113"/>
      <c r="B235" s="302"/>
      <c r="C235" s="303"/>
      <c r="D235" s="304"/>
      <c r="G235" s="115"/>
    </row>
    <row r="236" spans="1:7" ht="15">
      <c r="A236" s="113"/>
      <c r="B236" s="302"/>
      <c r="C236" s="303"/>
      <c r="D236" s="304"/>
      <c r="G236" s="115"/>
    </row>
    <row r="237" spans="1:7" ht="15">
      <c r="A237" s="113"/>
      <c r="B237" s="302"/>
      <c r="C237" s="303"/>
      <c r="D237" s="304"/>
      <c r="G237" s="115"/>
    </row>
    <row r="238" spans="1:7" ht="15">
      <c r="A238" s="113"/>
      <c r="B238" s="302"/>
      <c r="C238" s="303"/>
      <c r="D238" s="304"/>
      <c r="G238" s="115"/>
    </row>
    <row r="239" spans="1:7" ht="15">
      <c r="A239" s="113"/>
      <c r="B239" s="302"/>
      <c r="C239" s="303"/>
      <c r="D239" s="304"/>
      <c r="G239" s="115"/>
    </row>
    <row r="240" spans="1:7" ht="15">
      <c r="A240" s="113"/>
      <c r="B240" s="305"/>
      <c r="C240" s="306"/>
      <c r="D240" s="307"/>
      <c r="G240" s="115"/>
    </row>
    <row r="241" spans="1:7" ht="6.75" customHeight="1" thickBot="1">
      <c r="A241" s="113"/>
      <c r="G241" s="115"/>
    </row>
    <row r="242" spans="1:7" ht="13.5" thickBot="1">
      <c r="A242" s="113"/>
      <c r="B242" s="89" t="s">
        <v>20</v>
      </c>
      <c r="E242" s="12" t="s">
        <v>2</v>
      </c>
      <c r="F242" s="54"/>
      <c r="G242" s="115"/>
    </row>
    <row r="243" spans="1:7" ht="6.75" customHeight="1" thickBot="1">
      <c r="A243" s="113"/>
      <c r="G243" s="115"/>
    </row>
    <row r="244" spans="1:7" ht="13.5" thickBot="1">
      <c r="A244" s="113"/>
      <c r="C244" s="114" t="s">
        <v>15</v>
      </c>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112" customFormat="1" ht="15">
      <c r="A246" s="106"/>
      <c r="B246" s="107"/>
      <c r="C246" s="107"/>
      <c r="D246" s="108"/>
      <c r="E246" s="109"/>
      <c r="F246" s="110"/>
      <c r="G246" s="111"/>
    </row>
    <row r="247" spans="1:7" s="112" customFormat="1" ht="15">
      <c r="A247" s="119"/>
      <c r="B247" s="41" t="s">
        <v>227</v>
      </c>
      <c r="C247" s="120"/>
      <c r="D247" s="150"/>
      <c r="G247" s="118"/>
    </row>
    <row r="248" spans="1:7" s="124" customFormat="1" ht="12">
      <c r="A248" s="121"/>
      <c r="B248" s="122"/>
      <c r="C248" s="123"/>
      <c r="D248" s="151" t="s">
        <v>142</v>
      </c>
      <c r="F248" s="125"/>
      <c r="G248" s="126"/>
    </row>
    <row r="249" spans="1:7" s="112" customFormat="1" ht="6.75" customHeight="1" thickBot="1">
      <c r="A249" s="119"/>
      <c r="B249" s="96"/>
      <c r="C249" s="120"/>
      <c r="D249" s="127"/>
      <c r="F249" s="98"/>
      <c r="G249" s="118"/>
    </row>
    <row r="250" spans="1:7" ht="13.5" thickBot="1">
      <c r="A250" s="113"/>
      <c r="B250" s="89" t="s">
        <v>18</v>
      </c>
      <c r="E250" s="12" t="s">
        <v>2</v>
      </c>
      <c r="F250" s="54"/>
      <c r="G250" s="115"/>
    </row>
    <row r="251" spans="1:7" ht="6.75" customHeight="1" thickBot="1">
      <c r="A251" s="113"/>
      <c r="F251" s="128"/>
      <c r="G251" s="115"/>
    </row>
    <row r="252" spans="1:7" ht="13.5" thickBot="1">
      <c r="A252" s="113"/>
      <c r="B252" s="89" t="s">
        <v>19</v>
      </c>
      <c r="E252" s="12" t="s">
        <v>2</v>
      </c>
      <c r="F252" s="54"/>
      <c r="G252" s="115"/>
    </row>
    <row r="253" spans="1:7" ht="6.75" customHeight="1" thickBot="1">
      <c r="A253" s="113"/>
      <c r="G253" s="115"/>
    </row>
    <row r="254" spans="1:7" ht="13.5" thickBot="1">
      <c r="A254" s="113"/>
      <c r="C254" s="89" t="s">
        <v>14</v>
      </c>
      <c r="F254" s="95" t="str">
        <f>IF(F252&gt;0,F250/F252,IF(F257&gt;0,F257,"N/A"))</f>
        <v>N/A</v>
      </c>
      <c r="G254" s="115"/>
    </row>
    <row r="255" spans="1:7" ht="6.75" customHeight="1">
      <c r="A255" s="113"/>
      <c r="G255" s="115"/>
    </row>
    <row r="256" spans="1:7" ht="13.5" customHeight="1" thickBot="1">
      <c r="A256" s="113"/>
      <c r="B256" s="298" t="s">
        <v>301</v>
      </c>
      <c r="C256" s="298"/>
      <c r="D256" s="298"/>
      <c r="G256" s="115"/>
    </row>
    <row r="257" spans="1:7" ht="13.5" thickBot="1">
      <c r="A257" s="113"/>
      <c r="B257" s="298"/>
      <c r="C257" s="298"/>
      <c r="D257" s="298"/>
      <c r="E257" s="12" t="s">
        <v>2</v>
      </c>
      <c r="F257" s="15"/>
      <c r="G257" s="115"/>
    </row>
    <row r="258" spans="1:7" ht="6.75" customHeight="1">
      <c r="A258" s="113"/>
      <c r="G258" s="115"/>
    </row>
    <row r="259" spans="1:7" ht="15">
      <c r="A259" s="113"/>
      <c r="B259" s="299"/>
      <c r="C259" s="300"/>
      <c r="D259" s="301"/>
      <c r="G259" s="115"/>
    </row>
    <row r="260" spans="1:7" ht="15">
      <c r="A260" s="113"/>
      <c r="B260" s="302"/>
      <c r="C260" s="303"/>
      <c r="D260" s="304"/>
      <c r="G260" s="115"/>
    </row>
    <row r="261" spans="1:7" ht="15">
      <c r="A261" s="113"/>
      <c r="B261" s="302"/>
      <c r="C261" s="303"/>
      <c r="D261" s="304"/>
      <c r="G261" s="115"/>
    </row>
    <row r="262" spans="1:7" ht="15">
      <c r="A262" s="113"/>
      <c r="B262" s="302"/>
      <c r="C262" s="303"/>
      <c r="D262" s="304"/>
      <c r="G262" s="115"/>
    </row>
    <row r="263" spans="1:7" ht="15">
      <c r="A263" s="113"/>
      <c r="B263" s="302"/>
      <c r="C263" s="303"/>
      <c r="D263" s="304"/>
      <c r="G263" s="115"/>
    </row>
    <row r="264" spans="1:7" ht="15">
      <c r="A264" s="113"/>
      <c r="B264" s="302"/>
      <c r="C264" s="303"/>
      <c r="D264" s="304"/>
      <c r="G264" s="115"/>
    </row>
    <row r="265" spans="1:7" ht="15">
      <c r="A265" s="113"/>
      <c r="B265" s="305"/>
      <c r="C265" s="306"/>
      <c r="D265" s="307"/>
      <c r="G265" s="115"/>
    </row>
    <row r="266" spans="1:7" ht="6.75" customHeight="1" thickBot="1">
      <c r="A266" s="113"/>
      <c r="G266" s="115"/>
    </row>
    <row r="267" spans="1:7" ht="13.5" thickBot="1">
      <c r="A267" s="113"/>
      <c r="B267" s="89" t="s">
        <v>20</v>
      </c>
      <c r="E267" s="12" t="s">
        <v>2</v>
      </c>
      <c r="F267" s="54"/>
      <c r="G267" s="115"/>
    </row>
    <row r="268" spans="1:7" ht="6.75" customHeight="1" thickBot="1">
      <c r="A268" s="113"/>
      <c r="G268" s="115"/>
    </row>
    <row r="269" spans="1:7" ht="13.5" thickBot="1">
      <c r="A269" s="113"/>
      <c r="C269" s="114" t="s">
        <v>15</v>
      </c>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4" r:id="rId1"/>
  <headerFooter>
    <oddHeader>&amp;C&amp;"-,Bold"&amp;14DSRIP Semi-Annual Reporting Form</oddHeader>
    <oddFooter>&amp;L&amp;D&amp;C&amp;A&amp;R&amp;P of &amp;N</oddFooter>
  </headerFooter>
  <rowBreaks count="4" manualBreakCount="4">
    <brk id="45" max="16383" man="1"/>
    <brk id="70" max="16383" man="1"/>
    <brk id="145" max="16383" man="1"/>
    <brk id="220" max="16383" man="1"/>
  </rowBreaks>
  <colBreaks count="1" manualBreakCount="1">
    <brk id="6" max="1638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89" customWidth="1"/>
    <col min="2" max="2" width="2.140625" style="89" customWidth="1"/>
    <col min="3" max="3" width="23.140625" style="89" customWidth="1"/>
    <col min="4" max="4" width="72.7109375" style="90" customWidth="1"/>
    <col min="5" max="5" width="2.7109375" style="89" customWidth="1"/>
    <col min="6" max="6" width="15.00390625" style="91" bestFit="1" customWidth="1"/>
    <col min="7" max="7" width="3.00390625" style="89" customWidth="1"/>
    <col min="8" max="8" width="3.140625" style="89" customWidth="1"/>
    <col min="9" max="16384" width="10.00390625" style="89" customWidth="1"/>
  </cols>
  <sheetData>
    <row r="1" ht="15">
      <c r="A1" s="88"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ht="13.5" thickBot="1">
      <c r="A5" s="88"/>
      <c r="D5" s="92" t="s">
        <v>138</v>
      </c>
      <c r="E5" s="12" t="s">
        <v>2</v>
      </c>
      <c r="F5" s="15" t="s">
        <v>187</v>
      </c>
    </row>
    <row r="6" ht="15">
      <c r="A6" s="116" t="s">
        <v>145</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2" t="s">
        <v>2</v>
      </c>
      <c r="B11" s="94"/>
      <c r="C11" s="90" t="s">
        <v>5</v>
      </c>
      <c r="E11" s="90"/>
      <c r="F11" s="90"/>
      <c r="G11" s="90"/>
    </row>
    <row r="12" spans="2:3" ht="15" thickBot="1">
      <c r="B12" s="95"/>
      <c r="C12" s="96" t="s">
        <v>6</v>
      </c>
    </row>
    <row r="13" spans="2:3" ht="15" thickBot="1">
      <c r="B13" s="97"/>
      <c r="C13" s="96" t="s">
        <v>7</v>
      </c>
    </row>
    <row r="14" spans="2:3" ht="14.25">
      <c r="B14" s="98"/>
      <c r="C14" s="96" t="s">
        <v>8</v>
      </c>
    </row>
    <row r="15" spans="1:7" ht="15">
      <c r="A15" s="90"/>
      <c r="B15" s="90"/>
      <c r="C15" s="90"/>
      <c r="E15" s="90"/>
      <c r="F15" s="90"/>
      <c r="G15" s="90"/>
    </row>
    <row r="16" spans="1:7" s="105" customFormat="1" ht="15">
      <c r="A16" s="99" t="s">
        <v>92</v>
      </c>
      <c r="B16" s="100"/>
      <c r="C16" s="100"/>
      <c r="D16" s="101"/>
      <c r="E16" s="102"/>
      <c r="F16" s="103"/>
      <c r="G16" s="104"/>
    </row>
    <row r="17" spans="1:7" s="112" customFormat="1" ht="15.75" thickBot="1">
      <c r="A17" s="106"/>
      <c r="B17" s="107"/>
      <c r="C17" s="107"/>
      <c r="D17" s="108"/>
      <c r="E17" s="109"/>
      <c r="F17" s="110"/>
      <c r="G17" s="111"/>
    </row>
    <row r="18" spans="1:7" ht="13.5" thickBot="1">
      <c r="A18" s="113"/>
      <c r="B18" s="89" t="s">
        <v>10</v>
      </c>
      <c r="C18" s="114"/>
      <c r="E18" s="12" t="s">
        <v>2</v>
      </c>
      <c r="F18" s="15"/>
      <c r="G18" s="115"/>
    </row>
    <row r="19" spans="1:7" ht="13.5" thickBot="1">
      <c r="A19" s="113"/>
      <c r="C19" s="114"/>
      <c r="G19" s="115"/>
    </row>
    <row r="20" spans="1:7" ht="13.5" thickBot="1">
      <c r="A20" s="113"/>
      <c r="B20" s="89" t="s">
        <v>11</v>
      </c>
      <c r="C20" s="114"/>
      <c r="E20" s="12" t="s">
        <v>2</v>
      </c>
      <c r="F20" s="15"/>
      <c r="G20" s="115"/>
    </row>
    <row r="21" spans="1:7" s="112" customFormat="1" ht="15">
      <c r="A21" s="116"/>
      <c r="B21" s="93"/>
      <c r="C21" s="93"/>
      <c r="D21" s="117"/>
      <c r="F21" s="98"/>
      <c r="G21" s="118"/>
    </row>
    <row r="22" spans="1:7" s="112" customFormat="1" ht="15">
      <c r="A22" s="119"/>
      <c r="B22" s="41" t="s">
        <v>228</v>
      </c>
      <c r="C22" s="120"/>
      <c r="D22" s="150"/>
      <c r="G22" s="118"/>
    </row>
    <row r="23" spans="1:7" s="124" customFormat="1" ht="12">
      <c r="A23" s="121"/>
      <c r="B23" s="122"/>
      <c r="C23" s="123"/>
      <c r="D23" s="151" t="s">
        <v>142</v>
      </c>
      <c r="F23" s="125"/>
      <c r="G23" s="126"/>
    </row>
    <row r="24" spans="1:7" s="112" customFormat="1" ht="6.75" customHeight="1" thickBot="1">
      <c r="A24" s="119"/>
      <c r="B24" s="96"/>
      <c r="C24" s="120"/>
      <c r="D24" s="127"/>
      <c r="F24" s="98"/>
      <c r="G24" s="118"/>
    </row>
    <row r="25" spans="1:7" ht="13.5" thickBot="1">
      <c r="A25" s="113"/>
      <c r="B25" s="89" t="s">
        <v>18</v>
      </c>
      <c r="E25" s="12" t="s">
        <v>2</v>
      </c>
      <c r="F25" s="54"/>
      <c r="G25" s="115"/>
    </row>
    <row r="26" spans="1:7" ht="6.75" customHeight="1" thickBot="1">
      <c r="A26" s="113"/>
      <c r="F26" s="128"/>
      <c r="G26" s="115"/>
    </row>
    <row r="27" spans="1:7" ht="13.5" thickBot="1">
      <c r="A27" s="113"/>
      <c r="B27" s="89" t="s">
        <v>19</v>
      </c>
      <c r="E27" s="12" t="s">
        <v>2</v>
      </c>
      <c r="F27" s="54"/>
      <c r="G27" s="115"/>
    </row>
    <row r="28" spans="1:7" ht="6.75" customHeight="1" thickBot="1">
      <c r="A28" s="113"/>
      <c r="G28" s="115"/>
    </row>
    <row r="29" spans="1:7" ht="13.5" thickBot="1">
      <c r="A29" s="113"/>
      <c r="C29" s="89" t="s">
        <v>14</v>
      </c>
      <c r="F29" s="95" t="str">
        <f>IF(F27&gt;0,F25/F27,IF(F32&gt;0,F32,"N/A"))</f>
        <v>N/A</v>
      </c>
      <c r="G29" s="115"/>
    </row>
    <row r="30" spans="1:7" ht="6.75" customHeight="1">
      <c r="A30" s="113"/>
      <c r="G30" s="115"/>
    </row>
    <row r="31" spans="1:7" ht="13.5" customHeight="1" thickBot="1">
      <c r="A31" s="113"/>
      <c r="B31" s="298" t="s">
        <v>301</v>
      </c>
      <c r="C31" s="298"/>
      <c r="D31" s="298"/>
      <c r="G31" s="115"/>
    </row>
    <row r="32" spans="1:7" ht="13.5" thickBot="1">
      <c r="A32" s="113"/>
      <c r="B32" s="298"/>
      <c r="C32" s="298"/>
      <c r="D32" s="298"/>
      <c r="E32" s="12" t="s">
        <v>2</v>
      </c>
      <c r="F32" s="15"/>
      <c r="G32" s="115"/>
    </row>
    <row r="33" spans="1:7" ht="6.75" customHeight="1">
      <c r="A33" s="113"/>
      <c r="G33" s="115"/>
    </row>
    <row r="34" spans="1:7" ht="15">
      <c r="A34" s="113"/>
      <c r="B34" s="299"/>
      <c r="C34" s="300"/>
      <c r="D34" s="301"/>
      <c r="G34" s="115"/>
    </row>
    <row r="35" spans="1:7" ht="15">
      <c r="A35" s="113"/>
      <c r="B35" s="302"/>
      <c r="C35" s="303"/>
      <c r="D35" s="304"/>
      <c r="G35" s="115"/>
    </row>
    <row r="36" spans="1:7" ht="15">
      <c r="A36" s="113"/>
      <c r="B36" s="302"/>
      <c r="C36" s="303"/>
      <c r="D36" s="304"/>
      <c r="G36" s="115"/>
    </row>
    <row r="37" spans="1:7" ht="15">
      <c r="A37" s="113"/>
      <c r="B37" s="302"/>
      <c r="C37" s="303"/>
      <c r="D37" s="304"/>
      <c r="G37" s="115"/>
    </row>
    <row r="38" spans="1:7" ht="15">
      <c r="A38" s="113"/>
      <c r="B38" s="302"/>
      <c r="C38" s="303"/>
      <c r="D38" s="304"/>
      <c r="G38" s="115"/>
    </row>
    <row r="39" spans="1:7" ht="15">
      <c r="A39" s="113"/>
      <c r="B39" s="302"/>
      <c r="C39" s="303"/>
      <c r="D39" s="304"/>
      <c r="G39" s="115"/>
    </row>
    <row r="40" spans="1:7" ht="15">
      <c r="A40" s="113"/>
      <c r="B40" s="305"/>
      <c r="C40" s="306"/>
      <c r="D40" s="307"/>
      <c r="G40" s="115"/>
    </row>
    <row r="41" spans="1:7" ht="6.75" customHeight="1" thickBot="1">
      <c r="A41" s="113"/>
      <c r="G41" s="115"/>
    </row>
    <row r="42" spans="1:7" ht="13.5" thickBot="1">
      <c r="A42" s="113"/>
      <c r="B42" s="89" t="s">
        <v>20</v>
      </c>
      <c r="E42" s="12" t="s">
        <v>2</v>
      </c>
      <c r="F42" s="54"/>
      <c r="G42" s="115"/>
    </row>
    <row r="43" spans="1:7" ht="6.75" customHeight="1" thickBot="1">
      <c r="A43" s="113"/>
      <c r="G43" s="115"/>
    </row>
    <row r="44" spans="1:7" ht="13.5" thickBot="1">
      <c r="A44" s="113"/>
      <c r="C44" s="114" t="s">
        <v>15</v>
      </c>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112" customFormat="1" ht="15">
      <c r="A46" s="106"/>
      <c r="B46" s="107"/>
      <c r="C46" s="107"/>
      <c r="D46" s="108"/>
      <c r="E46" s="109"/>
      <c r="F46" s="110"/>
      <c r="G46" s="111"/>
    </row>
    <row r="47" spans="1:7" s="112" customFormat="1" ht="15">
      <c r="A47" s="119"/>
      <c r="B47" s="41" t="s">
        <v>228</v>
      </c>
      <c r="C47" s="120"/>
      <c r="D47" s="150"/>
      <c r="G47" s="118"/>
    </row>
    <row r="48" spans="1:7" s="124" customFormat="1" ht="12">
      <c r="A48" s="121"/>
      <c r="B48" s="122"/>
      <c r="C48" s="123"/>
      <c r="D48" s="151" t="s">
        <v>142</v>
      </c>
      <c r="F48" s="125"/>
      <c r="G48" s="126"/>
    </row>
    <row r="49" spans="1:7" s="112" customFormat="1" ht="6.75" customHeight="1" thickBot="1">
      <c r="A49" s="119"/>
      <c r="B49" s="96"/>
      <c r="C49" s="120"/>
      <c r="D49" s="127"/>
      <c r="F49" s="98"/>
      <c r="G49" s="118"/>
    </row>
    <row r="50" spans="1:7" ht="13.5" thickBot="1">
      <c r="A50" s="113"/>
      <c r="B50" s="89" t="s">
        <v>18</v>
      </c>
      <c r="E50" s="12" t="s">
        <v>2</v>
      </c>
      <c r="F50" s="54"/>
      <c r="G50" s="115"/>
    </row>
    <row r="51" spans="1:7" ht="6.75" customHeight="1" thickBot="1">
      <c r="A51" s="113"/>
      <c r="F51" s="128"/>
      <c r="G51" s="115"/>
    </row>
    <row r="52" spans="1:7" ht="13.5" thickBot="1">
      <c r="A52" s="113"/>
      <c r="B52" s="89" t="s">
        <v>19</v>
      </c>
      <c r="E52" s="12" t="s">
        <v>2</v>
      </c>
      <c r="F52" s="54"/>
      <c r="G52" s="115"/>
    </row>
    <row r="53" spans="1:7" ht="6.75" customHeight="1" thickBot="1">
      <c r="A53" s="113"/>
      <c r="G53" s="115"/>
    </row>
    <row r="54" spans="1:7" ht="13.5" thickBot="1">
      <c r="A54" s="113"/>
      <c r="C54" s="89" t="s">
        <v>14</v>
      </c>
      <c r="F54" s="95" t="str">
        <f>IF(F52&gt;0,F50/F52,IF(F57&gt;0,F57,"N/A"))</f>
        <v>N/A</v>
      </c>
      <c r="G54" s="115"/>
    </row>
    <row r="55" spans="1:7" ht="6.75" customHeight="1">
      <c r="A55" s="113"/>
      <c r="G55" s="115"/>
    </row>
    <row r="56" spans="1:7" ht="13.5" customHeight="1" thickBot="1">
      <c r="A56" s="113"/>
      <c r="B56" s="298" t="s">
        <v>301</v>
      </c>
      <c r="C56" s="298"/>
      <c r="D56" s="298"/>
      <c r="G56" s="115"/>
    </row>
    <row r="57" spans="1:7" ht="13.5" thickBot="1">
      <c r="A57" s="113"/>
      <c r="B57" s="298"/>
      <c r="C57" s="298"/>
      <c r="D57" s="298"/>
      <c r="E57" s="12" t="s">
        <v>2</v>
      </c>
      <c r="F57" s="15"/>
      <c r="G57" s="115"/>
    </row>
    <row r="58" spans="1:7" ht="6.75" customHeight="1">
      <c r="A58" s="113"/>
      <c r="G58" s="115"/>
    </row>
    <row r="59" spans="1:7" ht="15">
      <c r="A59" s="113"/>
      <c r="B59" s="299"/>
      <c r="C59" s="300"/>
      <c r="D59" s="301"/>
      <c r="G59" s="115"/>
    </row>
    <row r="60" spans="1:7" ht="15">
      <c r="A60" s="113"/>
      <c r="B60" s="302"/>
      <c r="C60" s="303"/>
      <c r="D60" s="304"/>
      <c r="G60" s="115"/>
    </row>
    <row r="61" spans="1:7" ht="15">
      <c r="A61" s="113"/>
      <c r="B61" s="302"/>
      <c r="C61" s="303"/>
      <c r="D61" s="304"/>
      <c r="G61" s="115"/>
    </row>
    <row r="62" spans="1:7" ht="15">
      <c r="A62" s="113"/>
      <c r="B62" s="302"/>
      <c r="C62" s="303"/>
      <c r="D62" s="304"/>
      <c r="G62" s="115"/>
    </row>
    <row r="63" spans="1:7" ht="15">
      <c r="A63" s="113"/>
      <c r="B63" s="302"/>
      <c r="C63" s="303"/>
      <c r="D63" s="304"/>
      <c r="G63" s="115"/>
    </row>
    <row r="64" spans="1:7" ht="15">
      <c r="A64" s="113"/>
      <c r="B64" s="302"/>
      <c r="C64" s="303"/>
      <c r="D64" s="304"/>
      <c r="G64" s="115"/>
    </row>
    <row r="65" spans="1:7" ht="15">
      <c r="A65" s="113"/>
      <c r="B65" s="305"/>
      <c r="C65" s="306"/>
      <c r="D65" s="307"/>
      <c r="G65" s="115"/>
    </row>
    <row r="66" spans="1:7" ht="6.75" customHeight="1" thickBot="1">
      <c r="A66" s="113"/>
      <c r="G66" s="115"/>
    </row>
    <row r="67" spans="1:7" ht="13.5" thickBot="1">
      <c r="A67" s="113"/>
      <c r="B67" s="89" t="s">
        <v>20</v>
      </c>
      <c r="E67" s="12" t="s">
        <v>2</v>
      </c>
      <c r="F67" s="54"/>
      <c r="G67" s="115"/>
    </row>
    <row r="68" spans="1:7" ht="6.75" customHeight="1" thickBot="1">
      <c r="A68" s="113"/>
      <c r="G68" s="115"/>
    </row>
    <row r="69" spans="1:7" ht="13.5" thickBot="1">
      <c r="A69" s="113"/>
      <c r="C69" s="114" t="s">
        <v>15</v>
      </c>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112" customFormat="1" ht="15">
      <c r="A71" s="106"/>
      <c r="B71" s="107"/>
      <c r="C71" s="107"/>
      <c r="D71" s="108"/>
      <c r="E71" s="109"/>
      <c r="F71" s="110"/>
      <c r="G71" s="111"/>
    </row>
    <row r="72" spans="1:7" s="112" customFormat="1" ht="15">
      <c r="A72" s="119"/>
      <c r="B72" s="41" t="s">
        <v>228</v>
      </c>
      <c r="C72" s="120"/>
      <c r="D72" s="150"/>
      <c r="G72" s="118"/>
    </row>
    <row r="73" spans="1:7" s="124" customFormat="1" ht="12">
      <c r="A73" s="121"/>
      <c r="B73" s="122"/>
      <c r="C73" s="123"/>
      <c r="D73" s="151" t="s">
        <v>142</v>
      </c>
      <c r="F73" s="125"/>
      <c r="G73" s="126"/>
    </row>
    <row r="74" spans="1:7" s="112" customFormat="1" ht="6.75" customHeight="1" thickBot="1">
      <c r="A74" s="119"/>
      <c r="B74" s="96"/>
      <c r="C74" s="120"/>
      <c r="D74" s="127"/>
      <c r="F74" s="98"/>
      <c r="G74" s="118"/>
    </row>
    <row r="75" spans="1:7" ht="13.5" thickBot="1">
      <c r="A75" s="113"/>
      <c r="B75" s="89" t="s">
        <v>18</v>
      </c>
      <c r="E75" s="12" t="s">
        <v>2</v>
      </c>
      <c r="F75" s="54"/>
      <c r="G75" s="115"/>
    </row>
    <row r="76" spans="1:7" ht="6.75" customHeight="1" thickBot="1">
      <c r="A76" s="113"/>
      <c r="F76" s="128"/>
      <c r="G76" s="115"/>
    </row>
    <row r="77" spans="1:7" ht="13.5" thickBot="1">
      <c r="A77" s="113"/>
      <c r="B77" s="89" t="s">
        <v>19</v>
      </c>
      <c r="E77" s="12" t="s">
        <v>2</v>
      </c>
      <c r="F77" s="54"/>
      <c r="G77" s="115"/>
    </row>
    <row r="78" spans="1:7" ht="6.75" customHeight="1" thickBot="1">
      <c r="A78" s="113"/>
      <c r="G78" s="115"/>
    </row>
    <row r="79" spans="1:7" ht="13.5" thickBot="1">
      <c r="A79" s="113"/>
      <c r="C79" s="89" t="s">
        <v>14</v>
      </c>
      <c r="F79" s="95" t="str">
        <f>IF(F77&gt;0,F75/F77,IF(F82&gt;0,F82,"N/A"))</f>
        <v>N/A</v>
      </c>
      <c r="G79" s="115"/>
    </row>
    <row r="80" spans="1:7" ht="6.75" customHeight="1">
      <c r="A80" s="113"/>
      <c r="G80" s="115"/>
    </row>
    <row r="81" spans="1:7" ht="13.5" customHeight="1" thickBot="1">
      <c r="A81" s="113"/>
      <c r="B81" s="298" t="s">
        <v>301</v>
      </c>
      <c r="C81" s="298"/>
      <c r="D81" s="298"/>
      <c r="G81" s="115"/>
    </row>
    <row r="82" spans="1:7" ht="13.5" thickBot="1">
      <c r="A82" s="113"/>
      <c r="B82" s="298"/>
      <c r="C82" s="298"/>
      <c r="D82" s="298"/>
      <c r="E82" s="12" t="s">
        <v>2</v>
      </c>
      <c r="F82" s="15"/>
      <c r="G82" s="115"/>
    </row>
    <row r="83" spans="1:7" ht="6.75" customHeight="1">
      <c r="A83" s="113"/>
      <c r="G83" s="115"/>
    </row>
    <row r="84" spans="1:7" ht="15">
      <c r="A84" s="113"/>
      <c r="B84" s="299"/>
      <c r="C84" s="300"/>
      <c r="D84" s="301"/>
      <c r="G84" s="115"/>
    </row>
    <row r="85" spans="1:7" ht="15">
      <c r="A85" s="113"/>
      <c r="B85" s="302"/>
      <c r="C85" s="303"/>
      <c r="D85" s="304"/>
      <c r="G85" s="115"/>
    </row>
    <row r="86" spans="1:7" ht="15">
      <c r="A86" s="113"/>
      <c r="B86" s="302"/>
      <c r="C86" s="303"/>
      <c r="D86" s="304"/>
      <c r="G86" s="115"/>
    </row>
    <row r="87" spans="1:7" ht="15">
      <c r="A87" s="113"/>
      <c r="B87" s="302"/>
      <c r="C87" s="303"/>
      <c r="D87" s="304"/>
      <c r="G87" s="115"/>
    </row>
    <row r="88" spans="1:7" ht="15">
      <c r="A88" s="113"/>
      <c r="B88" s="302"/>
      <c r="C88" s="303"/>
      <c r="D88" s="304"/>
      <c r="G88" s="115"/>
    </row>
    <row r="89" spans="1:7" ht="15">
      <c r="A89" s="113"/>
      <c r="B89" s="302"/>
      <c r="C89" s="303"/>
      <c r="D89" s="304"/>
      <c r="G89" s="115"/>
    </row>
    <row r="90" spans="1:7" ht="15">
      <c r="A90" s="113"/>
      <c r="B90" s="305"/>
      <c r="C90" s="306"/>
      <c r="D90" s="307"/>
      <c r="G90" s="115"/>
    </row>
    <row r="91" spans="1:7" ht="6.75" customHeight="1" thickBot="1">
      <c r="A91" s="113"/>
      <c r="G91" s="115"/>
    </row>
    <row r="92" spans="1:7" ht="13.5" thickBot="1">
      <c r="A92" s="113"/>
      <c r="B92" s="89" t="s">
        <v>20</v>
      </c>
      <c r="E92" s="12" t="s">
        <v>2</v>
      </c>
      <c r="F92" s="54"/>
      <c r="G92" s="115"/>
    </row>
    <row r="93" spans="1:7" ht="6.75" customHeight="1" thickBot="1">
      <c r="A93" s="113"/>
      <c r="G93" s="115"/>
    </row>
    <row r="94" spans="1:7" ht="13.5" thickBot="1">
      <c r="A94" s="113"/>
      <c r="C94" s="114" t="s">
        <v>15</v>
      </c>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112" customFormat="1" ht="15">
      <c r="A96" s="116"/>
      <c r="B96" s="93"/>
      <c r="C96" s="93"/>
      <c r="D96" s="117"/>
      <c r="F96" s="98"/>
      <c r="G96" s="118"/>
    </row>
    <row r="97" spans="1:7" s="112" customFormat="1" ht="15">
      <c r="A97" s="119"/>
      <c r="B97" s="41" t="s">
        <v>228</v>
      </c>
      <c r="C97" s="120"/>
      <c r="D97" s="150"/>
      <c r="G97" s="118"/>
    </row>
    <row r="98" spans="1:7" s="124" customFormat="1" ht="12">
      <c r="A98" s="121"/>
      <c r="B98" s="122"/>
      <c r="C98" s="123"/>
      <c r="D98" s="151" t="s">
        <v>142</v>
      </c>
      <c r="F98" s="125"/>
      <c r="G98" s="126"/>
    </row>
    <row r="99" spans="1:7" s="112" customFormat="1" ht="6.75" customHeight="1" thickBot="1">
      <c r="A99" s="119"/>
      <c r="B99" s="96"/>
      <c r="C99" s="120"/>
      <c r="D99" s="127"/>
      <c r="F99" s="98"/>
      <c r="G99" s="118"/>
    </row>
    <row r="100" spans="1:7" ht="13.5" thickBot="1">
      <c r="A100" s="113"/>
      <c r="B100" s="89" t="s">
        <v>18</v>
      </c>
      <c r="E100" s="12" t="s">
        <v>2</v>
      </c>
      <c r="F100" s="54"/>
      <c r="G100" s="115"/>
    </row>
    <row r="101" spans="1:7" ht="6.75" customHeight="1" thickBot="1">
      <c r="A101" s="113"/>
      <c r="F101" s="128"/>
      <c r="G101" s="115"/>
    </row>
    <row r="102" spans="1:7" ht="13.5" thickBot="1">
      <c r="A102" s="113"/>
      <c r="B102" s="89" t="s">
        <v>19</v>
      </c>
      <c r="E102" s="12" t="s">
        <v>2</v>
      </c>
      <c r="F102" s="54"/>
      <c r="G102" s="115"/>
    </row>
    <row r="103" spans="1:7" ht="6.75" customHeight="1" thickBot="1">
      <c r="A103" s="113"/>
      <c r="G103" s="115"/>
    </row>
    <row r="104" spans="1:7" ht="13.5" thickBot="1">
      <c r="A104" s="113"/>
      <c r="C104" s="89" t="s">
        <v>14</v>
      </c>
      <c r="F104" s="95" t="str">
        <f>IF(F102&gt;0,F100/F102,IF(F107&gt;0,F107,"N/A"))</f>
        <v>N/A</v>
      </c>
      <c r="G104" s="115"/>
    </row>
    <row r="105" spans="1:7" ht="6.75" customHeight="1">
      <c r="A105" s="113"/>
      <c r="G105" s="115"/>
    </row>
    <row r="106" spans="1:7" ht="13.5" customHeight="1" thickBot="1">
      <c r="A106" s="113"/>
      <c r="B106" s="298" t="s">
        <v>301</v>
      </c>
      <c r="C106" s="298"/>
      <c r="D106" s="298"/>
      <c r="G106" s="115"/>
    </row>
    <row r="107" spans="1:7" ht="13.5" thickBot="1">
      <c r="A107" s="113"/>
      <c r="B107" s="298"/>
      <c r="C107" s="298"/>
      <c r="D107" s="298"/>
      <c r="E107" s="12" t="s">
        <v>2</v>
      </c>
      <c r="F107" s="15"/>
      <c r="G107" s="115"/>
    </row>
    <row r="108" spans="1:7" ht="6.75" customHeight="1">
      <c r="A108" s="113"/>
      <c r="G108" s="115"/>
    </row>
    <row r="109" spans="1:7" ht="15">
      <c r="A109" s="113"/>
      <c r="B109" s="299"/>
      <c r="C109" s="300"/>
      <c r="D109" s="301"/>
      <c r="G109" s="115"/>
    </row>
    <row r="110" spans="1:7" ht="15">
      <c r="A110" s="113"/>
      <c r="B110" s="302"/>
      <c r="C110" s="303"/>
      <c r="D110" s="304"/>
      <c r="G110" s="115"/>
    </row>
    <row r="111" spans="1:7" ht="15">
      <c r="A111" s="113"/>
      <c r="B111" s="302"/>
      <c r="C111" s="303"/>
      <c r="D111" s="304"/>
      <c r="G111" s="115"/>
    </row>
    <row r="112" spans="1:7" ht="15">
      <c r="A112" s="113"/>
      <c r="B112" s="302"/>
      <c r="C112" s="303"/>
      <c r="D112" s="304"/>
      <c r="G112" s="115"/>
    </row>
    <row r="113" spans="1:7" ht="15">
      <c r="A113" s="113"/>
      <c r="B113" s="302"/>
      <c r="C113" s="303"/>
      <c r="D113" s="304"/>
      <c r="G113" s="115"/>
    </row>
    <row r="114" spans="1:7" ht="15">
      <c r="A114" s="113"/>
      <c r="B114" s="302"/>
      <c r="C114" s="303"/>
      <c r="D114" s="304"/>
      <c r="G114" s="115"/>
    </row>
    <row r="115" spans="1:7" ht="15">
      <c r="A115" s="113"/>
      <c r="B115" s="305"/>
      <c r="C115" s="306"/>
      <c r="D115" s="307"/>
      <c r="G115" s="115"/>
    </row>
    <row r="116" spans="1:7" ht="6.75" customHeight="1" thickBot="1">
      <c r="A116" s="113"/>
      <c r="G116" s="115"/>
    </row>
    <row r="117" spans="1:7" ht="13.5" thickBot="1">
      <c r="A117" s="113"/>
      <c r="B117" s="89" t="s">
        <v>20</v>
      </c>
      <c r="E117" s="12" t="s">
        <v>2</v>
      </c>
      <c r="F117" s="54"/>
      <c r="G117" s="115"/>
    </row>
    <row r="118" spans="1:7" ht="6.75" customHeight="1" thickBot="1">
      <c r="A118" s="113"/>
      <c r="G118" s="115"/>
    </row>
    <row r="119" spans="1:7" ht="13.5" thickBot="1">
      <c r="A119" s="113"/>
      <c r="C119" s="114" t="s">
        <v>15</v>
      </c>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112" customFormat="1" ht="15">
      <c r="A121" s="106"/>
      <c r="B121" s="107"/>
      <c r="C121" s="107"/>
      <c r="D121" s="108"/>
      <c r="E121" s="109"/>
      <c r="F121" s="110"/>
      <c r="G121" s="111"/>
    </row>
    <row r="122" spans="1:7" s="112" customFormat="1" ht="15">
      <c r="A122" s="119"/>
      <c r="B122" s="41" t="s">
        <v>228</v>
      </c>
      <c r="C122" s="120"/>
      <c r="D122" s="150"/>
      <c r="G122" s="118"/>
    </row>
    <row r="123" spans="1:7" s="124" customFormat="1" ht="12">
      <c r="A123" s="121"/>
      <c r="B123" s="122"/>
      <c r="C123" s="123"/>
      <c r="D123" s="151" t="s">
        <v>142</v>
      </c>
      <c r="F123" s="125"/>
      <c r="G123" s="126"/>
    </row>
    <row r="124" spans="1:7" s="112" customFormat="1" ht="6.75" customHeight="1" thickBot="1">
      <c r="A124" s="119"/>
      <c r="B124" s="96"/>
      <c r="C124" s="120"/>
      <c r="D124" s="127"/>
      <c r="F124" s="98"/>
      <c r="G124" s="118"/>
    </row>
    <row r="125" spans="1:7" ht="13.5" thickBot="1">
      <c r="A125" s="113"/>
      <c r="B125" s="89" t="s">
        <v>18</v>
      </c>
      <c r="E125" s="12" t="s">
        <v>2</v>
      </c>
      <c r="F125" s="54"/>
      <c r="G125" s="115"/>
    </row>
    <row r="126" spans="1:7" ht="6.75" customHeight="1" thickBot="1">
      <c r="A126" s="113"/>
      <c r="F126" s="128"/>
      <c r="G126" s="115"/>
    </row>
    <row r="127" spans="1:7" ht="13.5" thickBot="1">
      <c r="A127" s="113"/>
      <c r="B127" s="89" t="s">
        <v>19</v>
      </c>
      <c r="E127" s="12" t="s">
        <v>2</v>
      </c>
      <c r="F127" s="54"/>
      <c r="G127" s="115"/>
    </row>
    <row r="128" spans="1:7" ht="6.75" customHeight="1" thickBot="1">
      <c r="A128" s="113"/>
      <c r="G128" s="115"/>
    </row>
    <row r="129" spans="1:7" ht="13.5" thickBot="1">
      <c r="A129" s="113"/>
      <c r="C129" s="89" t="s">
        <v>14</v>
      </c>
      <c r="F129" s="95" t="str">
        <f>IF(F127&gt;0,F125/F127,IF(F132&gt;0,F132,"N/A"))</f>
        <v>N/A</v>
      </c>
      <c r="G129" s="115"/>
    </row>
    <row r="130" spans="1:7" ht="6.75" customHeight="1">
      <c r="A130" s="113"/>
      <c r="G130" s="115"/>
    </row>
    <row r="131" spans="1:7" ht="13.5" customHeight="1" thickBot="1">
      <c r="A131" s="113"/>
      <c r="B131" s="298" t="s">
        <v>301</v>
      </c>
      <c r="C131" s="298"/>
      <c r="D131" s="298"/>
      <c r="G131" s="115"/>
    </row>
    <row r="132" spans="1:7" ht="13.5" thickBot="1">
      <c r="A132" s="113"/>
      <c r="B132" s="298"/>
      <c r="C132" s="298"/>
      <c r="D132" s="298"/>
      <c r="E132" s="12" t="s">
        <v>2</v>
      </c>
      <c r="F132" s="15"/>
      <c r="G132" s="115"/>
    </row>
    <row r="133" spans="1:7" ht="6.75" customHeight="1">
      <c r="A133" s="113"/>
      <c r="G133" s="115"/>
    </row>
    <row r="134" spans="1:7" ht="15">
      <c r="A134" s="113"/>
      <c r="B134" s="299"/>
      <c r="C134" s="300"/>
      <c r="D134" s="301"/>
      <c r="G134" s="115"/>
    </row>
    <row r="135" spans="1:7" ht="15">
      <c r="A135" s="113"/>
      <c r="B135" s="302"/>
      <c r="C135" s="303"/>
      <c r="D135" s="304"/>
      <c r="G135" s="115"/>
    </row>
    <row r="136" spans="1:7" ht="15">
      <c r="A136" s="113"/>
      <c r="B136" s="302"/>
      <c r="C136" s="303"/>
      <c r="D136" s="304"/>
      <c r="G136" s="115"/>
    </row>
    <row r="137" spans="1:7" ht="15">
      <c r="A137" s="113"/>
      <c r="B137" s="302"/>
      <c r="C137" s="303"/>
      <c r="D137" s="304"/>
      <c r="G137" s="115"/>
    </row>
    <row r="138" spans="1:7" ht="15">
      <c r="A138" s="113"/>
      <c r="B138" s="302"/>
      <c r="C138" s="303"/>
      <c r="D138" s="304"/>
      <c r="G138" s="115"/>
    </row>
    <row r="139" spans="1:7" ht="15">
      <c r="A139" s="113"/>
      <c r="B139" s="302"/>
      <c r="C139" s="303"/>
      <c r="D139" s="304"/>
      <c r="G139" s="115"/>
    </row>
    <row r="140" spans="1:7" ht="15">
      <c r="A140" s="113"/>
      <c r="B140" s="305"/>
      <c r="C140" s="306"/>
      <c r="D140" s="307"/>
      <c r="G140" s="115"/>
    </row>
    <row r="141" spans="1:7" ht="6.75" customHeight="1" thickBot="1">
      <c r="A141" s="113"/>
      <c r="G141" s="115"/>
    </row>
    <row r="142" spans="1:7" ht="13.5" thickBot="1">
      <c r="A142" s="113"/>
      <c r="B142" s="89" t="s">
        <v>20</v>
      </c>
      <c r="E142" s="12" t="s">
        <v>2</v>
      </c>
      <c r="F142" s="54"/>
      <c r="G142" s="115"/>
    </row>
    <row r="143" spans="1:7" ht="6.75" customHeight="1" thickBot="1">
      <c r="A143" s="113"/>
      <c r="G143" s="115"/>
    </row>
    <row r="144" spans="1:7" ht="13.5" thickBot="1">
      <c r="A144" s="113"/>
      <c r="C144" s="114" t="s">
        <v>15</v>
      </c>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112" customFormat="1" ht="15">
      <c r="A146" s="106"/>
      <c r="B146" s="107"/>
      <c r="C146" s="107"/>
      <c r="D146" s="108"/>
      <c r="E146" s="109"/>
      <c r="F146" s="110"/>
      <c r="G146" s="111"/>
    </row>
    <row r="147" spans="1:7" s="112" customFormat="1" ht="15">
      <c r="A147" s="119"/>
      <c r="B147" s="41" t="s">
        <v>227</v>
      </c>
      <c r="C147" s="120"/>
      <c r="D147" s="150"/>
      <c r="G147" s="118"/>
    </row>
    <row r="148" spans="1:7" s="124" customFormat="1" ht="12">
      <c r="A148" s="121"/>
      <c r="B148" s="122"/>
      <c r="C148" s="123"/>
      <c r="D148" s="151" t="s">
        <v>142</v>
      </c>
      <c r="F148" s="125"/>
      <c r="G148" s="126"/>
    </row>
    <row r="149" spans="1:7" s="112" customFormat="1" ht="6.75" customHeight="1" thickBot="1">
      <c r="A149" s="119"/>
      <c r="B149" s="96"/>
      <c r="C149" s="120"/>
      <c r="D149" s="127"/>
      <c r="F149" s="98"/>
      <c r="G149" s="118"/>
    </row>
    <row r="150" spans="1:7" ht="13.5" thickBot="1">
      <c r="A150" s="113"/>
      <c r="B150" s="89" t="s">
        <v>18</v>
      </c>
      <c r="E150" s="12" t="s">
        <v>2</v>
      </c>
      <c r="F150" s="54"/>
      <c r="G150" s="115"/>
    </row>
    <row r="151" spans="1:7" ht="6.75" customHeight="1" thickBot="1">
      <c r="A151" s="113"/>
      <c r="F151" s="128"/>
      <c r="G151" s="115"/>
    </row>
    <row r="152" spans="1:7" ht="13.5" thickBot="1">
      <c r="A152" s="113"/>
      <c r="B152" s="89" t="s">
        <v>19</v>
      </c>
      <c r="E152" s="12" t="s">
        <v>2</v>
      </c>
      <c r="F152" s="54"/>
      <c r="G152" s="115"/>
    </row>
    <row r="153" spans="1:7" ht="6.75" customHeight="1" thickBot="1">
      <c r="A153" s="113"/>
      <c r="G153" s="115"/>
    </row>
    <row r="154" spans="1:7" ht="13.5" thickBot="1">
      <c r="A154" s="113"/>
      <c r="C154" s="89" t="s">
        <v>14</v>
      </c>
      <c r="F154" s="95" t="str">
        <f>IF(F152&gt;0,F150/F152,IF(F157&gt;0,F157,"N/A"))</f>
        <v>N/A</v>
      </c>
      <c r="G154" s="115"/>
    </row>
    <row r="155" spans="1:7" ht="6.75" customHeight="1">
      <c r="A155" s="113"/>
      <c r="G155" s="115"/>
    </row>
    <row r="156" spans="1:7" ht="13.5" customHeight="1" thickBot="1">
      <c r="A156" s="113"/>
      <c r="B156" s="298" t="s">
        <v>301</v>
      </c>
      <c r="C156" s="298"/>
      <c r="D156" s="298"/>
      <c r="G156" s="115"/>
    </row>
    <row r="157" spans="1:7" ht="13.5" thickBot="1">
      <c r="A157" s="113"/>
      <c r="B157" s="298"/>
      <c r="C157" s="298"/>
      <c r="D157" s="298"/>
      <c r="E157" s="12" t="s">
        <v>2</v>
      </c>
      <c r="F157" s="15"/>
      <c r="G157" s="115"/>
    </row>
    <row r="158" spans="1:7" ht="6.75" customHeight="1">
      <c r="A158" s="113"/>
      <c r="G158" s="115"/>
    </row>
    <row r="159" spans="1:7" ht="15">
      <c r="A159" s="113"/>
      <c r="B159" s="299"/>
      <c r="C159" s="300"/>
      <c r="D159" s="301"/>
      <c r="G159" s="115"/>
    </row>
    <row r="160" spans="1:7" ht="15">
      <c r="A160" s="113"/>
      <c r="B160" s="302"/>
      <c r="C160" s="303"/>
      <c r="D160" s="304"/>
      <c r="G160" s="115"/>
    </row>
    <row r="161" spans="1:7" ht="15">
      <c r="A161" s="113"/>
      <c r="B161" s="302"/>
      <c r="C161" s="303"/>
      <c r="D161" s="304"/>
      <c r="G161" s="115"/>
    </row>
    <row r="162" spans="1:7" ht="15">
      <c r="A162" s="113"/>
      <c r="B162" s="302"/>
      <c r="C162" s="303"/>
      <c r="D162" s="304"/>
      <c r="G162" s="115"/>
    </row>
    <row r="163" spans="1:7" ht="15">
      <c r="A163" s="113"/>
      <c r="B163" s="302"/>
      <c r="C163" s="303"/>
      <c r="D163" s="304"/>
      <c r="G163" s="115"/>
    </row>
    <row r="164" spans="1:7" ht="15">
      <c r="A164" s="113"/>
      <c r="B164" s="302"/>
      <c r="C164" s="303"/>
      <c r="D164" s="304"/>
      <c r="G164" s="115"/>
    </row>
    <row r="165" spans="1:7" ht="15">
      <c r="A165" s="113"/>
      <c r="B165" s="305"/>
      <c r="C165" s="306"/>
      <c r="D165" s="307"/>
      <c r="G165" s="115"/>
    </row>
    <row r="166" spans="1:7" ht="6.75" customHeight="1" thickBot="1">
      <c r="A166" s="113"/>
      <c r="G166" s="115"/>
    </row>
    <row r="167" spans="1:7" ht="13.5" thickBot="1">
      <c r="A167" s="113"/>
      <c r="B167" s="89" t="s">
        <v>20</v>
      </c>
      <c r="E167" s="12" t="s">
        <v>2</v>
      </c>
      <c r="F167" s="54"/>
      <c r="G167" s="115"/>
    </row>
    <row r="168" spans="1:7" ht="6.75" customHeight="1" thickBot="1">
      <c r="A168" s="113"/>
      <c r="G168" s="115"/>
    </row>
    <row r="169" spans="1:7" ht="13.5" thickBot="1">
      <c r="A169" s="113"/>
      <c r="C169" s="114" t="s">
        <v>15</v>
      </c>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112" customFormat="1" ht="15">
      <c r="A171" s="106"/>
      <c r="B171" s="107"/>
      <c r="C171" s="107"/>
      <c r="D171" s="108"/>
      <c r="E171" s="109"/>
      <c r="F171" s="110"/>
      <c r="G171" s="111"/>
    </row>
    <row r="172" spans="1:7" s="112" customFormat="1" ht="15">
      <c r="A172" s="119"/>
      <c r="B172" s="41" t="s">
        <v>227</v>
      </c>
      <c r="C172" s="120"/>
      <c r="D172" s="150"/>
      <c r="G172" s="118"/>
    </row>
    <row r="173" spans="1:7" s="124" customFormat="1" ht="12">
      <c r="A173" s="121"/>
      <c r="B173" s="122"/>
      <c r="C173" s="123"/>
      <c r="D173" s="151" t="s">
        <v>142</v>
      </c>
      <c r="F173" s="125"/>
      <c r="G173" s="126"/>
    </row>
    <row r="174" spans="1:7" s="112" customFormat="1" ht="6.75" customHeight="1" thickBot="1">
      <c r="A174" s="119"/>
      <c r="B174" s="96"/>
      <c r="C174" s="120"/>
      <c r="D174" s="127"/>
      <c r="F174" s="98"/>
      <c r="G174" s="118"/>
    </row>
    <row r="175" spans="1:7" ht="13.5" thickBot="1">
      <c r="A175" s="113"/>
      <c r="B175" s="89" t="s">
        <v>18</v>
      </c>
      <c r="E175" s="12" t="s">
        <v>2</v>
      </c>
      <c r="F175" s="54"/>
      <c r="G175" s="115"/>
    </row>
    <row r="176" spans="1:7" ht="6.75" customHeight="1" thickBot="1">
      <c r="A176" s="113"/>
      <c r="F176" s="128"/>
      <c r="G176" s="115"/>
    </row>
    <row r="177" spans="1:7" ht="13.5" thickBot="1">
      <c r="A177" s="113"/>
      <c r="B177" s="89" t="s">
        <v>19</v>
      </c>
      <c r="E177" s="12" t="s">
        <v>2</v>
      </c>
      <c r="F177" s="54"/>
      <c r="G177" s="115"/>
    </row>
    <row r="178" spans="1:7" ht="6.75" customHeight="1" thickBot="1">
      <c r="A178" s="113"/>
      <c r="G178" s="115"/>
    </row>
    <row r="179" spans="1:7" ht="13.5" thickBot="1">
      <c r="A179" s="113"/>
      <c r="C179" s="89" t="s">
        <v>14</v>
      </c>
      <c r="F179" s="95" t="str">
        <f>IF(F177&gt;0,F175/F177,IF(F182&gt;0,F182,"N/A"))</f>
        <v>N/A</v>
      </c>
      <c r="G179" s="115"/>
    </row>
    <row r="180" spans="1:7" ht="6.75" customHeight="1">
      <c r="A180" s="113"/>
      <c r="G180" s="115"/>
    </row>
    <row r="181" spans="1:7" ht="13.5" customHeight="1" thickBot="1">
      <c r="A181" s="113"/>
      <c r="B181" s="298" t="s">
        <v>301</v>
      </c>
      <c r="C181" s="298"/>
      <c r="D181" s="298"/>
      <c r="G181" s="115"/>
    </row>
    <row r="182" spans="1:7" ht="13.5" thickBot="1">
      <c r="A182" s="113"/>
      <c r="B182" s="298"/>
      <c r="C182" s="298"/>
      <c r="D182" s="298"/>
      <c r="E182" s="12" t="s">
        <v>2</v>
      </c>
      <c r="F182" s="15"/>
      <c r="G182" s="115"/>
    </row>
    <row r="183" spans="1:7" ht="6.75" customHeight="1">
      <c r="A183" s="113"/>
      <c r="G183" s="115"/>
    </row>
    <row r="184" spans="1:7" ht="15">
      <c r="A184" s="113"/>
      <c r="B184" s="299"/>
      <c r="C184" s="300"/>
      <c r="D184" s="301"/>
      <c r="G184" s="115"/>
    </row>
    <row r="185" spans="1:7" ht="15">
      <c r="A185" s="113"/>
      <c r="B185" s="302"/>
      <c r="C185" s="303"/>
      <c r="D185" s="304"/>
      <c r="G185" s="115"/>
    </row>
    <row r="186" spans="1:7" ht="15">
      <c r="A186" s="113"/>
      <c r="B186" s="302"/>
      <c r="C186" s="303"/>
      <c r="D186" s="304"/>
      <c r="G186" s="115"/>
    </row>
    <row r="187" spans="1:7" ht="15">
      <c r="A187" s="113"/>
      <c r="B187" s="302"/>
      <c r="C187" s="303"/>
      <c r="D187" s="304"/>
      <c r="G187" s="115"/>
    </row>
    <row r="188" spans="1:7" ht="15">
      <c r="A188" s="113"/>
      <c r="B188" s="302"/>
      <c r="C188" s="303"/>
      <c r="D188" s="304"/>
      <c r="G188" s="115"/>
    </row>
    <row r="189" spans="1:7" ht="15">
      <c r="A189" s="113"/>
      <c r="B189" s="302"/>
      <c r="C189" s="303"/>
      <c r="D189" s="304"/>
      <c r="G189" s="115"/>
    </row>
    <row r="190" spans="1:7" ht="15">
      <c r="A190" s="113"/>
      <c r="B190" s="305"/>
      <c r="C190" s="306"/>
      <c r="D190" s="307"/>
      <c r="G190" s="115"/>
    </row>
    <row r="191" spans="1:7" ht="6.75" customHeight="1" thickBot="1">
      <c r="A191" s="113"/>
      <c r="G191" s="115"/>
    </row>
    <row r="192" spans="1:7" ht="13.5" thickBot="1">
      <c r="A192" s="113"/>
      <c r="B192" s="89" t="s">
        <v>20</v>
      </c>
      <c r="E192" s="12" t="s">
        <v>2</v>
      </c>
      <c r="F192" s="54"/>
      <c r="G192" s="115"/>
    </row>
    <row r="193" spans="1:7" ht="6.75" customHeight="1" thickBot="1">
      <c r="A193" s="113"/>
      <c r="G193" s="115"/>
    </row>
    <row r="194" spans="1:7" ht="13.5" thickBot="1">
      <c r="A194" s="113"/>
      <c r="C194" s="114" t="s">
        <v>15</v>
      </c>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112" customFormat="1" ht="15">
      <c r="A196" s="106"/>
      <c r="B196" s="107"/>
      <c r="C196" s="107"/>
      <c r="D196" s="108"/>
      <c r="E196" s="109"/>
      <c r="F196" s="110"/>
      <c r="G196" s="111"/>
    </row>
    <row r="197" spans="1:7" s="112" customFormat="1" ht="15">
      <c r="A197" s="119"/>
      <c r="B197" s="41" t="s">
        <v>227</v>
      </c>
      <c r="C197" s="120"/>
      <c r="D197" s="150"/>
      <c r="G197" s="118"/>
    </row>
    <row r="198" spans="1:7" s="124" customFormat="1" ht="12">
      <c r="A198" s="121"/>
      <c r="B198" s="122"/>
      <c r="C198" s="123"/>
      <c r="D198" s="151" t="s">
        <v>142</v>
      </c>
      <c r="F198" s="125"/>
      <c r="G198" s="126"/>
    </row>
    <row r="199" spans="1:7" s="112" customFormat="1" ht="6.75" customHeight="1" thickBot="1">
      <c r="A199" s="119"/>
      <c r="B199" s="96"/>
      <c r="C199" s="120"/>
      <c r="D199" s="127"/>
      <c r="F199" s="98"/>
      <c r="G199" s="118"/>
    </row>
    <row r="200" spans="1:7" ht="13.5" thickBot="1">
      <c r="A200" s="113"/>
      <c r="B200" s="89" t="s">
        <v>18</v>
      </c>
      <c r="E200" s="12" t="s">
        <v>2</v>
      </c>
      <c r="F200" s="54"/>
      <c r="G200" s="115"/>
    </row>
    <row r="201" spans="1:7" ht="6.75" customHeight="1" thickBot="1">
      <c r="A201" s="113"/>
      <c r="F201" s="128"/>
      <c r="G201" s="115"/>
    </row>
    <row r="202" spans="1:7" ht="13.5" thickBot="1">
      <c r="A202" s="113"/>
      <c r="B202" s="89" t="s">
        <v>19</v>
      </c>
      <c r="E202" s="12" t="s">
        <v>2</v>
      </c>
      <c r="F202" s="54"/>
      <c r="G202" s="115"/>
    </row>
    <row r="203" spans="1:7" ht="6.75" customHeight="1" thickBot="1">
      <c r="A203" s="113"/>
      <c r="G203" s="115"/>
    </row>
    <row r="204" spans="1:7" ht="13.5" thickBot="1">
      <c r="A204" s="113"/>
      <c r="C204" s="89" t="s">
        <v>14</v>
      </c>
      <c r="F204" s="95" t="str">
        <f>IF(F202&gt;0,F200/F202,IF(F207&gt;0,F207,"N/A"))</f>
        <v>N/A</v>
      </c>
      <c r="G204" s="115"/>
    </row>
    <row r="205" spans="1:7" ht="6.75" customHeight="1">
      <c r="A205" s="113"/>
      <c r="G205" s="115"/>
    </row>
    <row r="206" spans="1:7" ht="13.5" customHeight="1" thickBot="1">
      <c r="A206" s="113"/>
      <c r="B206" s="298" t="s">
        <v>301</v>
      </c>
      <c r="C206" s="298"/>
      <c r="D206" s="298"/>
      <c r="G206" s="115"/>
    </row>
    <row r="207" spans="1:7" ht="13.5" thickBot="1">
      <c r="A207" s="113"/>
      <c r="B207" s="298"/>
      <c r="C207" s="298"/>
      <c r="D207" s="298"/>
      <c r="E207" s="12" t="s">
        <v>2</v>
      </c>
      <c r="F207" s="15"/>
      <c r="G207" s="115"/>
    </row>
    <row r="208" spans="1:7" ht="6.75" customHeight="1">
      <c r="A208" s="113"/>
      <c r="G208" s="115"/>
    </row>
    <row r="209" spans="1:7" ht="15">
      <c r="A209" s="113"/>
      <c r="B209" s="299"/>
      <c r="C209" s="300"/>
      <c r="D209" s="301"/>
      <c r="G209" s="115"/>
    </row>
    <row r="210" spans="1:7" ht="15">
      <c r="A210" s="113"/>
      <c r="B210" s="302"/>
      <c r="C210" s="303"/>
      <c r="D210" s="304"/>
      <c r="G210" s="115"/>
    </row>
    <row r="211" spans="1:7" ht="15">
      <c r="A211" s="113"/>
      <c r="B211" s="302"/>
      <c r="C211" s="303"/>
      <c r="D211" s="304"/>
      <c r="G211" s="115"/>
    </row>
    <row r="212" spans="1:7" ht="15">
      <c r="A212" s="113"/>
      <c r="B212" s="302"/>
      <c r="C212" s="303"/>
      <c r="D212" s="304"/>
      <c r="G212" s="115"/>
    </row>
    <row r="213" spans="1:7" ht="15">
      <c r="A213" s="113"/>
      <c r="B213" s="302"/>
      <c r="C213" s="303"/>
      <c r="D213" s="304"/>
      <c r="G213" s="115"/>
    </row>
    <row r="214" spans="1:7" ht="15">
      <c r="A214" s="113"/>
      <c r="B214" s="302"/>
      <c r="C214" s="303"/>
      <c r="D214" s="304"/>
      <c r="G214" s="115"/>
    </row>
    <row r="215" spans="1:7" ht="15">
      <c r="A215" s="113"/>
      <c r="B215" s="305"/>
      <c r="C215" s="306"/>
      <c r="D215" s="307"/>
      <c r="G215" s="115"/>
    </row>
    <row r="216" spans="1:7" ht="6.75" customHeight="1" thickBot="1">
      <c r="A216" s="113"/>
      <c r="G216" s="115"/>
    </row>
    <row r="217" spans="1:7" ht="13.5" thickBot="1">
      <c r="A217" s="113"/>
      <c r="B217" s="89" t="s">
        <v>20</v>
      </c>
      <c r="E217" s="12" t="s">
        <v>2</v>
      </c>
      <c r="F217" s="54"/>
      <c r="G217" s="115"/>
    </row>
    <row r="218" spans="1:7" ht="6.75" customHeight="1" thickBot="1">
      <c r="A218" s="113"/>
      <c r="G218" s="115"/>
    </row>
    <row r="219" spans="1:7" ht="13.5" thickBot="1">
      <c r="A219" s="113"/>
      <c r="C219" s="114" t="s">
        <v>15</v>
      </c>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112" customFormat="1" ht="15">
      <c r="A221" s="106"/>
      <c r="B221" s="107"/>
      <c r="C221" s="107"/>
      <c r="D221" s="108"/>
      <c r="E221" s="109"/>
      <c r="F221" s="110"/>
      <c r="G221" s="111"/>
    </row>
    <row r="222" spans="1:7" s="112" customFormat="1" ht="15">
      <c r="A222" s="119"/>
      <c r="B222" s="41" t="s">
        <v>227</v>
      </c>
      <c r="C222" s="120"/>
      <c r="D222" s="150"/>
      <c r="G222" s="118"/>
    </row>
    <row r="223" spans="1:7" s="124" customFormat="1" ht="12">
      <c r="A223" s="121"/>
      <c r="B223" s="122"/>
      <c r="C223" s="123"/>
      <c r="D223" s="151" t="s">
        <v>142</v>
      </c>
      <c r="F223" s="125"/>
      <c r="G223" s="126"/>
    </row>
    <row r="224" spans="1:7" s="112" customFormat="1" ht="6.75" customHeight="1" thickBot="1">
      <c r="A224" s="119"/>
      <c r="B224" s="96"/>
      <c r="C224" s="120"/>
      <c r="D224" s="127"/>
      <c r="F224" s="98"/>
      <c r="G224" s="118"/>
    </row>
    <row r="225" spans="1:7" ht="13.5" thickBot="1">
      <c r="A225" s="113"/>
      <c r="B225" s="89" t="s">
        <v>18</v>
      </c>
      <c r="E225" s="12" t="s">
        <v>2</v>
      </c>
      <c r="F225" s="54"/>
      <c r="G225" s="115"/>
    </row>
    <row r="226" spans="1:7" ht="6.75" customHeight="1" thickBot="1">
      <c r="A226" s="113"/>
      <c r="F226" s="128"/>
      <c r="G226" s="115"/>
    </row>
    <row r="227" spans="1:7" ht="13.5" thickBot="1">
      <c r="A227" s="113"/>
      <c r="B227" s="89" t="s">
        <v>19</v>
      </c>
      <c r="E227" s="12" t="s">
        <v>2</v>
      </c>
      <c r="F227" s="54"/>
      <c r="G227" s="115"/>
    </row>
    <row r="228" spans="1:7" ht="6.75" customHeight="1" thickBot="1">
      <c r="A228" s="113"/>
      <c r="G228" s="115"/>
    </row>
    <row r="229" spans="1:7" ht="13.5" thickBot="1">
      <c r="A229" s="113"/>
      <c r="C229" s="89" t="s">
        <v>14</v>
      </c>
      <c r="F229" s="95" t="str">
        <f>IF(F227&gt;0,F225/F227,IF(F232&gt;0,F232,"N/A"))</f>
        <v>N/A</v>
      </c>
      <c r="G229" s="115"/>
    </row>
    <row r="230" spans="1:7" ht="6.75" customHeight="1">
      <c r="A230" s="113"/>
      <c r="G230" s="115"/>
    </row>
    <row r="231" spans="1:7" ht="13.5" customHeight="1" thickBot="1">
      <c r="A231" s="113"/>
      <c r="B231" s="298" t="s">
        <v>301</v>
      </c>
      <c r="C231" s="298"/>
      <c r="D231" s="298"/>
      <c r="G231" s="115"/>
    </row>
    <row r="232" spans="1:7" ht="13.5" thickBot="1">
      <c r="A232" s="113"/>
      <c r="B232" s="298"/>
      <c r="C232" s="298"/>
      <c r="D232" s="298"/>
      <c r="E232" s="12" t="s">
        <v>2</v>
      </c>
      <c r="F232" s="15"/>
      <c r="G232" s="115"/>
    </row>
    <row r="233" spans="1:7" ht="6.75" customHeight="1">
      <c r="A233" s="113"/>
      <c r="G233" s="115"/>
    </row>
    <row r="234" spans="1:7" ht="15">
      <c r="A234" s="113"/>
      <c r="B234" s="299"/>
      <c r="C234" s="300"/>
      <c r="D234" s="301"/>
      <c r="G234" s="115"/>
    </row>
    <row r="235" spans="1:7" ht="15">
      <c r="A235" s="113"/>
      <c r="B235" s="302"/>
      <c r="C235" s="303"/>
      <c r="D235" s="304"/>
      <c r="G235" s="115"/>
    </row>
    <row r="236" spans="1:7" ht="15">
      <c r="A236" s="113"/>
      <c r="B236" s="302"/>
      <c r="C236" s="303"/>
      <c r="D236" s="304"/>
      <c r="G236" s="115"/>
    </row>
    <row r="237" spans="1:7" ht="15">
      <c r="A237" s="113"/>
      <c r="B237" s="302"/>
      <c r="C237" s="303"/>
      <c r="D237" s="304"/>
      <c r="G237" s="115"/>
    </row>
    <row r="238" spans="1:7" ht="15">
      <c r="A238" s="113"/>
      <c r="B238" s="302"/>
      <c r="C238" s="303"/>
      <c r="D238" s="304"/>
      <c r="G238" s="115"/>
    </row>
    <row r="239" spans="1:7" ht="15">
      <c r="A239" s="113"/>
      <c r="B239" s="302"/>
      <c r="C239" s="303"/>
      <c r="D239" s="304"/>
      <c r="G239" s="115"/>
    </row>
    <row r="240" spans="1:7" ht="15">
      <c r="A240" s="113"/>
      <c r="B240" s="305"/>
      <c r="C240" s="306"/>
      <c r="D240" s="307"/>
      <c r="G240" s="115"/>
    </row>
    <row r="241" spans="1:7" ht="6.75" customHeight="1" thickBot="1">
      <c r="A241" s="113"/>
      <c r="G241" s="115"/>
    </row>
    <row r="242" spans="1:7" ht="13.5" thickBot="1">
      <c r="A242" s="113"/>
      <c r="B242" s="89" t="s">
        <v>20</v>
      </c>
      <c r="E242" s="12" t="s">
        <v>2</v>
      </c>
      <c r="F242" s="54"/>
      <c r="G242" s="115"/>
    </row>
    <row r="243" spans="1:7" ht="6.75" customHeight="1" thickBot="1">
      <c r="A243" s="113"/>
      <c r="G243" s="115"/>
    </row>
    <row r="244" spans="1:7" ht="13.5" thickBot="1">
      <c r="A244" s="113"/>
      <c r="C244" s="114" t="s">
        <v>15</v>
      </c>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112" customFormat="1" ht="15">
      <c r="A246" s="106"/>
      <c r="B246" s="107"/>
      <c r="C246" s="107"/>
      <c r="D246" s="108"/>
      <c r="E246" s="109"/>
      <c r="F246" s="110"/>
      <c r="G246" s="111"/>
    </row>
    <row r="247" spans="1:7" s="112" customFormat="1" ht="15">
      <c r="A247" s="119"/>
      <c r="B247" s="41" t="s">
        <v>227</v>
      </c>
      <c r="C247" s="120"/>
      <c r="D247" s="150"/>
      <c r="G247" s="118"/>
    </row>
    <row r="248" spans="1:7" s="124" customFormat="1" ht="12">
      <c r="A248" s="121"/>
      <c r="B248" s="122"/>
      <c r="C248" s="123"/>
      <c r="D248" s="151" t="s">
        <v>142</v>
      </c>
      <c r="F248" s="125"/>
      <c r="G248" s="126"/>
    </row>
    <row r="249" spans="1:7" s="112" customFormat="1" ht="6.75" customHeight="1" thickBot="1">
      <c r="A249" s="119"/>
      <c r="B249" s="96"/>
      <c r="C249" s="120"/>
      <c r="D249" s="127"/>
      <c r="F249" s="98"/>
      <c r="G249" s="118"/>
    </row>
    <row r="250" spans="1:7" ht="13.5" thickBot="1">
      <c r="A250" s="113"/>
      <c r="B250" s="89" t="s">
        <v>18</v>
      </c>
      <c r="E250" s="12" t="s">
        <v>2</v>
      </c>
      <c r="F250" s="54"/>
      <c r="G250" s="115"/>
    </row>
    <row r="251" spans="1:7" ht="6.75" customHeight="1" thickBot="1">
      <c r="A251" s="113"/>
      <c r="F251" s="128"/>
      <c r="G251" s="115"/>
    </row>
    <row r="252" spans="1:7" ht="13.5" thickBot="1">
      <c r="A252" s="113"/>
      <c r="B252" s="89" t="s">
        <v>19</v>
      </c>
      <c r="E252" s="12" t="s">
        <v>2</v>
      </c>
      <c r="F252" s="54"/>
      <c r="G252" s="115"/>
    </row>
    <row r="253" spans="1:7" ht="6.75" customHeight="1" thickBot="1">
      <c r="A253" s="113"/>
      <c r="G253" s="115"/>
    </row>
    <row r="254" spans="1:7" ht="13.5" thickBot="1">
      <c r="A254" s="113"/>
      <c r="C254" s="89" t="s">
        <v>14</v>
      </c>
      <c r="F254" s="95" t="str">
        <f>IF(F252&gt;0,F250/F252,IF(F257&gt;0,F257,"N/A"))</f>
        <v>N/A</v>
      </c>
      <c r="G254" s="115"/>
    </row>
    <row r="255" spans="1:7" ht="6.75" customHeight="1">
      <c r="A255" s="113"/>
      <c r="G255" s="115"/>
    </row>
    <row r="256" spans="1:7" ht="13.5" customHeight="1" thickBot="1">
      <c r="A256" s="113"/>
      <c r="B256" s="298" t="s">
        <v>301</v>
      </c>
      <c r="C256" s="298"/>
      <c r="D256" s="298"/>
      <c r="G256" s="115"/>
    </row>
    <row r="257" spans="1:7" ht="13.5" thickBot="1">
      <c r="A257" s="113"/>
      <c r="B257" s="298"/>
      <c r="C257" s="298"/>
      <c r="D257" s="298"/>
      <c r="E257" s="12" t="s">
        <v>2</v>
      </c>
      <c r="F257" s="15"/>
      <c r="G257" s="115"/>
    </row>
    <row r="258" spans="1:7" ht="6.75" customHeight="1">
      <c r="A258" s="113"/>
      <c r="G258" s="115"/>
    </row>
    <row r="259" spans="1:7" ht="15">
      <c r="A259" s="113"/>
      <c r="B259" s="299"/>
      <c r="C259" s="300"/>
      <c r="D259" s="301"/>
      <c r="G259" s="115"/>
    </row>
    <row r="260" spans="1:7" ht="15">
      <c r="A260" s="113"/>
      <c r="B260" s="302"/>
      <c r="C260" s="303"/>
      <c r="D260" s="304"/>
      <c r="G260" s="115"/>
    </row>
    <row r="261" spans="1:7" ht="15">
      <c r="A261" s="113"/>
      <c r="B261" s="302"/>
      <c r="C261" s="303"/>
      <c r="D261" s="304"/>
      <c r="G261" s="115"/>
    </row>
    <row r="262" spans="1:7" ht="15">
      <c r="A262" s="113"/>
      <c r="B262" s="302"/>
      <c r="C262" s="303"/>
      <c r="D262" s="304"/>
      <c r="G262" s="115"/>
    </row>
    <row r="263" spans="1:7" ht="15">
      <c r="A263" s="113"/>
      <c r="B263" s="302"/>
      <c r="C263" s="303"/>
      <c r="D263" s="304"/>
      <c r="G263" s="115"/>
    </row>
    <row r="264" spans="1:7" ht="15">
      <c r="A264" s="113"/>
      <c r="B264" s="302"/>
      <c r="C264" s="303"/>
      <c r="D264" s="304"/>
      <c r="G264" s="115"/>
    </row>
    <row r="265" spans="1:7" ht="15">
      <c r="A265" s="113"/>
      <c r="B265" s="305"/>
      <c r="C265" s="306"/>
      <c r="D265" s="307"/>
      <c r="G265" s="115"/>
    </row>
    <row r="266" spans="1:7" ht="6.75" customHeight="1" thickBot="1">
      <c r="A266" s="113"/>
      <c r="G266" s="115"/>
    </row>
    <row r="267" spans="1:7" ht="13.5" thickBot="1">
      <c r="A267" s="113"/>
      <c r="B267" s="89" t="s">
        <v>20</v>
      </c>
      <c r="E267" s="12" t="s">
        <v>2</v>
      </c>
      <c r="F267" s="54"/>
      <c r="G267" s="115"/>
    </row>
    <row r="268" spans="1:7" ht="6.75" customHeight="1" thickBot="1">
      <c r="A268" s="113"/>
      <c r="G268" s="115"/>
    </row>
    <row r="269" spans="1:7" ht="13.5" thickBot="1">
      <c r="A269" s="113"/>
      <c r="C269" s="114" t="s">
        <v>15</v>
      </c>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89" customWidth="1"/>
    <col min="2" max="2" width="2.140625" style="89" customWidth="1"/>
    <col min="3" max="3" width="23.140625" style="89" customWidth="1"/>
    <col min="4" max="4" width="72.8515625" style="90" customWidth="1"/>
    <col min="5" max="5" width="2.7109375" style="89" customWidth="1"/>
    <col min="6" max="6" width="15.00390625" style="91" bestFit="1" customWidth="1"/>
    <col min="7" max="7" width="3.00390625" style="89" customWidth="1"/>
    <col min="8" max="8" width="3.140625" style="89" customWidth="1"/>
    <col min="9" max="16384" width="10.00390625" style="89" customWidth="1"/>
  </cols>
  <sheetData>
    <row r="1" ht="15">
      <c r="A1" s="88"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ht="13.5" thickBot="1">
      <c r="A5" s="88"/>
      <c r="D5" s="92" t="s">
        <v>138</v>
      </c>
      <c r="E5" s="12" t="s">
        <v>2</v>
      </c>
      <c r="F5" s="15" t="s">
        <v>187</v>
      </c>
    </row>
    <row r="6" ht="15">
      <c r="A6" s="93" t="s">
        <v>146</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2" t="s">
        <v>2</v>
      </c>
      <c r="B11" s="94"/>
      <c r="C11" s="90" t="s">
        <v>5</v>
      </c>
      <c r="E11" s="90"/>
      <c r="F11" s="90"/>
      <c r="G11" s="90"/>
    </row>
    <row r="12" spans="2:3" ht="15" thickBot="1">
      <c r="B12" s="95"/>
      <c r="C12" s="96" t="s">
        <v>6</v>
      </c>
    </row>
    <row r="13" spans="2:3" ht="15" thickBot="1">
      <c r="B13" s="97"/>
      <c r="C13" s="96" t="s">
        <v>7</v>
      </c>
    </row>
    <row r="14" spans="2:3" ht="14.25">
      <c r="B14" s="98"/>
      <c r="C14" s="96" t="s">
        <v>8</v>
      </c>
    </row>
    <row r="15" spans="1:7" ht="15">
      <c r="A15" s="90"/>
      <c r="B15" s="90"/>
      <c r="C15" s="90"/>
      <c r="E15" s="90"/>
      <c r="F15" s="90"/>
      <c r="G15" s="90"/>
    </row>
    <row r="16" spans="1:7" s="105" customFormat="1" ht="15">
      <c r="A16" s="99" t="s">
        <v>93</v>
      </c>
      <c r="B16" s="100"/>
      <c r="C16" s="100"/>
      <c r="D16" s="101"/>
      <c r="E16" s="102"/>
      <c r="F16" s="103"/>
      <c r="G16" s="104"/>
    </row>
    <row r="17" spans="1:7" s="112" customFormat="1" ht="15.75" thickBot="1">
      <c r="A17" s="106"/>
      <c r="B17" s="107"/>
      <c r="C17" s="107"/>
      <c r="D17" s="108"/>
      <c r="E17" s="109"/>
      <c r="F17" s="110"/>
      <c r="G17" s="111"/>
    </row>
    <row r="18" spans="1:7" ht="13.5" thickBot="1">
      <c r="A18" s="113"/>
      <c r="B18" s="89" t="s">
        <v>10</v>
      </c>
      <c r="C18" s="114"/>
      <c r="E18" s="12" t="s">
        <v>2</v>
      </c>
      <c r="F18" s="15"/>
      <c r="G18" s="115"/>
    </row>
    <row r="19" spans="1:7" ht="13.5" thickBot="1">
      <c r="A19" s="113"/>
      <c r="C19" s="114"/>
      <c r="G19" s="115"/>
    </row>
    <row r="20" spans="1:7" ht="13.5" thickBot="1">
      <c r="A20" s="113"/>
      <c r="B20" s="89" t="s">
        <v>11</v>
      </c>
      <c r="C20" s="114"/>
      <c r="E20" s="12" t="s">
        <v>2</v>
      </c>
      <c r="F20" s="15"/>
      <c r="G20" s="115"/>
    </row>
    <row r="21" spans="1:7" s="112" customFormat="1" ht="15">
      <c r="A21" s="116"/>
      <c r="B21" s="93"/>
      <c r="C21" s="93"/>
      <c r="D21" s="117"/>
      <c r="F21" s="98"/>
      <c r="G21" s="118"/>
    </row>
    <row r="22" spans="1:7" s="112" customFormat="1" ht="15">
      <c r="A22" s="119"/>
      <c r="B22" s="41" t="s">
        <v>228</v>
      </c>
      <c r="C22" s="120"/>
      <c r="D22" s="150"/>
      <c r="G22" s="118"/>
    </row>
    <row r="23" spans="1:7" s="124" customFormat="1" ht="12">
      <c r="A23" s="121"/>
      <c r="B23" s="122"/>
      <c r="C23" s="123"/>
      <c r="D23" s="151" t="s">
        <v>142</v>
      </c>
      <c r="F23" s="125"/>
      <c r="G23" s="126"/>
    </row>
    <row r="24" spans="1:7" s="112" customFormat="1" ht="6.75" customHeight="1" thickBot="1">
      <c r="A24" s="119"/>
      <c r="B24" s="96"/>
      <c r="C24" s="120"/>
      <c r="D24" s="127"/>
      <c r="F24" s="98"/>
      <c r="G24" s="118"/>
    </row>
    <row r="25" spans="1:7" ht="13.5" thickBot="1">
      <c r="A25" s="113"/>
      <c r="B25" s="89" t="s">
        <v>18</v>
      </c>
      <c r="E25" s="12" t="s">
        <v>2</v>
      </c>
      <c r="F25" s="54"/>
      <c r="G25" s="115"/>
    </row>
    <row r="26" spans="1:7" ht="6.75" customHeight="1" thickBot="1">
      <c r="A26" s="113"/>
      <c r="F26" s="128"/>
      <c r="G26" s="115"/>
    </row>
    <row r="27" spans="1:7" ht="13.5" thickBot="1">
      <c r="A27" s="113"/>
      <c r="B27" s="89" t="s">
        <v>19</v>
      </c>
      <c r="E27" s="12" t="s">
        <v>2</v>
      </c>
      <c r="F27" s="54"/>
      <c r="G27" s="115"/>
    </row>
    <row r="28" spans="1:7" ht="6.75" customHeight="1" thickBot="1">
      <c r="A28" s="113"/>
      <c r="G28" s="115"/>
    </row>
    <row r="29" spans="1:7" ht="13.5" thickBot="1">
      <c r="A29" s="113"/>
      <c r="C29" s="89" t="s">
        <v>14</v>
      </c>
      <c r="F29" s="95" t="str">
        <f>IF(F27&gt;0,F25/F27,IF(F32&gt;0,F32,"N/A"))</f>
        <v>N/A</v>
      </c>
      <c r="G29" s="115"/>
    </row>
    <row r="30" spans="1:7" ht="6.75" customHeight="1">
      <c r="A30" s="113"/>
      <c r="G30" s="115"/>
    </row>
    <row r="31" spans="1:7" ht="13.5" customHeight="1" thickBot="1">
      <c r="A31" s="113"/>
      <c r="B31" s="298" t="s">
        <v>301</v>
      </c>
      <c r="C31" s="298"/>
      <c r="D31" s="298"/>
      <c r="G31" s="115"/>
    </row>
    <row r="32" spans="1:7" ht="13.5" thickBot="1">
      <c r="A32" s="113"/>
      <c r="B32" s="298"/>
      <c r="C32" s="298"/>
      <c r="D32" s="298"/>
      <c r="E32" s="12" t="s">
        <v>2</v>
      </c>
      <c r="F32" s="15"/>
      <c r="G32" s="115"/>
    </row>
    <row r="33" spans="1:7" ht="6.75" customHeight="1">
      <c r="A33" s="113"/>
      <c r="G33" s="115"/>
    </row>
    <row r="34" spans="1:7" ht="15">
      <c r="A34" s="113"/>
      <c r="B34" s="299"/>
      <c r="C34" s="300"/>
      <c r="D34" s="301"/>
      <c r="G34" s="115"/>
    </row>
    <row r="35" spans="1:7" ht="15">
      <c r="A35" s="113"/>
      <c r="B35" s="302"/>
      <c r="C35" s="303"/>
      <c r="D35" s="304"/>
      <c r="G35" s="115"/>
    </row>
    <row r="36" spans="1:7" ht="15">
      <c r="A36" s="113"/>
      <c r="B36" s="302"/>
      <c r="C36" s="303"/>
      <c r="D36" s="304"/>
      <c r="G36" s="115"/>
    </row>
    <row r="37" spans="1:7" ht="15">
      <c r="A37" s="113"/>
      <c r="B37" s="302"/>
      <c r="C37" s="303"/>
      <c r="D37" s="304"/>
      <c r="G37" s="115"/>
    </row>
    <row r="38" spans="1:7" ht="15">
      <c r="A38" s="113"/>
      <c r="B38" s="302"/>
      <c r="C38" s="303"/>
      <c r="D38" s="304"/>
      <c r="G38" s="115"/>
    </row>
    <row r="39" spans="1:7" ht="15">
      <c r="A39" s="113"/>
      <c r="B39" s="302"/>
      <c r="C39" s="303"/>
      <c r="D39" s="304"/>
      <c r="G39" s="115"/>
    </row>
    <row r="40" spans="1:7" ht="15">
      <c r="A40" s="113"/>
      <c r="B40" s="305"/>
      <c r="C40" s="306"/>
      <c r="D40" s="307"/>
      <c r="G40" s="115"/>
    </row>
    <row r="41" spans="1:7" ht="6.75" customHeight="1" thickBot="1">
      <c r="A41" s="113"/>
      <c r="G41" s="115"/>
    </row>
    <row r="42" spans="1:7" ht="13.5" thickBot="1">
      <c r="A42" s="113"/>
      <c r="B42" s="89" t="s">
        <v>20</v>
      </c>
      <c r="E42" s="12" t="s">
        <v>2</v>
      </c>
      <c r="F42" s="54"/>
      <c r="G42" s="115"/>
    </row>
    <row r="43" spans="1:7" ht="6.75" customHeight="1" thickBot="1">
      <c r="A43" s="113"/>
      <c r="G43" s="115"/>
    </row>
    <row r="44" spans="1:7" ht="13.5" thickBot="1">
      <c r="A44" s="113"/>
      <c r="C44" s="114" t="s">
        <v>15</v>
      </c>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112" customFormat="1" ht="15">
      <c r="A46" s="106"/>
      <c r="B46" s="107"/>
      <c r="C46" s="107"/>
      <c r="D46" s="108"/>
      <c r="E46" s="109"/>
      <c r="F46" s="110"/>
      <c r="G46" s="111"/>
    </row>
    <row r="47" spans="1:7" s="112" customFormat="1" ht="15">
      <c r="A47" s="119"/>
      <c r="B47" s="41" t="s">
        <v>228</v>
      </c>
      <c r="C47" s="120"/>
      <c r="D47" s="150"/>
      <c r="G47" s="118"/>
    </row>
    <row r="48" spans="1:7" s="124" customFormat="1" ht="12">
      <c r="A48" s="121"/>
      <c r="B48" s="122"/>
      <c r="C48" s="123"/>
      <c r="D48" s="151" t="s">
        <v>142</v>
      </c>
      <c r="F48" s="125"/>
      <c r="G48" s="126"/>
    </row>
    <row r="49" spans="1:7" s="112" customFormat="1" ht="6.75" customHeight="1" thickBot="1">
      <c r="A49" s="119"/>
      <c r="B49" s="96"/>
      <c r="C49" s="120"/>
      <c r="D49" s="127"/>
      <c r="F49" s="98"/>
      <c r="G49" s="118"/>
    </row>
    <row r="50" spans="1:7" ht="13.5" thickBot="1">
      <c r="A50" s="113"/>
      <c r="B50" s="89" t="s">
        <v>18</v>
      </c>
      <c r="E50" s="12" t="s">
        <v>2</v>
      </c>
      <c r="F50" s="54"/>
      <c r="G50" s="115"/>
    </row>
    <row r="51" spans="1:7" ht="6.75" customHeight="1" thickBot="1">
      <c r="A51" s="113"/>
      <c r="F51" s="128"/>
      <c r="G51" s="115"/>
    </row>
    <row r="52" spans="1:7" ht="13.5" thickBot="1">
      <c r="A52" s="113"/>
      <c r="B52" s="89" t="s">
        <v>19</v>
      </c>
      <c r="E52" s="12" t="s">
        <v>2</v>
      </c>
      <c r="F52" s="54"/>
      <c r="G52" s="115"/>
    </row>
    <row r="53" spans="1:7" ht="6.75" customHeight="1" thickBot="1">
      <c r="A53" s="113"/>
      <c r="G53" s="115"/>
    </row>
    <row r="54" spans="1:7" ht="13.5" thickBot="1">
      <c r="A54" s="113"/>
      <c r="C54" s="89" t="s">
        <v>14</v>
      </c>
      <c r="F54" s="95" t="str">
        <f>IF(F52&gt;0,F50/F52,IF(F57&gt;0,F57,"N/A"))</f>
        <v>N/A</v>
      </c>
      <c r="G54" s="115"/>
    </row>
    <row r="55" spans="1:7" ht="6.75" customHeight="1">
      <c r="A55" s="113"/>
      <c r="G55" s="115"/>
    </row>
    <row r="56" spans="1:7" ht="13.5" customHeight="1" thickBot="1">
      <c r="A56" s="113"/>
      <c r="B56" s="298" t="s">
        <v>301</v>
      </c>
      <c r="C56" s="298"/>
      <c r="D56" s="298"/>
      <c r="G56" s="115"/>
    </row>
    <row r="57" spans="1:7" ht="13.5" thickBot="1">
      <c r="A57" s="113"/>
      <c r="B57" s="298"/>
      <c r="C57" s="298"/>
      <c r="D57" s="298"/>
      <c r="E57" s="12" t="s">
        <v>2</v>
      </c>
      <c r="F57" s="15"/>
      <c r="G57" s="115"/>
    </row>
    <row r="58" spans="1:7" ht="6.75" customHeight="1">
      <c r="A58" s="113"/>
      <c r="G58" s="115"/>
    </row>
    <row r="59" spans="1:7" ht="15">
      <c r="A59" s="113"/>
      <c r="B59" s="299"/>
      <c r="C59" s="300"/>
      <c r="D59" s="301"/>
      <c r="G59" s="115"/>
    </row>
    <row r="60" spans="1:7" ht="15">
      <c r="A60" s="113"/>
      <c r="B60" s="302"/>
      <c r="C60" s="303"/>
      <c r="D60" s="304"/>
      <c r="G60" s="115"/>
    </row>
    <row r="61" spans="1:7" ht="15">
      <c r="A61" s="113"/>
      <c r="B61" s="302"/>
      <c r="C61" s="303"/>
      <c r="D61" s="304"/>
      <c r="G61" s="115"/>
    </row>
    <row r="62" spans="1:7" ht="15">
      <c r="A62" s="113"/>
      <c r="B62" s="302"/>
      <c r="C62" s="303"/>
      <c r="D62" s="304"/>
      <c r="G62" s="115"/>
    </row>
    <row r="63" spans="1:7" ht="15">
      <c r="A63" s="113"/>
      <c r="B63" s="302"/>
      <c r="C63" s="303"/>
      <c r="D63" s="304"/>
      <c r="G63" s="115"/>
    </row>
    <row r="64" spans="1:7" ht="15">
      <c r="A64" s="113"/>
      <c r="B64" s="302"/>
      <c r="C64" s="303"/>
      <c r="D64" s="304"/>
      <c r="G64" s="115"/>
    </row>
    <row r="65" spans="1:7" ht="15">
      <c r="A65" s="113"/>
      <c r="B65" s="305"/>
      <c r="C65" s="306"/>
      <c r="D65" s="307"/>
      <c r="G65" s="115"/>
    </row>
    <row r="66" spans="1:7" ht="6.75" customHeight="1" thickBot="1">
      <c r="A66" s="113"/>
      <c r="G66" s="115"/>
    </row>
    <row r="67" spans="1:7" ht="13.5" thickBot="1">
      <c r="A67" s="113"/>
      <c r="B67" s="89" t="s">
        <v>20</v>
      </c>
      <c r="E67" s="12" t="s">
        <v>2</v>
      </c>
      <c r="F67" s="54"/>
      <c r="G67" s="115"/>
    </row>
    <row r="68" spans="1:7" ht="6.75" customHeight="1" thickBot="1">
      <c r="A68" s="113"/>
      <c r="G68" s="115"/>
    </row>
    <row r="69" spans="1:7" ht="13.5" thickBot="1">
      <c r="A69" s="113"/>
      <c r="C69" s="114" t="s">
        <v>15</v>
      </c>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112" customFormat="1" ht="15">
      <c r="A71" s="106"/>
      <c r="B71" s="107"/>
      <c r="C71" s="107"/>
      <c r="D71" s="108"/>
      <c r="E71" s="109"/>
      <c r="F71" s="110"/>
      <c r="G71" s="111"/>
    </row>
    <row r="72" spans="1:7" s="112" customFormat="1" ht="15">
      <c r="A72" s="119"/>
      <c r="B72" s="41" t="s">
        <v>228</v>
      </c>
      <c r="C72" s="120"/>
      <c r="D72" s="150"/>
      <c r="G72" s="118"/>
    </row>
    <row r="73" spans="1:7" s="124" customFormat="1" ht="12">
      <c r="A73" s="121"/>
      <c r="B73" s="122"/>
      <c r="C73" s="123"/>
      <c r="D73" s="151" t="s">
        <v>142</v>
      </c>
      <c r="F73" s="125"/>
      <c r="G73" s="126"/>
    </row>
    <row r="74" spans="1:7" s="112" customFormat="1" ht="6.75" customHeight="1" thickBot="1">
      <c r="A74" s="119"/>
      <c r="B74" s="96"/>
      <c r="C74" s="120"/>
      <c r="D74" s="127"/>
      <c r="F74" s="98"/>
      <c r="G74" s="118"/>
    </row>
    <row r="75" spans="1:7" ht="13.5" thickBot="1">
      <c r="A75" s="113"/>
      <c r="B75" s="89" t="s">
        <v>18</v>
      </c>
      <c r="E75" s="12" t="s">
        <v>2</v>
      </c>
      <c r="F75" s="54"/>
      <c r="G75" s="115"/>
    </row>
    <row r="76" spans="1:7" ht="6.75" customHeight="1" thickBot="1">
      <c r="A76" s="113"/>
      <c r="F76" s="128"/>
      <c r="G76" s="115"/>
    </row>
    <row r="77" spans="1:7" ht="13.5" thickBot="1">
      <c r="A77" s="113"/>
      <c r="B77" s="89" t="s">
        <v>19</v>
      </c>
      <c r="E77" s="12" t="s">
        <v>2</v>
      </c>
      <c r="F77" s="54"/>
      <c r="G77" s="115"/>
    </row>
    <row r="78" spans="1:7" ht="6.75" customHeight="1" thickBot="1">
      <c r="A78" s="113"/>
      <c r="G78" s="115"/>
    </row>
    <row r="79" spans="1:7" ht="13.5" thickBot="1">
      <c r="A79" s="113"/>
      <c r="C79" s="89" t="s">
        <v>14</v>
      </c>
      <c r="F79" s="95" t="str">
        <f>IF(F77&gt;0,F75/F77,IF(F82&gt;0,F82,"N/A"))</f>
        <v>N/A</v>
      </c>
      <c r="G79" s="115"/>
    </row>
    <row r="80" spans="1:7" ht="6.75" customHeight="1">
      <c r="A80" s="113"/>
      <c r="G80" s="115"/>
    </row>
    <row r="81" spans="1:7" ht="13.5" customHeight="1" thickBot="1">
      <c r="A81" s="113"/>
      <c r="B81" s="298" t="s">
        <v>301</v>
      </c>
      <c r="C81" s="298"/>
      <c r="D81" s="298"/>
      <c r="G81" s="115"/>
    </row>
    <row r="82" spans="1:7" ht="13.5" thickBot="1">
      <c r="A82" s="113"/>
      <c r="B82" s="298"/>
      <c r="C82" s="298"/>
      <c r="D82" s="298"/>
      <c r="E82" s="12" t="s">
        <v>2</v>
      </c>
      <c r="F82" s="15"/>
      <c r="G82" s="115"/>
    </row>
    <row r="83" spans="1:7" ht="6.75" customHeight="1">
      <c r="A83" s="113"/>
      <c r="G83" s="115"/>
    </row>
    <row r="84" spans="1:7" ht="15">
      <c r="A84" s="113"/>
      <c r="B84" s="299"/>
      <c r="C84" s="300"/>
      <c r="D84" s="301"/>
      <c r="G84" s="115"/>
    </row>
    <row r="85" spans="1:7" ht="15">
      <c r="A85" s="113"/>
      <c r="B85" s="302"/>
      <c r="C85" s="303"/>
      <c r="D85" s="304"/>
      <c r="G85" s="115"/>
    </row>
    <row r="86" spans="1:7" ht="15">
      <c r="A86" s="113"/>
      <c r="B86" s="302"/>
      <c r="C86" s="303"/>
      <c r="D86" s="304"/>
      <c r="G86" s="115"/>
    </row>
    <row r="87" spans="1:7" ht="15">
      <c r="A87" s="113"/>
      <c r="B87" s="302"/>
      <c r="C87" s="303"/>
      <c r="D87" s="304"/>
      <c r="G87" s="115"/>
    </row>
    <row r="88" spans="1:7" ht="15">
      <c r="A88" s="113"/>
      <c r="B88" s="302"/>
      <c r="C88" s="303"/>
      <c r="D88" s="304"/>
      <c r="G88" s="115"/>
    </row>
    <row r="89" spans="1:7" ht="15">
      <c r="A89" s="113"/>
      <c r="B89" s="302"/>
      <c r="C89" s="303"/>
      <c r="D89" s="304"/>
      <c r="G89" s="115"/>
    </row>
    <row r="90" spans="1:7" ht="15">
      <c r="A90" s="113"/>
      <c r="B90" s="305"/>
      <c r="C90" s="306"/>
      <c r="D90" s="307"/>
      <c r="G90" s="115"/>
    </row>
    <row r="91" spans="1:7" ht="6.75" customHeight="1" thickBot="1">
      <c r="A91" s="113"/>
      <c r="G91" s="115"/>
    </row>
    <row r="92" spans="1:7" ht="13.5" thickBot="1">
      <c r="A92" s="113"/>
      <c r="B92" s="89" t="s">
        <v>20</v>
      </c>
      <c r="E92" s="12" t="s">
        <v>2</v>
      </c>
      <c r="F92" s="54"/>
      <c r="G92" s="115"/>
    </row>
    <row r="93" spans="1:7" ht="6.75" customHeight="1" thickBot="1">
      <c r="A93" s="113"/>
      <c r="G93" s="115"/>
    </row>
    <row r="94" spans="1:7" ht="13.5" thickBot="1">
      <c r="A94" s="113"/>
      <c r="C94" s="114" t="s">
        <v>15</v>
      </c>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112" customFormat="1" ht="15">
      <c r="A96" s="116"/>
      <c r="B96" s="93"/>
      <c r="C96" s="93"/>
      <c r="D96" s="117"/>
      <c r="F96" s="98"/>
      <c r="G96" s="118"/>
    </row>
    <row r="97" spans="1:7" s="112" customFormat="1" ht="15">
      <c r="A97" s="119"/>
      <c r="B97" s="41" t="s">
        <v>228</v>
      </c>
      <c r="C97" s="120"/>
      <c r="D97" s="150"/>
      <c r="G97" s="118"/>
    </row>
    <row r="98" spans="1:7" s="124" customFormat="1" ht="12">
      <c r="A98" s="121"/>
      <c r="B98" s="122"/>
      <c r="C98" s="123"/>
      <c r="D98" s="151" t="s">
        <v>142</v>
      </c>
      <c r="F98" s="125"/>
      <c r="G98" s="126"/>
    </row>
    <row r="99" spans="1:7" s="112" customFormat="1" ht="6.75" customHeight="1" thickBot="1">
      <c r="A99" s="119"/>
      <c r="B99" s="96"/>
      <c r="C99" s="120"/>
      <c r="D99" s="127"/>
      <c r="F99" s="98"/>
      <c r="G99" s="118"/>
    </row>
    <row r="100" spans="1:7" ht="13.5" thickBot="1">
      <c r="A100" s="113"/>
      <c r="B100" s="89" t="s">
        <v>18</v>
      </c>
      <c r="E100" s="12" t="s">
        <v>2</v>
      </c>
      <c r="F100" s="54"/>
      <c r="G100" s="115"/>
    </row>
    <row r="101" spans="1:7" ht="6.75" customHeight="1" thickBot="1">
      <c r="A101" s="113"/>
      <c r="F101" s="128"/>
      <c r="G101" s="115"/>
    </row>
    <row r="102" spans="1:7" ht="13.5" thickBot="1">
      <c r="A102" s="113"/>
      <c r="B102" s="89" t="s">
        <v>19</v>
      </c>
      <c r="E102" s="12" t="s">
        <v>2</v>
      </c>
      <c r="F102" s="54"/>
      <c r="G102" s="115"/>
    </row>
    <row r="103" spans="1:7" ht="6.75" customHeight="1" thickBot="1">
      <c r="A103" s="113"/>
      <c r="G103" s="115"/>
    </row>
    <row r="104" spans="1:7" ht="13.5" thickBot="1">
      <c r="A104" s="113"/>
      <c r="C104" s="89" t="s">
        <v>14</v>
      </c>
      <c r="F104" s="95" t="str">
        <f>IF(F102&gt;0,F100/F102,IF(F107&gt;0,F107,"N/A"))</f>
        <v>N/A</v>
      </c>
      <c r="G104" s="115"/>
    </row>
    <row r="105" spans="1:7" ht="6.75" customHeight="1">
      <c r="A105" s="113"/>
      <c r="G105" s="115"/>
    </row>
    <row r="106" spans="1:7" ht="13.5" customHeight="1" thickBot="1">
      <c r="A106" s="113"/>
      <c r="B106" s="298" t="s">
        <v>301</v>
      </c>
      <c r="C106" s="298"/>
      <c r="D106" s="298"/>
      <c r="G106" s="115"/>
    </row>
    <row r="107" spans="1:7" ht="13.5" thickBot="1">
      <c r="A107" s="113"/>
      <c r="B107" s="298"/>
      <c r="C107" s="298"/>
      <c r="D107" s="298"/>
      <c r="E107" s="12" t="s">
        <v>2</v>
      </c>
      <c r="F107" s="15"/>
      <c r="G107" s="115"/>
    </row>
    <row r="108" spans="1:7" ht="6.75" customHeight="1">
      <c r="A108" s="113"/>
      <c r="G108" s="115"/>
    </row>
    <row r="109" spans="1:7" ht="15">
      <c r="A109" s="113"/>
      <c r="B109" s="299"/>
      <c r="C109" s="300"/>
      <c r="D109" s="301"/>
      <c r="G109" s="115"/>
    </row>
    <row r="110" spans="1:7" ht="15">
      <c r="A110" s="113"/>
      <c r="B110" s="302"/>
      <c r="C110" s="303"/>
      <c r="D110" s="304"/>
      <c r="G110" s="115"/>
    </row>
    <row r="111" spans="1:7" ht="15">
      <c r="A111" s="113"/>
      <c r="B111" s="302"/>
      <c r="C111" s="303"/>
      <c r="D111" s="304"/>
      <c r="G111" s="115"/>
    </row>
    <row r="112" spans="1:7" ht="15">
      <c r="A112" s="113"/>
      <c r="B112" s="302"/>
      <c r="C112" s="303"/>
      <c r="D112" s="304"/>
      <c r="G112" s="115"/>
    </row>
    <row r="113" spans="1:7" ht="15">
      <c r="A113" s="113"/>
      <c r="B113" s="302"/>
      <c r="C113" s="303"/>
      <c r="D113" s="304"/>
      <c r="G113" s="115"/>
    </row>
    <row r="114" spans="1:7" ht="15">
      <c r="A114" s="113"/>
      <c r="B114" s="302"/>
      <c r="C114" s="303"/>
      <c r="D114" s="304"/>
      <c r="G114" s="115"/>
    </row>
    <row r="115" spans="1:7" ht="15">
      <c r="A115" s="113"/>
      <c r="B115" s="305"/>
      <c r="C115" s="306"/>
      <c r="D115" s="307"/>
      <c r="G115" s="115"/>
    </row>
    <row r="116" spans="1:7" ht="6.75" customHeight="1" thickBot="1">
      <c r="A116" s="113"/>
      <c r="G116" s="115"/>
    </row>
    <row r="117" spans="1:7" ht="13.5" thickBot="1">
      <c r="A117" s="113"/>
      <c r="B117" s="89" t="s">
        <v>20</v>
      </c>
      <c r="E117" s="12" t="s">
        <v>2</v>
      </c>
      <c r="F117" s="54"/>
      <c r="G117" s="115"/>
    </row>
    <row r="118" spans="1:7" ht="6.75" customHeight="1" thickBot="1">
      <c r="A118" s="113"/>
      <c r="G118" s="115"/>
    </row>
    <row r="119" spans="1:7" ht="13.5" thickBot="1">
      <c r="A119" s="113"/>
      <c r="C119" s="114" t="s">
        <v>15</v>
      </c>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112" customFormat="1" ht="15">
      <c r="A121" s="106"/>
      <c r="B121" s="107"/>
      <c r="C121" s="107"/>
      <c r="D121" s="108"/>
      <c r="E121" s="109"/>
      <c r="F121" s="110"/>
      <c r="G121" s="111"/>
    </row>
    <row r="122" spans="1:7" s="112" customFormat="1" ht="15">
      <c r="A122" s="119"/>
      <c r="B122" s="41" t="s">
        <v>228</v>
      </c>
      <c r="C122" s="120"/>
      <c r="D122" s="150"/>
      <c r="G122" s="118"/>
    </row>
    <row r="123" spans="1:7" s="124" customFormat="1" ht="12">
      <c r="A123" s="121"/>
      <c r="B123" s="122"/>
      <c r="C123" s="123"/>
      <c r="D123" s="151" t="s">
        <v>142</v>
      </c>
      <c r="F123" s="125"/>
      <c r="G123" s="126"/>
    </row>
    <row r="124" spans="1:7" s="112" customFormat="1" ht="6.75" customHeight="1" thickBot="1">
      <c r="A124" s="119"/>
      <c r="B124" s="96"/>
      <c r="C124" s="120"/>
      <c r="D124" s="127"/>
      <c r="F124" s="98"/>
      <c r="G124" s="118"/>
    </row>
    <row r="125" spans="1:7" ht="13.5" thickBot="1">
      <c r="A125" s="113"/>
      <c r="B125" s="89" t="s">
        <v>18</v>
      </c>
      <c r="E125" s="12" t="s">
        <v>2</v>
      </c>
      <c r="F125" s="54"/>
      <c r="G125" s="115"/>
    </row>
    <row r="126" spans="1:7" ht="6.75" customHeight="1" thickBot="1">
      <c r="A126" s="113"/>
      <c r="F126" s="128"/>
      <c r="G126" s="115"/>
    </row>
    <row r="127" spans="1:7" ht="13.5" thickBot="1">
      <c r="A127" s="113"/>
      <c r="B127" s="89" t="s">
        <v>19</v>
      </c>
      <c r="E127" s="12" t="s">
        <v>2</v>
      </c>
      <c r="F127" s="54"/>
      <c r="G127" s="115"/>
    </row>
    <row r="128" spans="1:7" ht="6.75" customHeight="1" thickBot="1">
      <c r="A128" s="113"/>
      <c r="G128" s="115"/>
    </row>
    <row r="129" spans="1:7" ht="13.5" thickBot="1">
      <c r="A129" s="113"/>
      <c r="C129" s="89" t="s">
        <v>14</v>
      </c>
      <c r="F129" s="95" t="str">
        <f>IF(F127&gt;0,F125/F127,IF(F132&gt;0,F132,"N/A"))</f>
        <v>N/A</v>
      </c>
      <c r="G129" s="115"/>
    </row>
    <row r="130" spans="1:7" ht="6.75" customHeight="1">
      <c r="A130" s="113"/>
      <c r="G130" s="115"/>
    </row>
    <row r="131" spans="1:7" ht="13.5" customHeight="1" thickBot="1">
      <c r="A131" s="113"/>
      <c r="B131" s="298" t="s">
        <v>301</v>
      </c>
      <c r="C131" s="298"/>
      <c r="D131" s="298"/>
      <c r="G131" s="115"/>
    </row>
    <row r="132" spans="1:7" ht="13.5" thickBot="1">
      <c r="A132" s="113"/>
      <c r="B132" s="298"/>
      <c r="C132" s="298"/>
      <c r="D132" s="298"/>
      <c r="E132" s="12" t="s">
        <v>2</v>
      </c>
      <c r="F132" s="15"/>
      <c r="G132" s="115"/>
    </row>
    <row r="133" spans="1:7" ht="6.75" customHeight="1">
      <c r="A133" s="113"/>
      <c r="G133" s="115"/>
    </row>
    <row r="134" spans="1:7" ht="15">
      <c r="A134" s="113"/>
      <c r="B134" s="299"/>
      <c r="C134" s="300"/>
      <c r="D134" s="301"/>
      <c r="G134" s="115"/>
    </row>
    <row r="135" spans="1:7" ht="15">
      <c r="A135" s="113"/>
      <c r="B135" s="302"/>
      <c r="C135" s="303"/>
      <c r="D135" s="304"/>
      <c r="G135" s="115"/>
    </row>
    <row r="136" spans="1:7" ht="15">
      <c r="A136" s="113"/>
      <c r="B136" s="302"/>
      <c r="C136" s="303"/>
      <c r="D136" s="304"/>
      <c r="G136" s="115"/>
    </row>
    <row r="137" spans="1:7" ht="15">
      <c r="A137" s="113"/>
      <c r="B137" s="302"/>
      <c r="C137" s="303"/>
      <c r="D137" s="304"/>
      <c r="G137" s="115"/>
    </row>
    <row r="138" spans="1:7" ht="15">
      <c r="A138" s="113"/>
      <c r="B138" s="302"/>
      <c r="C138" s="303"/>
      <c r="D138" s="304"/>
      <c r="G138" s="115"/>
    </row>
    <row r="139" spans="1:7" ht="15">
      <c r="A139" s="113"/>
      <c r="B139" s="302"/>
      <c r="C139" s="303"/>
      <c r="D139" s="304"/>
      <c r="G139" s="115"/>
    </row>
    <row r="140" spans="1:7" ht="15">
      <c r="A140" s="113"/>
      <c r="B140" s="305"/>
      <c r="C140" s="306"/>
      <c r="D140" s="307"/>
      <c r="G140" s="115"/>
    </row>
    <row r="141" spans="1:7" ht="6.75" customHeight="1" thickBot="1">
      <c r="A141" s="113"/>
      <c r="G141" s="115"/>
    </row>
    <row r="142" spans="1:7" ht="13.5" thickBot="1">
      <c r="A142" s="113"/>
      <c r="B142" s="89" t="s">
        <v>20</v>
      </c>
      <c r="E142" s="12" t="s">
        <v>2</v>
      </c>
      <c r="F142" s="54"/>
      <c r="G142" s="115"/>
    </row>
    <row r="143" spans="1:7" ht="6.75" customHeight="1" thickBot="1">
      <c r="A143" s="113"/>
      <c r="G143" s="115"/>
    </row>
    <row r="144" spans="1:7" ht="13.5" thickBot="1">
      <c r="A144" s="113"/>
      <c r="C144" s="114" t="s">
        <v>15</v>
      </c>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112" customFormat="1" ht="15">
      <c r="A146" s="106"/>
      <c r="B146" s="107"/>
      <c r="C146" s="107"/>
      <c r="D146" s="108"/>
      <c r="E146" s="109"/>
      <c r="F146" s="110"/>
      <c r="G146" s="111"/>
    </row>
    <row r="147" spans="1:7" s="112" customFormat="1" ht="15">
      <c r="A147" s="119"/>
      <c r="B147" s="41" t="s">
        <v>227</v>
      </c>
      <c r="C147" s="120"/>
      <c r="D147" s="150"/>
      <c r="G147" s="118"/>
    </row>
    <row r="148" spans="1:7" s="124" customFormat="1" ht="12">
      <c r="A148" s="121"/>
      <c r="B148" s="122"/>
      <c r="C148" s="123"/>
      <c r="D148" s="151" t="s">
        <v>142</v>
      </c>
      <c r="F148" s="125"/>
      <c r="G148" s="126"/>
    </row>
    <row r="149" spans="1:7" s="112" customFormat="1" ht="6.75" customHeight="1" thickBot="1">
      <c r="A149" s="119"/>
      <c r="B149" s="96"/>
      <c r="C149" s="120"/>
      <c r="D149" s="127"/>
      <c r="F149" s="98"/>
      <c r="G149" s="118"/>
    </row>
    <row r="150" spans="1:7" ht="13.5" thickBot="1">
      <c r="A150" s="113"/>
      <c r="B150" s="89" t="s">
        <v>18</v>
      </c>
      <c r="E150" s="12" t="s">
        <v>2</v>
      </c>
      <c r="F150" s="54"/>
      <c r="G150" s="115"/>
    </row>
    <row r="151" spans="1:7" ht="6.75" customHeight="1" thickBot="1">
      <c r="A151" s="113"/>
      <c r="F151" s="128"/>
      <c r="G151" s="115"/>
    </row>
    <row r="152" spans="1:7" ht="13.5" thickBot="1">
      <c r="A152" s="113"/>
      <c r="B152" s="89" t="s">
        <v>19</v>
      </c>
      <c r="E152" s="12" t="s">
        <v>2</v>
      </c>
      <c r="F152" s="54"/>
      <c r="G152" s="115"/>
    </row>
    <row r="153" spans="1:7" ht="6.75" customHeight="1" thickBot="1">
      <c r="A153" s="113"/>
      <c r="G153" s="115"/>
    </row>
    <row r="154" spans="1:7" ht="13.5" thickBot="1">
      <c r="A154" s="113"/>
      <c r="C154" s="89" t="s">
        <v>14</v>
      </c>
      <c r="F154" s="95" t="str">
        <f>IF(F152&gt;0,F150/F152,IF(F157&gt;0,F157,"N/A"))</f>
        <v>N/A</v>
      </c>
      <c r="G154" s="115"/>
    </row>
    <row r="155" spans="1:7" ht="6.75" customHeight="1">
      <c r="A155" s="113"/>
      <c r="G155" s="115"/>
    </row>
    <row r="156" spans="1:7" ht="13.5" customHeight="1" thickBot="1">
      <c r="A156" s="113"/>
      <c r="B156" s="298" t="s">
        <v>301</v>
      </c>
      <c r="C156" s="298"/>
      <c r="D156" s="298"/>
      <c r="G156" s="115"/>
    </row>
    <row r="157" spans="1:7" ht="13.5" thickBot="1">
      <c r="A157" s="113"/>
      <c r="B157" s="298"/>
      <c r="C157" s="298"/>
      <c r="D157" s="298"/>
      <c r="E157" s="12" t="s">
        <v>2</v>
      </c>
      <c r="F157" s="15"/>
      <c r="G157" s="115"/>
    </row>
    <row r="158" spans="1:7" ht="6.75" customHeight="1">
      <c r="A158" s="113"/>
      <c r="G158" s="115"/>
    </row>
    <row r="159" spans="1:7" ht="15">
      <c r="A159" s="113"/>
      <c r="B159" s="299"/>
      <c r="C159" s="300"/>
      <c r="D159" s="301"/>
      <c r="G159" s="115"/>
    </row>
    <row r="160" spans="1:7" ht="15">
      <c r="A160" s="113"/>
      <c r="B160" s="302"/>
      <c r="C160" s="303"/>
      <c r="D160" s="304"/>
      <c r="G160" s="115"/>
    </row>
    <row r="161" spans="1:7" ht="15">
      <c r="A161" s="113"/>
      <c r="B161" s="302"/>
      <c r="C161" s="303"/>
      <c r="D161" s="304"/>
      <c r="G161" s="115"/>
    </row>
    <row r="162" spans="1:7" ht="15">
      <c r="A162" s="113"/>
      <c r="B162" s="302"/>
      <c r="C162" s="303"/>
      <c r="D162" s="304"/>
      <c r="G162" s="115"/>
    </row>
    <row r="163" spans="1:7" ht="15">
      <c r="A163" s="113"/>
      <c r="B163" s="302"/>
      <c r="C163" s="303"/>
      <c r="D163" s="304"/>
      <c r="G163" s="115"/>
    </row>
    <row r="164" spans="1:7" ht="15">
      <c r="A164" s="113"/>
      <c r="B164" s="302"/>
      <c r="C164" s="303"/>
      <c r="D164" s="304"/>
      <c r="G164" s="115"/>
    </row>
    <row r="165" spans="1:7" ht="15">
      <c r="A165" s="113"/>
      <c r="B165" s="305"/>
      <c r="C165" s="306"/>
      <c r="D165" s="307"/>
      <c r="G165" s="115"/>
    </row>
    <row r="166" spans="1:7" ht="6.75" customHeight="1" thickBot="1">
      <c r="A166" s="113"/>
      <c r="G166" s="115"/>
    </row>
    <row r="167" spans="1:7" ht="13.5" thickBot="1">
      <c r="A167" s="113"/>
      <c r="B167" s="89" t="s">
        <v>20</v>
      </c>
      <c r="E167" s="12" t="s">
        <v>2</v>
      </c>
      <c r="F167" s="54"/>
      <c r="G167" s="115"/>
    </row>
    <row r="168" spans="1:7" ht="6.75" customHeight="1" thickBot="1">
      <c r="A168" s="113"/>
      <c r="G168" s="115"/>
    </row>
    <row r="169" spans="1:7" ht="13.5" thickBot="1">
      <c r="A169" s="113"/>
      <c r="C169" s="114" t="s">
        <v>15</v>
      </c>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112" customFormat="1" ht="15">
      <c r="A171" s="106"/>
      <c r="B171" s="107"/>
      <c r="C171" s="107"/>
      <c r="D171" s="108"/>
      <c r="E171" s="109"/>
      <c r="F171" s="110"/>
      <c r="G171" s="111"/>
    </row>
    <row r="172" spans="1:7" s="112" customFormat="1" ht="15">
      <c r="A172" s="119"/>
      <c r="B172" s="41" t="s">
        <v>227</v>
      </c>
      <c r="C172" s="120"/>
      <c r="D172" s="150"/>
      <c r="G172" s="118"/>
    </row>
    <row r="173" spans="1:7" s="124" customFormat="1" ht="12">
      <c r="A173" s="121"/>
      <c r="B173" s="122"/>
      <c r="C173" s="123"/>
      <c r="D173" s="151" t="s">
        <v>142</v>
      </c>
      <c r="F173" s="125"/>
      <c r="G173" s="126"/>
    </row>
    <row r="174" spans="1:7" s="112" customFormat="1" ht="6.75" customHeight="1" thickBot="1">
      <c r="A174" s="119"/>
      <c r="B174" s="96"/>
      <c r="C174" s="120"/>
      <c r="D174" s="127"/>
      <c r="F174" s="98"/>
      <c r="G174" s="118"/>
    </row>
    <row r="175" spans="1:7" ht="13.5" thickBot="1">
      <c r="A175" s="113"/>
      <c r="B175" s="89" t="s">
        <v>18</v>
      </c>
      <c r="E175" s="12" t="s">
        <v>2</v>
      </c>
      <c r="F175" s="54"/>
      <c r="G175" s="115"/>
    </row>
    <row r="176" spans="1:7" ht="6.75" customHeight="1" thickBot="1">
      <c r="A176" s="113"/>
      <c r="F176" s="128"/>
      <c r="G176" s="115"/>
    </row>
    <row r="177" spans="1:7" ht="13.5" thickBot="1">
      <c r="A177" s="113"/>
      <c r="B177" s="89" t="s">
        <v>19</v>
      </c>
      <c r="E177" s="12" t="s">
        <v>2</v>
      </c>
      <c r="F177" s="54"/>
      <c r="G177" s="115"/>
    </row>
    <row r="178" spans="1:7" ht="6.75" customHeight="1" thickBot="1">
      <c r="A178" s="113"/>
      <c r="G178" s="115"/>
    </row>
    <row r="179" spans="1:7" ht="13.5" thickBot="1">
      <c r="A179" s="113"/>
      <c r="C179" s="89" t="s">
        <v>14</v>
      </c>
      <c r="F179" s="95" t="str">
        <f>IF(F177&gt;0,F175/F177,IF(F182&gt;0,F182,"N/A"))</f>
        <v>N/A</v>
      </c>
      <c r="G179" s="115"/>
    </row>
    <row r="180" spans="1:7" ht="6.75" customHeight="1">
      <c r="A180" s="113"/>
      <c r="G180" s="115"/>
    </row>
    <row r="181" spans="1:7" ht="13.5" customHeight="1" thickBot="1">
      <c r="A181" s="113"/>
      <c r="B181" s="298" t="s">
        <v>301</v>
      </c>
      <c r="C181" s="298"/>
      <c r="D181" s="298"/>
      <c r="G181" s="115"/>
    </row>
    <row r="182" spans="1:7" ht="13.5" thickBot="1">
      <c r="A182" s="113"/>
      <c r="B182" s="298"/>
      <c r="C182" s="298"/>
      <c r="D182" s="298"/>
      <c r="E182" s="12" t="s">
        <v>2</v>
      </c>
      <c r="F182" s="15"/>
      <c r="G182" s="115"/>
    </row>
    <row r="183" spans="1:7" ht="6.75" customHeight="1">
      <c r="A183" s="113"/>
      <c r="G183" s="115"/>
    </row>
    <row r="184" spans="1:7" ht="15">
      <c r="A184" s="113"/>
      <c r="B184" s="299"/>
      <c r="C184" s="300"/>
      <c r="D184" s="301"/>
      <c r="G184" s="115"/>
    </row>
    <row r="185" spans="1:7" ht="15">
      <c r="A185" s="113"/>
      <c r="B185" s="302"/>
      <c r="C185" s="303"/>
      <c r="D185" s="304"/>
      <c r="G185" s="115"/>
    </row>
    <row r="186" spans="1:7" ht="15">
      <c r="A186" s="113"/>
      <c r="B186" s="302"/>
      <c r="C186" s="303"/>
      <c r="D186" s="304"/>
      <c r="G186" s="115"/>
    </row>
    <row r="187" spans="1:7" ht="15">
      <c r="A187" s="113"/>
      <c r="B187" s="302"/>
      <c r="C187" s="303"/>
      <c r="D187" s="304"/>
      <c r="G187" s="115"/>
    </row>
    <row r="188" spans="1:7" ht="15">
      <c r="A188" s="113"/>
      <c r="B188" s="302"/>
      <c r="C188" s="303"/>
      <c r="D188" s="304"/>
      <c r="G188" s="115"/>
    </row>
    <row r="189" spans="1:7" ht="15">
      <c r="A189" s="113"/>
      <c r="B189" s="302"/>
      <c r="C189" s="303"/>
      <c r="D189" s="304"/>
      <c r="G189" s="115"/>
    </row>
    <row r="190" spans="1:7" ht="15">
      <c r="A190" s="113"/>
      <c r="B190" s="305"/>
      <c r="C190" s="306"/>
      <c r="D190" s="307"/>
      <c r="G190" s="115"/>
    </row>
    <row r="191" spans="1:7" ht="6.75" customHeight="1" thickBot="1">
      <c r="A191" s="113"/>
      <c r="G191" s="115"/>
    </row>
    <row r="192" spans="1:7" ht="13.5" thickBot="1">
      <c r="A192" s="113"/>
      <c r="B192" s="89" t="s">
        <v>20</v>
      </c>
      <c r="E192" s="12" t="s">
        <v>2</v>
      </c>
      <c r="F192" s="54"/>
      <c r="G192" s="115"/>
    </row>
    <row r="193" spans="1:7" ht="6.75" customHeight="1" thickBot="1">
      <c r="A193" s="113"/>
      <c r="G193" s="115"/>
    </row>
    <row r="194" spans="1:7" ht="13.5" thickBot="1">
      <c r="A194" s="113"/>
      <c r="C194" s="114" t="s">
        <v>15</v>
      </c>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112" customFormat="1" ht="15">
      <c r="A196" s="106"/>
      <c r="B196" s="107"/>
      <c r="C196" s="107"/>
      <c r="D196" s="108"/>
      <c r="E196" s="109"/>
      <c r="F196" s="110"/>
      <c r="G196" s="111"/>
    </row>
    <row r="197" spans="1:7" s="112" customFormat="1" ht="15">
      <c r="A197" s="119"/>
      <c r="B197" s="41" t="s">
        <v>227</v>
      </c>
      <c r="C197" s="120"/>
      <c r="D197" s="150"/>
      <c r="G197" s="118"/>
    </row>
    <row r="198" spans="1:7" s="124" customFormat="1" ht="12">
      <c r="A198" s="121"/>
      <c r="B198" s="122"/>
      <c r="C198" s="123"/>
      <c r="D198" s="151" t="s">
        <v>142</v>
      </c>
      <c r="F198" s="125"/>
      <c r="G198" s="126"/>
    </row>
    <row r="199" spans="1:7" s="112" customFormat="1" ht="6.75" customHeight="1" thickBot="1">
      <c r="A199" s="119"/>
      <c r="B199" s="96"/>
      <c r="C199" s="120"/>
      <c r="D199" s="127"/>
      <c r="F199" s="98"/>
      <c r="G199" s="118"/>
    </row>
    <row r="200" spans="1:7" ht="13.5" thickBot="1">
      <c r="A200" s="113"/>
      <c r="B200" s="89" t="s">
        <v>18</v>
      </c>
      <c r="E200" s="12" t="s">
        <v>2</v>
      </c>
      <c r="F200" s="54"/>
      <c r="G200" s="115"/>
    </row>
    <row r="201" spans="1:7" ht="6.75" customHeight="1" thickBot="1">
      <c r="A201" s="113"/>
      <c r="F201" s="128"/>
      <c r="G201" s="115"/>
    </row>
    <row r="202" spans="1:7" ht="13.5" thickBot="1">
      <c r="A202" s="113"/>
      <c r="B202" s="89" t="s">
        <v>19</v>
      </c>
      <c r="E202" s="12" t="s">
        <v>2</v>
      </c>
      <c r="F202" s="54"/>
      <c r="G202" s="115"/>
    </row>
    <row r="203" spans="1:7" ht="6.75" customHeight="1" thickBot="1">
      <c r="A203" s="113"/>
      <c r="G203" s="115"/>
    </row>
    <row r="204" spans="1:7" ht="13.5" thickBot="1">
      <c r="A204" s="113"/>
      <c r="C204" s="89" t="s">
        <v>14</v>
      </c>
      <c r="F204" s="95" t="str">
        <f>IF(F202&gt;0,F200/F202,IF(F207&gt;0,F207,"N/A"))</f>
        <v>N/A</v>
      </c>
      <c r="G204" s="115"/>
    </row>
    <row r="205" spans="1:7" ht="6.75" customHeight="1">
      <c r="A205" s="113"/>
      <c r="G205" s="115"/>
    </row>
    <row r="206" spans="1:7" ht="13.5" customHeight="1" thickBot="1">
      <c r="A206" s="113"/>
      <c r="B206" s="298" t="s">
        <v>301</v>
      </c>
      <c r="C206" s="298"/>
      <c r="D206" s="298"/>
      <c r="G206" s="115"/>
    </row>
    <row r="207" spans="1:7" ht="13.5" thickBot="1">
      <c r="A207" s="113"/>
      <c r="B207" s="298"/>
      <c r="C207" s="298"/>
      <c r="D207" s="298"/>
      <c r="E207" s="12" t="s">
        <v>2</v>
      </c>
      <c r="F207" s="15"/>
      <c r="G207" s="115"/>
    </row>
    <row r="208" spans="1:7" ht="6.75" customHeight="1">
      <c r="A208" s="113"/>
      <c r="G208" s="115"/>
    </row>
    <row r="209" spans="1:7" ht="15">
      <c r="A209" s="113"/>
      <c r="B209" s="299"/>
      <c r="C209" s="300"/>
      <c r="D209" s="301"/>
      <c r="G209" s="115"/>
    </row>
    <row r="210" spans="1:7" ht="15">
      <c r="A210" s="113"/>
      <c r="B210" s="302"/>
      <c r="C210" s="303"/>
      <c r="D210" s="304"/>
      <c r="G210" s="115"/>
    </row>
    <row r="211" spans="1:7" ht="15">
      <c r="A211" s="113"/>
      <c r="B211" s="302"/>
      <c r="C211" s="303"/>
      <c r="D211" s="304"/>
      <c r="G211" s="115"/>
    </row>
    <row r="212" spans="1:7" ht="15">
      <c r="A212" s="113"/>
      <c r="B212" s="302"/>
      <c r="C212" s="303"/>
      <c r="D212" s="304"/>
      <c r="G212" s="115"/>
    </row>
    <row r="213" spans="1:7" ht="15">
      <c r="A213" s="113"/>
      <c r="B213" s="302"/>
      <c r="C213" s="303"/>
      <c r="D213" s="304"/>
      <c r="G213" s="115"/>
    </row>
    <row r="214" spans="1:7" ht="15">
      <c r="A214" s="113"/>
      <c r="B214" s="302"/>
      <c r="C214" s="303"/>
      <c r="D214" s="304"/>
      <c r="G214" s="115"/>
    </row>
    <row r="215" spans="1:7" ht="15">
      <c r="A215" s="113"/>
      <c r="B215" s="305"/>
      <c r="C215" s="306"/>
      <c r="D215" s="307"/>
      <c r="G215" s="115"/>
    </row>
    <row r="216" spans="1:7" ht="6.75" customHeight="1" thickBot="1">
      <c r="A216" s="113"/>
      <c r="G216" s="115"/>
    </row>
    <row r="217" spans="1:7" ht="13.5" thickBot="1">
      <c r="A217" s="113"/>
      <c r="B217" s="89" t="s">
        <v>20</v>
      </c>
      <c r="E217" s="12" t="s">
        <v>2</v>
      </c>
      <c r="F217" s="54"/>
      <c r="G217" s="115"/>
    </row>
    <row r="218" spans="1:7" ht="6.75" customHeight="1" thickBot="1">
      <c r="A218" s="113"/>
      <c r="G218" s="115"/>
    </row>
    <row r="219" spans="1:7" ht="13.5" thickBot="1">
      <c r="A219" s="113"/>
      <c r="C219" s="114" t="s">
        <v>15</v>
      </c>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112" customFormat="1" ht="15">
      <c r="A221" s="106"/>
      <c r="B221" s="107"/>
      <c r="C221" s="107"/>
      <c r="D221" s="108"/>
      <c r="E221" s="109"/>
      <c r="F221" s="110"/>
      <c r="G221" s="111"/>
    </row>
    <row r="222" spans="1:7" s="112" customFormat="1" ht="15">
      <c r="A222" s="119"/>
      <c r="B222" s="41" t="s">
        <v>227</v>
      </c>
      <c r="C222" s="120"/>
      <c r="D222" s="150"/>
      <c r="G222" s="118"/>
    </row>
    <row r="223" spans="1:7" s="124" customFormat="1" ht="12">
      <c r="A223" s="121"/>
      <c r="B223" s="122"/>
      <c r="C223" s="123"/>
      <c r="D223" s="151" t="s">
        <v>142</v>
      </c>
      <c r="F223" s="125"/>
      <c r="G223" s="126"/>
    </row>
    <row r="224" spans="1:7" s="112" customFormat="1" ht="6.75" customHeight="1" thickBot="1">
      <c r="A224" s="119"/>
      <c r="B224" s="96"/>
      <c r="C224" s="120"/>
      <c r="D224" s="127"/>
      <c r="F224" s="98"/>
      <c r="G224" s="118"/>
    </row>
    <row r="225" spans="1:7" ht="13.5" thickBot="1">
      <c r="A225" s="113"/>
      <c r="B225" s="89" t="s">
        <v>18</v>
      </c>
      <c r="E225" s="12" t="s">
        <v>2</v>
      </c>
      <c r="F225" s="54"/>
      <c r="G225" s="115"/>
    </row>
    <row r="226" spans="1:7" ht="6.75" customHeight="1" thickBot="1">
      <c r="A226" s="113"/>
      <c r="F226" s="128"/>
      <c r="G226" s="115"/>
    </row>
    <row r="227" spans="1:7" ht="13.5" thickBot="1">
      <c r="A227" s="113"/>
      <c r="B227" s="89" t="s">
        <v>19</v>
      </c>
      <c r="E227" s="12" t="s">
        <v>2</v>
      </c>
      <c r="F227" s="54"/>
      <c r="G227" s="115"/>
    </row>
    <row r="228" spans="1:7" ht="6.75" customHeight="1" thickBot="1">
      <c r="A228" s="113"/>
      <c r="G228" s="115"/>
    </row>
    <row r="229" spans="1:7" ht="13.5" thickBot="1">
      <c r="A229" s="113"/>
      <c r="C229" s="89" t="s">
        <v>14</v>
      </c>
      <c r="F229" s="95" t="str">
        <f>IF(F227&gt;0,F225/F227,IF(F232&gt;0,F232,"N/A"))</f>
        <v>N/A</v>
      </c>
      <c r="G229" s="115"/>
    </row>
    <row r="230" spans="1:7" ht="6.75" customHeight="1">
      <c r="A230" s="113"/>
      <c r="G230" s="115"/>
    </row>
    <row r="231" spans="1:7" ht="13.5" customHeight="1" thickBot="1">
      <c r="A231" s="113"/>
      <c r="B231" s="298" t="s">
        <v>301</v>
      </c>
      <c r="C231" s="298"/>
      <c r="D231" s="298"/>
      <c r="G231" s="115"/>
    </row>
    <row r="232" spans="1:7" ht="13.5" thickBot="1">
      <c r="A232" s="113"/>
      <c r="B232" s="298"/>
      <c r="C232" s="298"/>
      <c r="D232" s="298"/>
      <c r="E232" s="12" t="s">
        <v>2</v>
      </c>
      <c r="F232" s="15"/>
      <c r="G232" s="115"/>
    </row>
    <row r="233" spans="1:7" ht="6.75" customHeight="1">
      <c r="A233" s="113"/>
      <c r="G233" s="115"/>
    </row>
    <row r="234" spans="1:7" ht="15">
      <c r="A234" s="113"/>
      <c r="B234" s="299"/>
      <c r="C234" s="300"/>
      <c r="D234" s="301"/>
      <c r="G234" s="115"/>
    </row>
    <row r="235" spans="1:7" ht="15">
      <c r="A235" s="113"/>
      <c r="B235" s="302"/>
      <c r="C235" s="303"/>
      <c r="D235" s="304"/>
      <c r="G235" s="115"/>
    </row>
    <row r="236" spans="1:7" ht="15">
      <c r="A236" s="113"/>
      <c r="B236" s="302"/>
      <c r="C236" s="303"/>
      <c r="D236" s="304"/>
      <c r="G236" s="115"/>
    </row>
    <row r="237" spans="1:7" ht="15">
      <c r="A237" s="113"/>
      <c r="B237" s="302"/>
      <c r="C237" s="303"/>
      <c r="D237" s="304"/>
      <c r="G237" s="115"/>
    </row>
    <row r="238" spans="1:7" ht="15">
      <c r="A238" s="113"/>
      <c r="B238" s="302"/>
      <c r="C238" s="303"/>
      <c r="D238" s="304"/>
      <c r="G238" s="115"/>
    </row>
    <row r="239" spans="1:7" ht="15">
      <c r="A239" s="113"/>
      <c r="B239" s="302"/>
      <c r="C239" s="303"/>
      <c r="D239" s="304"/>
      <c r="G239" s="115"/>
    </row>
    <row r="240" spans="1:7" ht="15">
      <c r="A240" s="113"/>
      <c r="B240" s="305"/>
      <c r="C240" s="306"/>
      <c r="D240" s="307"/>
      <c r="G240" s="115"/>
    </row>
    <row r="241" spans="1:7" ht="6.75" customHeight="1" thickBot="1">
      <c r="A241" s="113"/>
      <c r="G241" s="115"/>
    </row>
    <row r="242" spans="1:7" ht="13.5" thickBot="1">
      <c r="A242" s="113"/>
      <c r="B242" s="89" t="s">
        <v>20</v>
      </c>
      <c r="E242" s="12" t="s">
        <v>2</v>
      </c>
      <c r="F242" s="54"/>
      <c r="G242" s="115"/>
    </row>
    <row r="243" spans="1:7" ht="6.75" customHeight="1" thickBot="1">
      <c r="A243" s="113"/>
      <c r="G243" s="115"/>
    </row>
    <row r="244" spans="1:7" ht="13.5" thickBot="1">
      <c r="A244" s="113"/>
      <c r="C244" s="114" t="s">
        <v>15</v>
      </c>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112" customFormat="1" ht="15">
      <c r="A246" s="106"/>
      <c r="B246" s="107"/>
      <c r="C246" s="107"/>
      <c r="D246" s="108"/>
      <c r="E246" s="109"/>
      <c r="F246" s="110"/>
      <c r="G246" s="111"/>
    </row>
    <row r="247" spans="1:7" s="112" customFormat="1" ht="15">
      <c r="A247" s="119"/>
      <c r="B247" s="41" t="s">
        <v>227</v>
      </c>
      <c r="C247" s="120"/>
      <c r="D247" s="150"/>
      <c r="G247" s="118"/>
    </row>
    <row r="248" spans="1:7" s="124" customFormat="1" ht="12">
      <c r="A248" s="121"/>
      <c r="B248" s="122"/>
      <c r="C248" s="123"/>
      <c r="D248" s="151" t="s">
        <v>142</v>
      </c>
      <c r="F248" s="125"/>
      <c r="G248" s="126"/>
    </row>
    <row r="249" spans="1:7" s="112" customFormat="1" ht="6.75" customHeight="1" thickBot="1">
      <c r="A249" s="119"/>
      <c r="B249" s="96"/>
      <c r="C249" s="120"/>
      <c r="D249" s="127"/>
      <c r="F249" s="98"/>
      <c r="G249" s="118"/>
    </row>
    <row r="250" spans="1:7" ht="13.5" thickBot="1">
      <c r="A250" s="113"/>
      <c r="B250" s="89" t="s">
        <v>18</v>
      </c>
      <c r="E250" s="12" t="s">
        <v>2</v>
      </c>
      <c r="F250" s="54"/>
      <c r="G250" s="115"/>
    </row>
    <row r="251" spans="1:7" ht="6.75" customHeight="1" thickBot="1">
      <c r="A251" s="113"/>
      <c r="F251" s="128"/>
      <c r="G251" s="115"/>
    </row>
    <row r="252" spans="1:7" ht="13.5" thickBot="1">
      <c r="A252" s="113"/>
      <c r="B252" s="89" t="s">
        <v>19</v>
      </c>
      <c r="E252" s="12" t="s">
        <v>2</v>
      </c>
      <c r="F252" s="54"/>
      <c r="G252" s="115"/>
    </row>
    <row r="253" spans="1:7" ht="6.75" customHeight="1" thickBot="1">
      <c r="A253" s="113"/>
      <c r="G253" s="115"/>
    </row>
    <row r="254" spans="1:7" ht="13.5" thickBot="1">
      <c r="A254" s="113"/>
      <c r="C254" s="89" t="s">
        <v>14</v>
      </c>
      <c r="F254" s="95" t="str">
        <f>IF(F252&gt;0,F250/F252,IF(F257&gt;0,F257,"N/A"))</f>
        <v>N/A</v>
      </c>
      <c r="G254" s="115"/>
    </row>
    <row r="255" spans="1:7" ht="6.75" customHeight="1">
      <c r="A255" s="113"/>
      <c r="G255" s="115"/>
    </row>
    <row r="256" spans="1:7" ht="13.5" customHeight="1" thickBot="1">
      <c r="A256" s="113"/>
      <c r="B256" s="298" t="s">
        <v>301</v>
      </c>
      <c r="C256" s="298"/>
      <c r="D256" s="298"/>
      <c r="G256" s="115"/>
    </row>
    <row r="257" spans="1:7" ht="13.5" thickBot="1">
      <c r="A257" s="113"/>
      <c r="B257" s="298"/>
      <c r="C257" s="298"/>
      <c r="D257" s="298"/>
      <c r="E257" s="12" t="s">
        <v>2</v>
      </c>
      <c r="F257" s="15"/>
      <c r="G257" s="115"/>
    </row>
    <row r="258" spans="1:7" ht="6.75" customHeight="1">
      <c r="A258" s="113"/>
      <c r="G258" s="115"/>
    </row>
    <row r="259" spans="1:7" ht="15">
      <c r="A259" s="113"/>
      <c r="B259" s="299"/>
      <c r="C259" s="300"/>
      <c r="D259" s="301"/>
      <c r="G259" s="115"/>
    </row>
    <row r="260" spans="1:7" ht="15">
      <c r="A260" s="113"/>
      <c r="B260" s="302"/>
      <c r="C260" s="303"/>
      <c r="D260" s="304"/>
      <c r="G260" s="115"/>
    </row>
    <row r="261" spans="1:7" ht="15">
      <c r="A261" s="113"/>
      <c r="B261" s="302"/>
      <c r="C261" s="303"/>
      <c r="D261" s="304"/>
      <c r="G261" s="115"/>
    </row>
    <row r="262" spans="1:7" ht="15">
      <c r="A262" s="113"/>
      <c r="B262" s="302"/>
      <c r="C262" s="303"/>
      <c r="D262" s="304"/>
      <c r="G262" s="115"/>
    </row>
    <row r="263" spans="1:7" ht="15">
      <c r="A263" s="113"/>
      <c r="B263" s="302"/>
      <c r="C263" s="303"/>
      <c r="D263" s="304"/>
      <c r="G263" s="115"/>
    </row>
    <row r="264" spans="1:7" ht="15">
      <c r="A264" s="113"/>
      <c r="B264" s="302"/>
      <c r="C264" s="303"/>
      <c r="D264" s="304"/>
      <c r="G264" s="115"/>
    </row>
    <row r="265" spans="1:7" ht="15">
      <c r="A265" s="113"/>
      <c r="B265" s="305"/>
      <c r="C265" s="306"/>
      <c r="D265" s="307"/>
      <c r="G265" s="115"/>
    </row>
    <row r="266" spans="1:7" ht="6.75" customHeight="1" thickBot="1">
      <c r="A266" s="113"/>
      <c r="G266" s="115"/>
    </row>
    <row r="267" spans="1:7" ht="13.5" thickBot="1">
      <c r="A267" s="113"/>
      <c r="B267" s="89" t="s">
        <v>20</v>
      </c>
      <c r="E267" s="12" t="s">
        <v>2</v>
      </c>
      <c r="F267" s="54"/>
      <c r="G267" s="115"/>
    </row>
    <row r="268" spans="1:7" ht="6.75" customHeight="1" thickBot="1">
      <c r="A268" s="113"/>
      <c r="G268" s="115"/>
    </row>
    <row r="269" spans="1:7" ht="13.5" thickBot="1">
      <c r="A269" s="113"/>
      <c r="C269" s="114" t="s">
        <v>15</v>
      </c>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zoomScale="90" zoomScaleNormal="90" zoomScaleSheetLayoutView="85" zoomScalePageLayoutView="90" workbookViewId="0" topLeftCell="A52">
      <selection activeCell="J35" sqref="J35"/>
    </sheetView>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7.0039062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186</v>
      </c>
    </row>
    <row r="6" ht="15">
      <c r="A6" s="9" t="s">
        <v>147</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94</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v>45000000</v>
      </c>
      <c r="G18" s="115"/>
    </row>
    <row r="19" spans="1:7" ht="13.5" thickBot="1">
      <c r="A19" s="113"/>
      <c r="B19" s="89"/>
      <c r="C19" s="114"/>
      <c r="D19" s="90"/>
      <c r="E19" s="89"/>
      <c r="F19" s="91"/>
      <c r="G19" s="115"/>
    </row>
    <row r="20" spans="1:7" ht="13.5" thickBot="1">
      <c r="A20" s="113"/>
      <c r="B20" s="89" t="s">
        <v>11</v>
      </c>
      <c r="C20" s="114"/>
      <c r="D20" s="90"/>
      <c r="E20" s="12" t="s">
        <v>2</v>
      </c>
      <c r="F20" s="15">
        <v>45000000</v>
      </c>
      <c r="G20" s="115"/>
    </row>
    <row r="21" spans="1:7" s="33" customFormat="1" ht="15">
      <c r="A21" s="116"/>
      <c r="B21" s="93"/>
      <c r="C21" s="93"/>
      <c r="D21" s="117"/>
      <c r="E21" s="112"/>
      <c r="F21" s="98"/>
      <c r="G21" s="118"/>
    </row>
    <row r="22" spans="1:7" s="33" customFormat="1" ht="15">
      <c r="A22" s="119"/>
      <c r="B22" s="41" t="s">
        <v>228</v>
      </c>
      <c r="C22" s="120"/>
      <c r="D22" s="150" t="s">
        <v>326</v>
      </c>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v>5961</v>
      </c>
      <c r="G25" s="115"/>
    </row>
    <row r="26" spans="1:7" ht="6.75" customHeight="1" thickBot="1">
      <c r="A26" s="113"/>
      <c r="B26" s="89"/>
      <c r="C26" s="89"/>
      <c r="D26" s="90"/>
      <c r="E26" s="89"/>
      <c r="F26" s="128"/>
      <c r="G26" s="115"/>
    </row>
    <row r="27" spans="1:7" ht="13.5" thickBot="1">
      <c r="A27" s="113"/>
      <c r="B27" s="89" t="s">
        <v>19</v>
      </c>
      <c r="C27" s="89"/>
      <c r="D27" s="90"/>
      <c r="E27" s="12" t="s">
        <v>2</v>
      </c>
      <c r="F27" s="54">
        <v>1964</v>
      </c>
      <c r="G27" s="115"/>
    </row>
    <row r="28" spans="1:7" ht="6.75" customHeight="1" thickBot="1">
      <c r="A28" s="113"/>
      <c r="B28" s="89"/>
      <c r="C28" s="89"/>
      <c r="D28" s="90"/>
      <c r="E28" s="89"/>
      <c r="F28" s="91"/>
      <c r="G28" s="115"/>
    </row>
    <row r="29" spans="1:7" ht="13.5" thickBot="1">
      <c r="A29" s="113"/>
      <c r="B29" s="89"/>
      <c r="C29" s="89" t="s">
        <v>14</v>
      </c>
      <c r="D29" s="90"/>
      <c r="E29" s="89"/>
      <c r="F29" s="95">
        <f>IF(F27&gt;0,F25/F27,IF(F32&gt;0,F32,"N/A"))</f>
        <v>3.035132382892057</v>
      </c>
      <c r="G29" s="115"/>
    </row>
    <row r="30" spans="1:7" ht="6.75" customHeight="1">
      <c r="A30" s="113"/>
      <c r="B30" s="89"/>
      <c r="C30" s="89"/>
      <c r="D30" s="90"/>
      <c r="E30" s="89"/>
      <c r="F30" s="91"/>
      <c r="G30" s="115"/>
    </row>
    <row r="31" spans="1:7" ht="13.5" customHeight="1" thickBot="1">
      <c r="A31" s="113"/>
      <c r="B31" s="298" t="s">
        <v>301</v>
      </c>
      <c r="C31" s="298"/>
      <c r="D31" s="298"/>
      <c r="E31" s="89"/>
      <c r="F31" s="91"/>
      <c r="G31" s="115"/>
    </row>
    <row r="32" spans="1:7" ht="13.5" thickBot="1">
      <c r="A32" s="113"/>
      <c r="B32" s="298"/>
      <c r="C32" s="298"/>
      <c r="D32" s="298"/>
      <c r="E32" s="12" t="s">
        <v>2</v>
      </c>
      <c r="F32" s="15" t="s">
        <v>186</v>
      </c>
      <c r="G32" s="115"/>
    </row>
    <row r="33" spans="1:7" ht="6.75" customHeight="1">
      <c r="A33" s="113"/>
      <c r="B33" s="89"/>
      <c r="C33" s="89"/>
      <c r="D33" s="90"/>
      <c r="E33" s="89"/>
      <c r="F33" s="91"/>
      <c r="G33" s="115"/>
    </row>
    <row r="34" spans="1:7" ht="15">
      <c r="A34" s="113"/>
      <c r="B34" s="299" t="s">
        <v>417</v>
      </c>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20.75" customHeight="1">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v>1.1</v>
      </c>
      <c r="G42" s="115"/>
    </row>
    <row r="43" spans="1:7" ht="6.75" customHeight="1" thickBot="1">
      <c r="A43" s="113"/>
      <c r="B43" s="89"/>
      <c r="C43" s="89"/>
      <c r="D43" s="90"/>
      <c r="E43" s="89"/>
      <c r="F43" s="91"/>
      <c r="G43" s="115"/>
    </row>
    <row r="44" spans="1:7" ht="13.5" thickBot="1">
      <c r="A44" s="113"/>
      <c r="B44" s="89"/>
      <c r="C44" s="114" t="s">
        <v>15</v>
      </c>
      <c r="D44" s="90"/>
      <c r="E44" s="89"/>
      <c r="F44" s="97">
        <f>IF(F42=0," ",IF(F32="Yes",1,IF(F32="No",0,IF(F29/F42&gt;=1,1,IF(F29/F42&gt;=0.75,0.75,IF(F29/F42&gt;=0.5,0.5,IF(F29/F42&gt;=0.25,0.25,0)))))))</f>
        <v>1</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42.75">
      <c r="A47" s="119"/>
      <c r="B47" s="41" t="s">
        <v>228</v>
      </c>
      <c r="C47" s="120"/>
      <c r="D47" s="150" t="s">
        <v>325</v>
      </c>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v>1030</v>
      </c>
      <c r="G50" s="115"/>
    </row>
    <row r="51" spans="1:7" ht="6.75" customHeight="1" thickBot="1">
      <c r="A51" s="113"/>
      <c r="B51" s="89"/>
      <c r="C51" s="89"/>
      <c r="D51" s="90"/>
      <c r="E51" s="89"/>
      <c r="F51" s="128"/>
      <c r="G51" s="115"/>
    </row>
    <row r="52" spans="1:7" ht="13.5" thickBot="1">
      <c r="A52" s="113"/>
      <c r="B52" s="89" t="s">
        <v>19</v>
      </c>
      <c r="C52" s="89"/>
      <c r="D52" s="90"/>
      <c r="E52" s="12" t="s">
        <v>2</v>
      </c>
      <c r="F52" s="54">
        <v>363</v>
      </c>
      <c r="G52" s="115"/>
    </row>
    <row r="53" spans="1:7" ht="6.75" customHeight="1" thickBot="1">
      <c r="A53" s="113"/>
      <c r="B53" s="89"/>
      <c r="C53" s="89"/>
      <c r="D53" s="90"/>
      <c r="E53" s="89"/>
      <c r="F53" s="91"/>
      <c r="G53" s="115"/>
    </row>
    <row r="54" spans="1:7" ht="13.5" thickBot="1">
      <c r="A54" s="113"/>
      <c r="B54" s="89"/>
      <c r="C54" s="89" t="s">
        <v>14</v>
      </c>
      <c r="D54" s="90"/>
      <c r="E54" s="89"/>
      <c r="F54" s="95">
        <f>IF(F52&gt;0,F50/F52,IF(F57&gt;0,F57,"N/A"))</f>
        <v>2.837465564738292</v>
      </c>
      <c r="G54" s="115"/>
    </row>
    <row r="55" spans="1:7" ht="6.75" customHeight="1">
      <c r="A55" s="113"/>
      <c r="B55" s="89"/>
      <c r="C55" s="89"/>
      <c r="D55" s="90"/>
      <c r="E55" s="89"/>
      <c r="F55" s="91"/>
      <c r="G55" s="115"/>
    </row>
    <row r="56" spans="1:7" ht="13.5" customHeight="1" thickBot="1">
      <c r="A56" s="113"/>
      <c r="B56" s="298" t="s">
        <v>301</v>
      </c>
      <c r="C56" s="298"/>
      <c r="D56" s="298"/>
      <c r="E56" s="89"/>
      <c r="F56" s="91"/>
      <c r="G56" s="115"/>
    </row>
    <row r="57" spans="1:7" ht="13.5" thickBot="1">
      <c r="A57" s="113"/>
      <c r="B57" s="298"/>
      <c r="C57" s="298"/>
      <c r="D57" s="298"/>
      <c r="E57" s="12" t="s">
        <v>2</v>
      </c>
      <c r="F57" s="15" t="s">
        <v>186</v>
      </c>
      <c r="G57" s="115"/>
    </row>
    <row r="58" spans="1:7" ht="6.75" customHeight="1">
      <c r="A58" s="113"/>
      <c r="B58" s="89"/>
      <c r="C58" s="89"/>
      <c r="D58" s="90"/>
      <c r="E58" s="89"/>
      <c r="F58" s="91"/>
      <c r="G58" s="115"/>
    </row>
    <row r="59" spans="1:7" ht="15">
      <c r="A59" s="113"/>
      <c r="B59" s="299" t="s">
        <v>370</v>
      </c>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44.25" customHeight="1">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v>1.1</v>
      </c>
      <c r="G67" s="115"/>
    </row>
    <row r="68" spans="1:7" ht="6.75" customHeight="1" thickBot="1">
      <c r="A68" s="113"/>
      <c r="B68" s="89"/>
      <c r="C68" s="89"/>
      <c r="D68" s="90"/>
      <c r="E68" s="89"/>
      <c r="F68" s="91"/>
      <c r="G68" s="115"/>
    </row>
    <row r="69" spans="1:7" ht="13.5" thickBot="1">
      <c r="A69" s="113"/>
      <c r="B69" s="89"/>
      <c r="C69" s="114" t="s">
        <v>15</v>
      </c>
      <c r="D69" s="90"/>
      <c r="E69" s="89"/>
      <c r="F69" s="97">
        <f>IF(F67=0," ",IF(F57="Yes",1,IF(F57="No",0,IF(F54/F67&gt;=1,1,IF(F54/F67&gt;=0.75,0.75,IF(F54/F67&gt;=0.5,0.5,IF(F54/F67&gt;=0.25,0.25,0)))))))</f>
        <v>1</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customHeight="1"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customHeight="1"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customHeight="1"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customHeight="1"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customHeight="1"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customHeight="1"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customHeight="1"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customHeight="1"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2" customWidth="1"/>
    <col min="2" max="2" width="2.140625" style="2" customWidth="1"/>
    <col min="3" max="3" width="23.140625" style="2" customWidth="1"/>
    <col min="4" max="4" width="72.851562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187</v>
      </c>
    </row>
    <row r="6" ht="15">
      <c r="A6" s="9" t="s">
        <v>148</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95</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c r="G18" s="115"/>
    </row>
    <row r="19" spans="1:7" ht="13.5" thickBot="1">
      <c r="A19" s="113"/>
      <c r="B19" s="89"/>
      <c r="C19" s="114"/>
      <c r="D19" s="90"/>
      <c r="E19" s="89"/>
      <c r="F19" s="91"/>
      <c r="G19" s="115"/>
    </row>
    <row r="20" spans="1:7" ht="13.5" thickBot="1">
      <c r="A20" s="113"/>
      <c r="B20" s="89" t="s">
        <v>11</v>
      </c>
      <c r="C20" s="114"/>
      <c r="D20" s="90"/>
      <c r="E20" s="12" t="s">
        <v>2</v>
      </c>
      <c r="F20" s="15"/>
      <c r="G20" s="115"/>
    </row>
    <row r="21" spans="1:7" s="33" customFormat="1" ht="15">
      <c r="A21" s="116"/>
      <c r="B21" s="93"/>
      <c r="C21" s="93"/>
      <c r="D21" s="117"/>
      <c r="E21" s="112"/>
      <c r="F21" s="98"/>
      <c r="G21" s="118"/>
    </row>
    <row r="22" spans="1:7" s="33" customFormat="1" ht="15">
      <c r="A22" s="119"/>
      <c r="B22" s="41" t="s">
        <v>228</v>
      </c>
      <c r="C22" s="120"/>
      <c r="D22" s="150"/>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N/A</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c r="G32" s="115"/>
    </row>
    <row r="33" spans="1:7" ht="6.75" customHeight="1">
      <c r="A33" s="113"/>
      <c r="B33" s="89"/>
      <c r="C33" s="89"/>
      <c r="D33" s="90"/>
      <c r="E33" s="89"/>
      <c r="F33" s="91"/>
      <c r="G33" s="115"/>
    </row>
    <row r="34" spans="1:7" ht="15">
      <c r="A34" s="113"/>
      <c r="B34" s="299"/>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c r="G42" s="115"/>
    </row>
    <row r="43" spans="1:7" ht="6.75" customHeight="1" thickBot="1">
      <c r="A43" s="113"/>
      <c r="B43" s="89"/>
      <c r="C43" s="89"/>
      <c r="D43" s="90"/>
      <c r="E43" s="89"/>
      <c r="F43" s="91"/>
      <c r="G43" s="115"/>
    </row>
    <row r="44" spans="1:7" ht="13.5" thickBot="1">
      <c r="A44" s="113"/>
      <c r="B44" s="89"/>
      <c r="C44" s="114" t="s">
        <v>15</v>
      </c>
      <c r="D44" s="90"/>
      <c r="E44" s="89"/>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N/A</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c r="G57" s="115"/>
    </row>
    <row r="58" spans="1:7" ht="6.75" customHeight="1">
      <c r="A58" s="113"/>
      <c r="B58" s="89"/>
      <c r="C58" s="89"/>
      <c r="D58" s="90"/>
      <c r="E58" s="89"/>
      <c r="F58" s="91"/>
      <c r="G58" s="115"/>
    </row>
    <row r="59" spans="1:7" ht="15">
      <c r="A59" s="113"/>
      <c r="B59" s="299"/>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5">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c r="G67" s="115"/>
    </row>
    <row r="68" spans="1:7" ht="6.75" customHeight="1" thickBot="1">
      <c r="A68" s="113"/>
      <c r="B68" s="89"/>
      <c r="C68" s="89"/>
      <c r="D68" s="90"/>
      <c r="E68" s="89"/>
      <c r="F68" s="91"/>
      <c r="G68" s="115"/>
    </row>
    <row r="69" spans="1:7" ht="13.5" thickBot="1">
      <c r="A69" s="113"/>
      <c r="B69" s="89"/>
      <c r="C69" s="114" t="s">
        <v>15</v>
      </c>
      <c r="D69" s="90"/>
      <c r="E69" s="89"/>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zoomScale="90" zoomScaleNormal="90" zoomScaleSheetLayoutView="85" zoomScalePageLayoutView="90" workbookViewId="0" topLeftCell="A1">
      <selection activeCell="F20" sqref="F20"/>
    </sheetView>
  </sheetViews>
  <sheetFormatPr defaultColWidth="10.00390625" defaultRowHeight="15"/>
  <cols>
    <col min="1" max="1" width="1.7109375" style="2" customWidth="1"/>
    <col min="2" max="2" width="2.140625" style="2" customWidth="1"/>
    <col min="3" max="3" width="23.00390625" style="2" customWidth="1"/>
    <col min="4" max="4" width="72.7109375" style="3" customWidth="1"/>
    <col min="5" max="5" width="2.7109375" style="2" customWidth="1"/>
    <col min="6" max="6" width="16.14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186</v>
      </c>
    </row>
    <row r="6" ht="15">
      <c r="A6" s="9" t="s">
        <v>149</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96</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v>15000000</v>
      </c>
      <c r="G18" s="115"/>
    </row>
    <row r="19" spans="1:7" ht="13.5" thickBot="1">
      <c r="A19" s="113"/>
      <c r="B19" s="89"/>
      <c r="C19" s="114"/>
      <c r="D19" s="90"/>
      <c r="E19" s="89"/>
      <c r="F19" s="91"/>
      <c r="G19" s="115"/>
    </row>
    <row r="20" spans="1:7" ht="13.5" thickBot="1">
      <c r="A20" s="113"/>
      <c r="B20" s="89" t="s">
        <v>11</v>
      </c>
      <c r="C20" s="114"/>
      <c r="D20" s="90"/>
      <c r="E20" s="12" t="s">
        <v>2</v>
      </c>
      <c r="F20" s="15">
        <v>15000000</v>
      </c>
      <c r="G20" s="115"/>
    </row>
    <row r="21" spans="1:7" s="33" customFormat="1" ht="15">
      <c r="A21" s="116"/>
      <c r="B21" s="93"/>
      <c r="C21" s="93"/>
      <c r="D21" s="117"/>
      <c r="E21" s="112"/>
      <c r="F21" s="98"/>
      <c r="G21" s="118"/>
    </row>
    <row r="22" spans="1:7" s="33" customFormat="1" ht="28.5">
      <c r="A22" s="119"/>
      <c r="B22" s="41" t="s">
        <v>228</v>
      </c>
      <c r="C22" s="120"/>
      <c r="D22" s="265" t="s">
        <v>310</v>
      </c>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Yes</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t="s">
        <v>186</v>
      </c>
      <c r="G32" s="115"/>
    </row>
    <row r="33" spans="1:7" ht="6.75" customHeight="1">
      <c r="A33" s="113"/>
      <c r="B33" s="89"/>
      <c r="C33" s="89"/>
      <c r="D33" s="90"/>
      <c r="E33" s="89"/>
      <c r="F33" s="91"/>
      <c r="G33" s="115"/>
    </row>
    <row r="34" spans="1:7" ht="15">
      <c r="A34" s="113"/>
      <c r="B34" s="299" t="s">
        <v>343</v>
      </c>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t="s">
        <v>186</v>
      </c>
      <c r="G42" s="115"/>
    </row>
    <row r="43" spans="1:7" ht="6.75" customHeight="1" thickBot="1">
      <c r="A43" s="113"/>
      <c r="B43" s="89"/>
      <c r="C43" s="89"/>
      <c r="D43" s="90"/>
      <c r="E43" s="89"/>
      <c r="F43" s="91"/>
      <c r="G43" s="115"/>
    </row>
    <row r="44" spans="1:7" ht="13.5" thickBot="1">
      <c r="A44" s="113"/>
      <c r="B44" s="89"/>
      <c r="C44" s="114" t="s">
        <v>15</v>
      </c>
      <c r="D44" s="90"/>
      <c r="E44" s="89"/>
      <c r="F44" s="97">
        <f>IF(F42=0," ",IF(F32="Yes",1,IF(F32="No",0,IF(F29/F42&gt;=1,1,IF(F29/F42&gt;=0.75,0.75,IF(F29/F42&gt;=0.5,0.5,IF(F29/F42&gt;=0.25,0.25,0)))))))</f>
        <v>1</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t="s">
        <v>311</v>
      </c>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Yes</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t="s">
        <v>186</v>
      </c>
      <c r="G57" s="115"/>
    </row>
    <row r="58" spans="1:7" ht="6.75" customHeight="1">
      <c r="A58" s="113"/>
      <c r="B58" s="89"/>
      <c r="C58" s="89"/>
      <c r="D58" s="90"/>
      <c r="E58" s="89"/>
      <c r="F58" s="91"/>
      <c r="G58" s="115"/>
    </row>
    <row r="59" spans="1:7" ht="15">
      <c r="A59" s="113"/>
      <c r="B59" s="299" t="s">
        <v>341</v>
      </c>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81" customHeight="1">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t="s">
        <v>186</v>
      </c>
      <c r="G67" s="115"/>
    </row>
    <row r="68" spans="1:7" ht="6.75" customHeight="1" thickBot="1">
      <c r="A68" s="113"/>
      <c r="B68" s="89"/>
      <c r="C68" s="89"/>
      <c r="D68" s="90"/>
      <c r="E68" s="89"/>
      <c r="F68" s="91"/>
      <c r="G68" s="115"/>
    </row>
    <row r="69" spans="1:7" ht="13.5" thickBot="1">
      <c r="A69" s="113"/>
      <c r="B69" s="89"/>
      <c r="C69" s="114" t="s">
        <v>15</v>
      </c>
      <c r="D69" s="90"/>
      <c r="E69" s="89"/>
      <c r="F69" s="97">
        <f>IF(F67=0," ",IF(F57="Yes",1,IF(F57="No",0,IF(F54/F67&gt;=1,1,IF(F54/F67&gt;=0.75,0.75,IF(F54/F67&gt;=0.5,0.5,IF(F54/F67&gt;=0.25,0.25,0)))))))</f>
        <v>1</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2" customWidth="1"/>
    <col min="2" max="2" width="2.140625" style="2" customWidth="1"/>
    <col min="3" max="3" width="23.2812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187</v>
      </c>
    </row>
    <row r="6" ht="15">
      <c r="A6" s="9" t="s">
        <v>150</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97</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c r="G18" s="115"/>
    </row>
    <row r="19" spans="1:7" ht="13.5" thickBot="1">
      <c r="A19" s="113"/>
      <c r="B19" s="89"/>
      <c r="C19" s="114"/>
      <c r="D19" s="90"/>
      <c r="E19" s="89"/>
      <c r="F19" s="91"/>
      <c r="G19" s="115"/>
    </row>
    <row r="20" spans="1:7" ht="13.5" thickBot="1">
      <c r="A20" s="113"/>
      <c r="B20" s="89" t="s">
        <v>11</v>
      </c>
      <c r="C20" s="114"/>
      <c r="D20" s="90"/>
      <c r="E20" s="12" t="s">
        <v>2</v>
      </c>
      <c r="F20" s="15"/>
      <c r="G20" s="115"/>
    </row>
    <row r="21" spans="1:7" s="33" customFormat="1" ht="15">
      <c r="A21" s="116"/>
      <c r="B21" s="93"/>
      <c r="C21" s="93"/>
      <c r="D21" s="117"/>
      <c r="E21" s="112"/>
      <c r="F21" s="98"/>
      <c r="G21" s="118"/>
    </row>
    <row r="22" spans="1:7" s="33" customFormat="1" ht="15">
      <c r="A22" s="119"/>
      <c r="B22" s="41" t="s">
        <v>228</v>
      </c>
      <c r="C22" s="120"/>
      <c r="D22" s="150"/>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N/A</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c r="G32" s="115"/>
    </row>
    <row r="33" spans="1:7" ht="6.75" customHeight="1">
      <c r="A33" s="113"/>
      <c r="B33" s="89"/>
      <c r="C33" s="89"/>
      <c r="D33" s="90"/>
      <c r="E33" s="89"/>
      <c r="F33" s="91"/>
      <c r="G33" s="115"/>
    </row>
    <row r="34" spans="1:7" ht="15">
      <c r="A34" s="113"/>
      <c r="B34" s="299"/>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c r="G42" s="115"/>
    </row>
    <row r="43" spans="1:7" ht="6.75" customHeight="1" thickBot="1">
      <c r="A43" s="113"/>
      <c r="B43" s="89"/>
      <c r="C43" s="89"/>
      <c r="D43" s="90"/>
      <c r="E43" s="89"/>
      <c r="F43" s="91"/>
      <c r="G43" s="115"/>
    </row>
    <row r="44" spans="1:7" ht="13.5" thickBot="1">
      <c r="A44" s="113"/>
      <c r="B44" s="89"/>
      <c r="C44" s="114" t="s">
        <v>15</v>
      </c>
      <c r="D44" s="90"/>
      <c r="E44" s="89"/>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N/A</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c r="G57" s="115"/>
    </row>
    <row r="58" spans="1:7" ht="6.75" customHeight="1">
      <c r="A58" s="113"/>
      <c r="B58" s="89"/>
      <c r="C58" s="89"/>
      <c r="D58" s="90"/>
      <c r="E58" s="89"/>
      <c r="F58" s="91"/>
      <c r="G58" s="115"/>
    </row>
    <row r="59" spans="1:7" ht="15">
      <c r="A59" s="113"/>
      <c r="B59" s="299"/>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5">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c r="G67" s="115"/>
    </row>
    <row r="68" spans="1:7" ht="6.75" customHeight="1" thickBot="1">
      <c r="A68" s="113"/>
      <c r="B68" s="89"/>
      <c r="C68" s="89"/>
      <c r="D68" s="90"/>
      <c r="E68" s="89"/>
      <c r="F68" s="91"/>
      <c r="G68" s="115"/>
    </row>
    <row r="69" spans="1:7" ht="13.5" thickBot="1">
      <c r="A69" s="113"/>
      <c r="B69" s="89"/>
      <c r="C69" s="114" t="s">
        <v>15</v>
      </c>
      <c r="D69" s="90"/>
      <c r="E69" s="89"/>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187</v>
      </c>
    </row>
    <row r="6" ht="15">
      <c r="A6" s="9" t="s">
        <v>151</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98</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c r="G18" s="115"/>
    </row>
    <row r="19" spans="1:7" ht="13.5" thickBot="1">
      <c r="A19" s="113"/>
      <c r="B19" s="89"/>
      <c r="C19" s="114"/>
      <c r="D19" s="90"/>
      <c r="E19" s="89"/>
      <c r="F19" s="91"/>
      <c r="G19" s="115"/>
    </row>
    <row r="20" spans="1:7" ht="13.5" thickBot="1">
      <c r="A20" s="113"/>
      <c r="B20" s="89" t="s">
        <v>11</v>
      </c>
      <c r="C20" s="114"/>
      <c r="D20" s="90"/>
      <c r="E20" s="12" t="s">
        <v>2</v>
      </c>
      <c r="F20" s="15"/>
      <c r="G20" s="115"/>
    </row>
    <row r="21" spans="1:7" s="33" customFormat="1" ht="15">
      <c r="A21" s="116"/>
      <c r="B21" s="93"/>
      <c r="C21" s="93"/>
      <c r="D21" s="117"/>
      <c r="E21" s="112"/>
      <c r="F21" s="98"/>
      <c r="G21" s="118"/>
    </row>
    <row r="22" spans="1:7" s="33" customFormat="1" ht="15">
      <c r="A22" s="119"/>
      <c r="B22" s="41" t="s">
        <v>228</v>
      </c>
      <c r="C22" s="120"/>
      <c r="D22" s="150"/>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N/A</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c r="G32" s="115"/>
    </row>
    <row r="33" spans="1:7" ht="6.75" customHeight="1">
      <c r="A33" s="113"/>
      <c r="B33" s="89"/>
      <c r="C33" s="89"/>
      <c r="D33" s="90"/>
      <c r="E33" s="89"/>
      <c r="F33" s="91"/>
      <c r="G33" s="115"/>
    </row>
    <row r="34" spans="1:7" ht="15">
      <c r="A34" s="113"/>
      <c r="B34" s="299"/>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c r="G42" s="115"/>
    </row>
    <row r="43" spans="1:7" ht="6.75" customHeight="1" thickBot="1">
      <c r="A43" s="113"/>
      <c r="B43" s="89"/>
      <c r="C43" s="89"/>
      <c r="D43" s="90"/>
      <c r="E43" s="89"/>
      <c r="F43" s="91"/>
      <c r="G43" s="115"/>
    </row>
    <row r="44" spans="1:7" ht="13.5" thickBot="1">
      <c r="A44" s="113"/>
      <c r="B44" s="89"/>
      <c r="C44" s="114" t="s">
        <v>15</v>
      </c>
      <c r="D44" s="90"/>
      <c r="E44" s="89"/>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N/A</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c r="G57" s="115"/>
    </row>
    <row r="58" spans="1:7" ht="6.75" customHeight="1">
      <c r="A58" s="113"/>
      <c r="B58" s="89"/>
      <c r="C58" s="89"/>
      <c r="D58" s="90"/>
      <c r="E58" s="89"/>
      <c r="F58" s="91"/>
      <c r="G58" s="115"/>
    </row>
    <row r="59" spans="1:7" ht="15">
      <c r="A59" s="113"/>
      <c r="B59" s="299"/>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5">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c r="G67" s="115"/>
    </row>
    <row r="68" spans="1:7" ht="6.75" customHeight="1" thickBot="1">
      <c r="A68" s="113"/>
      <c r="B68" s="89"/>
      <c r="C68" s="89"/>
      <c r="D68" s="90"/>
      <c r="E68" s="89"/>
      <c r="F68" s="91"/>
      <c r="G68" s="115"/>
    </row>
    <row r="69" spans="1:7" ht="13.5" thickBot="1">
      <c r="A69" s="113"/>
      <c r="B69" s="89"/>
      <c r="C69" s="114" t="s">
        <v>15</v>
      </c>
      <c r="D69" s="90"/>
      <c r="E69" s="89"/>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zoomScale="90" zoomScaleNormal="90" zoomScaleSheetLayoutView="85" zoomScalePageLayoutView="90" workbookViewId="0" topLeftCell="A14">
      <selection activeCell="B59" sqref="B59:D65"/>
    </sheetView>
  </sheetViews>
  <sheetFormatPr defaultColWidth="10.00390625" defaultRowHeight="15"/>
  <cols>
    <col min="1" max="1" width="1.7109375" style="2" customWidth="1"/>
    <col min="2" max="2" width="2.140625" style="2" customWidth="1"/>
    <col min="3" max="3" width="22.8515625" style="2" customWidth="1"/>
    <col min="4" max="4" width="73.00390625" style="3" customWidth="1"/>
    <col min="5" max="5" width="2.7109375" style="2" customWidth="1"/>
    <col min="6" max="6" width="16.42187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186</v>
      </c>
    </row>
    <row r="6" ht="15">
      <c r="A6" s="9" t="s">
        <v>152</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99</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v>45000000</v>
      </c>
      <c r="G18" s="115"/>
    </row>
    <row r="19" spans="1:7" ht="13.5" thickBot="1">
      <c r="A19" s="113"/>
      <c r="B19" s="89"/>
      <c r="C19" s="114"/>
      <c r="D19" s="90"/>
      <c r="E19" s="89"/>
      <c r="F19" s="91"/>
      <c r="G19" s="115"/>
    </row>
    <row r="20" spans="1:7" ht="13.5" thickBot="1">
      <c r="A20" s="113"/>
      <c r="B20" s="89" t="s">
        <v>11</v>
      </c>
      <c r="C20" s="114"/>
      <c r="D20" s="90"/>
      <c r="E20" s="12" t="s">
        <v>2</v>
      </c>
      <c r="F20" s="15">
        <v>45000000</v>
      </c>
      <c r="G20" s="115"/>
    </row>
    <row r="21" spans="1:7" s="33" customFormat="1" ht="15">
      <c r="A21" s="116"/>
      <c r="B21" s="93"/>
      <c r="C21" s="93"/>
      <c r="D21" s="117"/>
      <c r="E21" s="112"/>
      <c r="F21" s="98"/>
      <c r="G21" s="118"/>
    </row>
    <row r="22" spans="1:7" s="33" customFormat="1" ht="28.5">
      <c r="A22" s="119"/>
      <c r="B22" s="41" t="s">
        <v>228</v>
      </c>
      <c r="C22" s="120"/>
      <c r="D22" s="150" t="s">
        <v>312</v>
      </c>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Yes</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t="s">
        <v>186</v>
      </c>
      <c r="G32" s="115"/>
    </row>
    <row r="33" spans="1:7" ht="6.75" customHeight="1">
      <c r="A33" s="113"/>
      <c r="B33" s="89"/>
      <c r="C33" s="89"/>
      <c r="D33" s="90"/>
      <c r="E33" s="89"/>
      <c r="F33" s="91"/>
      <c r="G33" s="115"/>
    </row>
    <row r="34" spans="1:7" ht="15">
      <c r="A34" s="113"/>
      <c r="B34" s="299" t="s">
        <v>364</v>
      </c>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83.25" customHeight="1">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t="s">
        <v>186</v>
      </c>
      <c r="G42" s="115"/>
    </row>
    <row r="43" spans="1:7" ht="6.75" customHeight="1" thickBot="1">
      <c r="A43" s="113"/>
      <c r="B43" s="89"/>
      <c r="C43" s="89"/>
      <c r="D43" s="90"/>
      <c r="E43" s="89"/>
      <c r="F43" s="91"/>
      <c r="G43" s="115"/>
    </row>
    <row r="44" spans="1:7" ht="13.5" thickBot="1">
      <c r="A44" s="113"/>
      <c r="B44" s="89"/>
      <c r="C44" s="114" t="s">
        <v>15</v>
      </c>
      <c r="D44" s="90"/>
      <c r="E44" s="89"/>
      <c r="F44" s="97">
        <f>IF(F42=0," ",IF(F32="Yes",1,IF(F32="No",0,IF(F29/F42&gt;=1,1,IF(F29/F42&gt;=0.75,0.75,IF(F29/F42&gt;=0.5,0.5,IF(F29/F42&gt;=0.25,0.25,0)))))))</f>
        <v>1</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28.5">
      <c r="A47" s="119"/>
      <c r="B47" s="41" t="s">
        <v>228</v>
      </c>
      <c r="C47" s="120"/>
      <c r="D47" s="150" t="s">
        <v>313</v>
      </c>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Yes</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t="s">
        <v>186</v>
      </c>
      <c r="G57" s="115"/>
    </row>
    <row r="58" spans="1:7" ht="6.75" customHeight="1">
      <c r="A58" s="113"/>
      <c r="B58" s="89"/>
      <c r="C58" s="89"/>
      <c r="D58" s="90"/>
      <c r="E58" s="89"/>
      <c r="F58" s="91"/>
      <c r="G58" s="115"/>
    </row>
    <row r="59" spans="1:7" ht="15">
      <c r="A59" s="113"/>
      <c r="B59" s="299" t="s">
        <v>371</v>
      </c>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17" customHeight="1">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t="s">
        <v>186</v>
      </c>
      <c r="G67" s="115"/>
    </row>
    <row r="68" spans="1:7" ht="6.75" customHeight="1" thickBot="1">
      <c r="A68" s="113"/>
      <c r="B68" s="89"/>
      <c r="C68" s="89"/>
      <c r="D68" s="90"/>
      <c r="E68" s="89"/>
      <c r="F68" s="91"/>
      <c r="G68" s="115"/>
    </row>
    <row r="69" spans="1:7" ht="13.5" thickBot="1">
      <c r="A69" s="113"/>
      <c r="B69" s="89"/>
      <c r="C69" s="114" t="s">
        <v>15</v>
      </c>
      <c r="D69" s="90"/>
      <c r="E69" s="89"/>
      <c r="F69" s="97">
        <f>IF(F67=0," ",IF(F57="Yes",1,IF(F57="No",0,IF(F54/F67&gt;=1,1,IF(F54/F67&gt;=0.75,0.75,IF(F54/F67&gt;=0.5,0.5,IF(F54/F67&gt;=0.25,0.25,0)))))))</f>
        <v>1</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4"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7"/>
  <sheetViews>
    <sheetView showGridLines="0" view="pageBreakPreview" zoomScale="80" zoomScaleSheetLayoutView="80" zoomScalePageLayoutView="90" workbookViewId="0" topLeftCell="A1">
      <selection activeCell="A26" sqref="A26:G26"/>
    </sheetView>
  </sheetViews>
  <sheetFormatPr defaultColWidth="10.00390625" defaultRowHeight="15"/>
  <cols>
    <col min="1" max="1" width="1.7109375" style="177" customWidth="1"/>
    <col min="2" max="2" width="19.421875" style="177" customWidth="1"/>
    <col min="3" max="3" width="43.140625" style="177" customWidth="1"/>
    <col min="4" max="4" width="64.7109375" style="178" customWidth="1"/>
    <col min="5" max="5" width="2.7109375" style="177" customWidth="1"/>
    <col min="6" max="6" width="17.00390625" style="179" customWidth="1"/>
    <col min="7" max="7" width="4.00390625" style="177" customWidth="1"/>
    <col min="8" max="8" width="3.140625" style="177" customWidth="1"/>
    <col min="9" max="16384" width="10.00390625" style="177" customWidth="1"/>
  </cols>
  <sheetData>
    <row r="1" ht="15.75">
      <c r="A1" s="176" t="s">
        <v>67</v>
      </c>
    </row>
    <row r="2" ht="15.75">
      <c r="A2" s="180" t="s">
        <v>68</v>
      </c>
    </row>
    <row r="3" ht="6.75" customHeight="1">
      <c r="A3" s="180"/>
    </row>
    <row r="4" spans="1:7" s="71" customFormat="1" ht="15">
      <c r="A4" s="164" t="s">
        <v>69</v>
      </c>
      <c r="B4" s="165"/>
      <c r="C4" s="165"/>
      <c r="D4" s="166"/>
      <c r="E4" s="167"/>
      <c r="F4" s="168"/>
      <c r="G4" s="169"/>
    </row>
    <row r="5" spans="1:7" ht="15.75">
      <c r="A5" s="181"/>
      <c r="B5" s="180"/>
      <c r="C5" s="180"/>
      <c r="D5" s="182"/>
      <c r="F5" s="177"/>
      <c r="G5" s="183"/>
    </row>
    <row r="6" spans="1:7" ht="15.75">
      <c r="A6" s="184" t="s">
        <v>306</v>
      </c>
      <c r="B6" s="178"/>
      <c r="C6" s="185"/>
      <c r="D6" s="182"/>
      <c r="F6" s="177"/>
      <c r="G6" s="183"/>
    </row>
    <row r="7" spans="1:7" ht="15.75">
      <c r="A7" s="181"/>
      <c r="B7" s="180"/>
      <c r="C7" s="180"/>
      <c r="D7" s="182"/>
      <c r="F7" s="177"/>
      <c r="G7" s="183"/>
    </row>
    <row r="8" spans="1:7" ht="15">
      <c r="A8" s="184"/>
      <c r="B8" s="178"/>
      <c r="C8" s="186" t="s">
        <v>70</v>
      </c>
      <c r="D8" s="187">
        <v>40604</v>
      </c>
      <c r="F8" s="177"/>
      <c r="G8" s="183"/>
    </row>
    <row r="9" spans="1:7" ht="15.75">
      <c r="A9" s="181"/>
      <c r="B9" s="180"/>
      <c r="C9" s="186" t="s">
        <v>71</v>
      </c>
      <c r="D9" s="187">
        <v>40678</v>
      </c>
      <c r="F9" s="177"/>
      <c r="G9" s="183"/>
    </row>
    <row r="10" spans="1:7" ht="15">
      <c r="A10" s="184"/>
      <c r="B10" s="178"/>
      <c r="C10" s="186" t="s">
        <v>72</v>
      </c>
      <c r="D10" s="187">
        <v>40999</v>
      </c>
      <c r="F10" s="177"/>
      <c r="G10" s="183"/>
    </row>
    <row r="11" spans="1:9" ht="15.75">
      <c r="A11" s="181"/>
      <c r="B11" s="180"/>
      <c r="C11" s="186" t="s">
        <v>281</v>
      </c>
      <c r="D11" s="187">
        <v>41182</v>
      </c>
      <c r="F11" s="177"/>
      <c r="G11" s="183"/>
      <c r="I11" s="188"/>
    </row>
    <row r="12" spans="1:9" ht="15.75">
      <c r="A12" s="181"/>
      <c r="B12" s="180"/>
      <c r="C12" s="186" t="s">
        <v>73</v>
      </c>
      <c r="D12" s="187">
        <v>41213</v>
      </c>
      <c r="F12" s="177"/>
      <c r="G12" s="183"/>
      <c r="I12" s="188"/>
    </row>
    <row r="13" spans="1:9" ht="15">
      <c r="A13" s="184"/>
      <c r="B13" s="178"/>
      <c r="C13" s="186" t="s">
        <v>74</v>
      </c>
      <c r="D13" s="187">
        <v>41364</v>
      </c>
      <c r="F13" s="177"/>
      <c r="G13" s="183"/>
      <c r="I13" s="188"/>
    </row>
    <row r="14" spans="1:7" ht="15.75">
      <c r="A14" s="181"/>
      <c r="B14" s="180"/>
      <c r="C14" s="186" t="s">
        <v>282</v>
      </c>
      <c r="D14" s="187">
        <v>41547</v>
      </c>
      <c r="F14" s="177"/>
      <c r="G14" s="183"/>
    </row>
    <row r="15" spans="1:7" ht="15.75">
      <c r="A15" s="181"/>
      <c r="B15" s="180"/>
      <c r="C15" s="186" t="s">
        <v>75</v>
      </c>
      <c r="D15" s="187">
        <v>41578</v>
      </c>
      <c r="F15" s="177"/>
      <c r="G15" s="183"/>
    </row>
    <row r="16" spans="1:7" ht="15">
      <c r="A16" s="184"/>
      <c r="B16" s="178"/>
      <c r="C16" s="186" t="s">
        <v>76</v>
      </c>
      <c r="D16" s="187">
        <v>41729</v>
      </c>
      <c r="F16" s="177"/>
      <c r="G16" s="183"/>
    </row>
    <row r="17" spans="1:7" ht="15.75">
      <c r="A17" s="181"/>
      <c r="B17" s="180"/>
      <c r="C17" s="186" t="s">
        <v>283</v>
      </c>
      <c r="D17" s="187">
        <v>41912</v>
      </c>
      <c r="F17" s="177"/>
      <c r="G17" s="183"/>
    </row>
    <row r="18" spans="1:7" ht="15.75">
      <c r="A18" s="181"/>
      <c r="B18" s="180"/>
      <c r="C18" s="186" t="s">
        <v>77</v>
      </c>
      <c r="D18" s="187">
        <v>41943</v>
      </c>
      <c r="F18" s="177"/>
      <c r="G18" s="183"/>
    </row>
    <row r="19" spans="1:7" ht="15">
      <c r="A19" s="184"/>
      <c r="B19" s="178"/>
      <c r="C19" s="186" t="s">
        <v>78</v>
      </c>
      <c r="D19" s="187">
        <v>42094</v>
      </c>
      <c r="F19" s="177"/>
      <c r="G19" s="183"/>
    </row>
    <row r="20" spans="1:7" ht="15.75">
      <c r="A20" s="181"/>
      <c r="B20" s="180"/>
      <c r="C20" s="186" t="s">
        <v>284</v>
      </c>
      <c r="D20" s="187">
        <v>42277</v>
      </c>
      <c r="F20" s="177"/>
      <c r="G20" s="183"/>
    </row>
    <row r="21" spans="1:7" ht="15.75">
      <c r="A21" s="181"/>
      <c r="B21" s="180"/>
      <c r="C21" s="186" t="s">
        <v>79</v>
      </c>
      <c r="D21" s="187">
        <v>42308</v>
      </c>
      <c r="F21" s="177"/>
      <c r="G21" s="183"/>
    </row>
    <row r="22" spans="1:7" ht="15.75">
      <c r="A22" s="184"/>
      <c r="B22" s="178"/>
      <c r="C22" s="185"/>
      <c r="D22" s="182"/>
      <c r="F22" s="177"/>
      <c r="G22" s="183"/>
    </row>
    <row r="23" spans="1:7" ht="6.75" customHeight="1">
      <c r="A23" s="189"/>
      <c r="B23" s="190"/>
      <c r="C23" s="190"/>
      <c r="D23" s="191"/>
      <c r="E23" s="190"/>
      <c r="F23" s="192"/>
      <c r="G23" s="193"/>
    </row>
    <row r="24" spans="1:7" s="71" customFormat="1" ht="15">
      <c r="A24" s="164" t="s">
        <v>80</v>
      </c>
      <c r="B24" s="165"/>
      <c r="C24" s="165"/>
      <c r="D24" s="166"/>
      <c r="E24" s="167"/>
      <c r="F24" s="168"/>
      <c r="G24" s="169"/>
    </row>
    <row r="25" spans="1:7" s="71" customFormat="1" ht="15.75" customHeight="1">
      <c r="A25" s="170"/>
      <c r="B25" s="171"/>
      <c r="C25" s="171"/>
      <c r="D25" s="172"/>
      <c r="E25" s="173"/>
      <c r="F25" s="174"/>
      <c r="G25" s="175"/>
    </row>
    <row r="26" spans="1:7" ht="108" customHeight="1">
      <c r="A26" s="279" t="s">
        <v>307</v>
      </c>
      <c r="B26" s="280"/>
      <c r="C26" s="280"/>
      <c r="D26" s="280"/>
      <c r="E26" s="280"/>
      <c r="F26" s="280"/>
      <c r="G26" s="281"/>
    </row>
    <row r="27" spans="1:7" ht="93.75" customHeight="1">
      <c r="A27" s="279" t="s">
        <v>230</v>
      </c>
      <c r="B27" s="280"/>
      <c r="C27" s="280"/>
      <c r="D27" s="280"/>
      <c r="E27" s="280"/>
      <c r="F27" s="280"/>
      <c r="G27" s="281"/>
    </row>
    <row r="28" spans="1:7" ht="108" customHeight="1">
      <c r="A28" s="279" t="s">
        <v>231</v>
      </c>
      <c r="B28" s="280"/>
      <c r="C28" s="280"/>
      <c r="D28" s="280"/>
      <c r="E28" s="280"/>
      <c r="F28" s="280"/>
      <c r="G28" s="281"/>
    </row>
    <row r="29" spans="1:7" ht="30" customHeight="1">
      <c r="A29" s="279" t="s">
        <v>285</v>
      </c>
      <c r="B29" s="280"/>
      <c r="C29" s="280"/>
      <c r="D29" s="280"/>
      <c r="E29" s="280"/>
      <c r="F29" s="280"/>
      <c r="G29" s="281"/>
    </row>
    <row r="30" spans="1:7" ht="15" customHeight="1">
      <c r="A30" s="200"/>
      <c r="B30" s="201"/>
      <c r="C30" s="280" t="s">
        <v>286</v>
      </c>
      <c r="D30" s="282"/>
      <c r="E30" s="282"/>
      <c r="F30" s="282"/>
      <c r="G30" s="283"/>
    </row>
    <row r="31" spans="1:7" ht="15" customHeight="1">
      <c r="A31" s="200"/>
      <c r="B31" s="201"/>
      <c r="C31" s="280" t="s">
        <v>287</v>
      </c>
      <c r="D31" s="282"/>
      <c r="E31" s="282"/>
      <c r="F31" s="282"/>
      <c r="G31" s="283"/>
    </row>
    <row r="32" spans="1:7" ht="30" customHeight="1">
      <c r="A32" s="200"/>
      <c r="B32" s="201"/>
      <c r="C32" s="280" t="s">
        <v>288</v>
      </c>
      <c r="D32" s="282"/>
      <c r="E32" s="282"/>
      <c r="F32" s="282"/>
      <c r="G32" s="283"/>
    </row>
    <row r="33" spans="1:7" ht="15" customHeight="1">
      <c r="A33" s="200"/>
      <c r="B33" s="201"/>
      <c r="C33" s="280" t="s">
        <v>289</v>
      </c>
      <c r="D33" s="282"/>
      <c r="E33" s="282"/>
      <c r="F33" s="282"/>
      <c r="G33" s="283"/>
    </row>
    <row r="34" spans="1:7" ht="15" customHeight="1">
      <c r="A34" s="200"/>
      <c r="B34" s="201"/>
      <c r="C34" s="280" t="s">
        <v>290</v>
      </c>
      <c r="D34" s="282"/>
      <c r="E34" s="282"/>
      <c r="F34" s="282"/>
      <c r="G34" s="283"/>
    </row>
    <row r="35" spans="1:7" ht="15" customHeight="1">
      <c r="A35" s="200"/>
      <c r="B35" s="201"/>
      <c r="C35" s="280" t="s">
        <v>302</v>
      </c>
      <c r="D35" s="282"/>
      <c r="E35" s="282"/>
      <c r="F35" s="282"/>
      <c r="G35" s="283"/>
    </row>
    <row r="36" spans="1:7" ht="30" customHeight="1">
      <c r="A36" s="200"/>
      <c r="B36" s="201"/>
      <c r="C36" s="280" t="s">
        <v>291</v>
      </c>
      <c r="D36" s="282"/>
      <c r="E36" s="282"/>
      <c r="F36" s="282"/>
      <c r="G36" s="283"/>
    </row>
    <row r="37" spans="1:7" ht="15" customHeight="1">
      <c r="A37" s="200"/>
      <c r="B37" s="201"/>
      <c r="C37" s="280" t="s">
        <v>292</v>
      </c>
      <c r="D37" s="282"/>
      <c r="E37" s="282"/>
      <c r="F37" s="282"/>
      <c r="G37" s="283"/>
    </row>
    <row r="38" spans="1:7" ht="15" customHeight="1">
      <c r="A38" s="200"/>
      <c r="B38" s="201"/>
      <c r="C38" s="280" t="s">
        <v>293</v>
      </c>
      <c r="D38" s="282"/>
      <c r="E38" s="282"/>
      <c r="F38" s="282"/>
      <c r="G38" s="283"/>
    </row>
    <row r="39" spans="1:7" ht="30" customHeight="1">
      <c r="A39" s="200"/>
      <c r="B39" s="201"/>
      <c r="C39" s="280" t="s">
        <v>294</v>
      </c>
      <c r="D39" s="282"/>
      <c r="E39" s="282"/>
      <c r="F39" s="282"/>
      <c r="G39" s="283"/>
    </row>
    <row r="40" spans="1:7" ht="31.5" customHeight="1">
      <c r="A40" s="200"/>
      <c r="B40" s="201"/>
      <c r="C40" s="280" t="s">
        <v>295</v>
      </c>
      <c r="D40" s="282"/>
      <c r="E40" s="282"/>
      <c r="F40" s="282"/>
      <c r="G40" s="283"/>
    </row>
    <row r="41" spans="1:7" ht="88.5" customHeight="1">
      <c r="A41" s="284" t="s">
        <v>296</v>
      </c>
      <c r="B41" s="282"/>
      <c r="C41" s="282"/>
      <c r="D41" s="282"/>
      <c r="E41" s="282"/>
      <c r="F41" s="282"/>
      <c r="G41" s="283"/>
    </row>
    <row r="42" spans="1:7" ht="13.5" customHeight="1">
      <c r="A42" s="279"/>
      <c r="B42" s="280"/>
      <c r="C42" s="280"/>
      <c r="D42" s="280"/>
      <c r="E42" s="280"/>
      <c r="F42" s="280"/>
      <c r="G42" s="281"/>
    </row>
    <row r="43" spans="1:7" ht="73.5" customHeight="1">
      <c r="A43" s="279" t="s">
        <v>232</v>
      </c>
      <c r="B43" s="280"/>
      <c r="C43" s="280"/>
      <c r="D43" s="280"/>
      <c r="E43" s="280"/>
      <c r="F43" s="280"/>
      <c r="G43" s="281"/>
    </row>
    <row r="44" spans="1:7" ht="56.25" customHeight="1">
      <c r="A44" s="279" t="s">
        <v>305</v>
      </c>
      <c r="B44" s="282"/>
      <c r="C44" s="282"/>
      <c r="D44" s="282"/>
      <c r="E44" s="282"/>
      <c r="F44" s="282"/>
      <c r="G44" s="283"/>
    </row>
    <row r="45" spans="1:7" ht="84.75" customHeight="1">
      <c r="A45" s="285" t="s">
        <v>234</v>
      </c>
      <c r="B45" s="286"/>
      <c r="C45" s="286"/>
      <c r="D45" s="286"/>
      <c r="E45" s="286"/>
      <c r="F45" s="286"/>
      <c r="G45" s="287"/>
    </row>
    <row r="46" spans="1:7" ht="12.75" customHeight="1">
      <c r="A46" s="194"/>
      <c r="B46" s="194"/>
      <c r="C46" s="194"/>
      <c r="D46" s="194"/>
      <c r="E46" s="194"/>
      <c r="F46" s="194"/>
      <c r="G46" s="194"/>
    </row>
    <row r="47" spans="1:7" ht="13.5" customHeight="1">
      <c r="A47" s="194"/>
      <c r="B47" s="194"/>
      <c r="C47" s="194"/>
      <c r="D47" s="194"/>
      <c r="E47" s="194"/>
      <c r="F47" s="194"/>
      <c r="G47" s="194"/>
    </row>
  </sheetData>
  <mergeCells count="20">
    <mergeCell ref="A28:G28"/>
    <mergeCell ref="A45:G45"/>
    <mergeCell ref="A44:G44"/>
    <mergeCell ref="A41:G41"/>
    <mergeCell ref="C33:G33"/>
    <mergeCell ref="C34:G34"/>
    <mergeCell ref="C35:G35"/>
    <mergeCell ref="C36:G36"/>
    <mergeCell ref="C37:G37"/>
    <mergeCell ref="C38:G38"/>
    <mergeCell ref="A26:G26"/>
    <mergeCell ref="A42:G42"/>
    <mergeCell ref="A27:G27"/>
    <mergeCell ref="A43:G43"/>
    <mergeCell ref="A29:G29"/>
    <mergeCell ref="C30:G30"/>
    <mergeCell ref="C31:G31"/>
    <mergeCell ref="C32:G32"/>
    <mergeCell ref="C39:G39"/>
    <mergeCell ref="C40:G40"/>
  </mergeCells>
  <printOptions/>
  <pageMargins left="0.7" right="0.7" top="0.75" bottom="0.75" header="0.3" footer="0.3"/>
  <pageSetup fitToHeight="1" fitToWidth="1" horizontalDpi="600" verticalDpi="600" orientation="portrait" scale="56" r:id="rId1"/>
  <headerFooter>
    <oddHeader>&amp;C&amp;"-,Bold"&amp;14DSRIP Semi-Annual Reporting Form</oddHeader>
    <oddFooter>&amp;L&amp;D&amp;C&amp;A&amp;R&amp;P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zoomScale="94" zoomScaleNormal="94" zoomScaleSheetLayoutView="85" zoomScalePageLayoutView="90" workbookViewId="0" topLeftCell="A1">
      <selection activeCell="B59" sqref="B59:D65"/>
    </sheetView>
  </sheetViews>
  <sheetFormatPr defaultColWidth="10.00390625" defaultRowHeight="15"/>
  <cols>
    <col min="1" max="1" width="1.7109375" style="2" customWidth="1"/>
    <col min="2" max="2" width="2.140625" style="2" customWidth="1"/>
    <col min="3" max="3" width="23.140625" style="2" customWidth="1"/>
    <col min="4" max="4" width="76.00390625" style="3" customWidth="1"/>
    <col min="5" max="5" width="2.7109375" style="2" customWidth="1"/>
    <col min="6" max="6" width="16.851562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186</v>
      </c>
    </row>
    <row r="6" ht="15">
      <c r="A6" s="9" t="s">
        <v>153</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102</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v>26963000</v>
      </c>
      <c r="G18" s="115"/>
    </row>
    <row r="19" spans="1:7" ht="13.5" thickBot="1">
      <c r="A19" s="113"/>
      <c r="B19" s="89"/>
      <c r="C19" s="114"/>
      <c r="D19" s="90"/>
      <c r="E19" s="89"/>
      <c r="F19" s="91"/>
      <c r="G19" s="115"/>
    </row>
    <row r="20" spans="1:7" ht="13.5" thickBot="1">
      <c r="A20" s="113"/>
      <c r="B20" s="89" t="s">
        <v>11</v>
      </c>
      <c r="C20" s="114"/>
      <c r="D20" s="90"/>
      <c r="E20" s="12" t="s">
        <v>2</v>
      </c>
      <c r="F20" s="15">
        <v>26963000</v>
      </c>
      <c r="G20" s="115"/>
    </row>
    <row r="21" spans="1:7" s="33" customFormat="1" ht="15">
      <c r="A21" s="116"/>
      <c r="B21" s="93"/>
      <c r="C21" s="93"/>
      <c r="D21" s="117"/>
      <c r="E21" s="112"/>
      <c r="F21" s="98"/>
      <c r="G21" s="118"/>
    </row>
    <row r="22" spans="1:7" s="33" customFormat="1" ht="28.5">
      <c r="A22" s="119"/>
      <c r="B22" s="41" t="s">
        <v>228</v>
      </c>
      <c r="C22" s="120"/>
      <c r="D22" s="150" t="s">
        <v>314</v>
      </c>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v>100</v>
      </c>
      <c r="G25" s="115"/>
    </row>
    <row r="26" spans="1:7" ht="6.75" customHeight="1" thickBot="1">
      <c r="A26" s="113"/>
      <c r="B26" s="89"/>
      <c r="C26" s="89"/>
      <c r="D26" s="90"/>
      <c r="E26" s="89"/>
      <c r="F26" s="128"/>
      <c r="G26" s="115"/>
    </row>
    <row r="27" spans="1:7" ht="13.5" thickBot="1">
      <c r="A27" s="113"/>
      <c r="B27" s="89" t="s">
        <v>19</v>
      </c>
      <c r="C27" s="89"/>
      <c r="D27" s="90"/>
      <c r="E27" s="12" t="s">
        <v>2</v>
      </c>
      <c r="F27" s="54">
        <v>1</v>
      </c>
      <c r="G27" s="115"/>
    </row>
    <row r="28" spans="1:7" ht="6.75" customHeight="1" thickBot="1">
      <c r="A28" s="113"/>
      <c r="B28" s="89"/>
      <c r="C28" s="89"/>
      <c r="D28" s="90"/>
      <c r="E28" s="89"/>
      <c r="F28" s="91"/>
      <c r="G28" s="115"/>
    </row>
    <row r="29" spans="1:7" ht="13.5" thickBot="1">
      <c r="A29" s="113"/>
      <c r="B29" s="89"/>
      <c r="C29" s="89" t="s">
        <v>14</v>
      </c>
      <c r="D29" s="90"/>
      <c r="E29" s="89"/>
      <c r="F29" s="95">
        <f>IF(F27&gt;0,F25/F27,IF(F32&gt;0,F32,"N/A"))</f>
        <v>100</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t="s">
        <v>186</v>
      </c>
      <c r="G32" s="115"/>
    </row>
    <row r="33" spans="1:7" ht="6.75" customHeight="1">
      <c r="A33" s="113"/>
      <c r="B33" s="89"/>
      <c r="C33" s="89"/>
      <c r="D33" s="90"/>
      <c r="E33" s="89"/>
      <c r="F33" s="91"/>
      <c r="G33" s="115"/>
    </row>
    <row r="34" spans="1:7" ht="15">
      <c r="A34" s="113"/>
      <c r="B34" s="299" t="s">
        <v>385</v>
      </c>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409.5" customHeight="1">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t="s">
        <v>186</v>
      </c>
      <c r="G42" s="115"/>
    </row>
    <row r="43" spans="1:7" ht="6.75" customHeight="1" thickBot="1">
      <c r="A43" s="113"/>
      <c r="B43" s="89"/>
      <c r="C43" s="89"/>
      <c r="D43" s="90"/>
      <c r="E43" s="89"/>
      <c r="F43" s="91"/>
      <c r="G43" s="115"/>
    </row>
    <row r="44" spans="1:7" ht="13.5" thickBot="1">
      <c r="A44" s="113"/>
      <c r="B44" s="89"/>
      <c r="C44" s="114" t="s">
        <v>15</v>
      </c>
      <c r="D44" s="90"/>
      <c r="E44" s="89"/>
      <c r="F44" s="97">
        <f>IF(F42=0," ",IF(F32="Yes",1,IF(F32="No",0,IF(F29/F42&gt;=1,1,IF(F29/F42&gt;=0.75,0.75,IF(F29/F42&gt;=0.5,0.5,IF(F29/F42&gt;=0.25,0.25,0)))))))</f>
        <v>1</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265" t="s">
        <v>315</v>
      </c>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v>240253</v>
      </c>
      <c r="G50" s="115"/>
    </row>
    <row r="51" spans="1:7" ht="6.75" customHeight="1" thickBot="1">
      <c r="A51" s="113"/>
      <c r="B51" s="89"/>
      <c r="C51" s="89"/>
      <c r="D51" s="90"/>
      <c r="E51" s="89"/>
      <c r="F51" s="128"/>
      <c r="G51" s="115"/>
    </row>
    <row r="52" spans="1:7" ht="13.5" thickBot="1">
      <c r="A52" s="113"/>
      <c r="B52" s="89" t="s">
        <v>19</v>
      </c>
      <c r="C52" s="89"/>
      <c r="D52" s="90"/>
      <c r="E52" s="12" t="s">
        <v>2</v>
      </c>
      <c r="F52" s="54">
        <v>1</v>
      </c>
      <c r="G52" s="115"/>
    </row>
    <row r="53" spans="1:7" ht="6.75" customHeight="1" thickBot="1">
      <c r="A53" s="113"/>
      <c r="B53" s="89"/>
      <c r="C53" s="89"/>
      <c r="D53" s="90"/>
      <c r="E53" s="89"/>
      <c r="F53" s="91"/>
      <c r="G53" s="115"/>
    </row>
    <row r="54" spans="1:7" ht="13.5" thickBot="1">
      <c r="A54" s="113"/>
      <c r="B54" s="89"/>
      <c r="C54" s="89" t="s">
        <v>14</v>
      </c>
      <c r="D54" s="90"/>
      <c r="E54" s="89"/>
      <c r="F54" s="95">
        <f>IF(F52&gt;0,F50/F52,IF(F57&gt;0,F57,"N/A"))</f>
        <v>240253</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t="s">
        <v>186</v>
      </c>
      <c r="G57" s="115"/>
    </row>
    <row r="58" spans="1:7" ht="6.75" customHeight="1">
      <c r="A58" s="113"/>
      <c r="B58" s="89"/>
      <c r="C58" s="89"/>
      <c r="D58" s="90"/>
      <c r="E58" s="89"/>
      <c r="F58" s="91"/>
      <c r="G58" s="115"/>
    </row>
    <row r="59" spans="1:7" ht="15">
      <c r="A59" s="113"/>
      <c r="B59" s="299" t="s">
        <v>372</v>
      </c>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83.75" customHeight="1">
      <c r="A65" s="113"/>
      <c r="B65" s="305"/>
      <c r="C65" s="306"/>
      <c r="D65" s="307"/>
      <c r="E65" s="89"/>
      <c r="F65" s="91"/>
      <c r="G65" s="115"/>
    </row>
    <row r="66" spans="1:7" ht="6.75" customHeight="1" thickBot="1">
      <c r="A66" s="113"/>
      <c r="B66" s="89"/>
      <c r="C66" s="89"/>
      <c r="D66" s="90"/>
      <c r="E66" s="89"/>
      <c r="F66" s="91"/>
      <c r="G66" s="115"/>
    </row>
    <row r="67" spans="1:7" ht="13.5" thickBot="1">
      <c r="A67" s="113"/>
      <c r="B67" s="89"/>
      <c r="C67" s="89"/>
      <c r="D67" s="90"/>
      <c r="E67" s="12" t="s">
        <v>2</v>
      </c>
      <c r="F67" s="54">
        <v>10000</v>
      </c>
      <c r="G67" s="115"/>
    </row>
    <row r="68" spans="1:7" ht="6.75" customHeight="1" thickBot="1">
      <c r="A68" s="113"/>
      <c r="B68" s="89"/>
      <c r="C68" s="89"/>
      <c r="D68" s="90"/>
      <c r="E68" s="89"/>
      <c r="F68" s="91"/>
      <c r="G68" s="115"/>
    </row>
    <row r="69" spans="1:7" ht="13.5" thickBot="1">
      <c r="A69" s="113"/>
      <c r="B69" s="89"/>
      <c r="C69" s="114" t="s">
        <v>15</v>
      </c>
      <c r="D69" s="90"/>
      <c r="E69" s="89"/>
      <c r="F69" s="97">
        <f>IF(F67=0," ",IF(F57="Yes",1,IF(F57="No",0,IF(F54/F67&gt;=1,1,IF(F54/F67&gt;=0.75,0.75,IF(F54/F67&gt;=0.5,0.5,IF(F54/F67&gt;=0.25,0.25,0)))))))</f>
        <v>1</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3" r:id="rId1"/>
  <headerFooter>
    <oddHeader>&amp;C&amp;"-,Bold"&amp;14DSRIP Semi-Annual Reporting Form</oddHeader>
    <oddFooter>&amp;L&amp;D&amp;C&amp;A&amp;R&amp;P of &amp;N</oddFooter>
  </headerFooter>
  <rowBreaks count="4" manualBreakCount="4">
    <brk id="45" max="16383" man="1"/>
    <brk id="70" max="16383" man="1"/>
    <brk id="145" max="16383" man="1"/>
    <brk id="220" max="16383" man="1"/>
  </rowBreaks>
  <colBreaks count="1" manualBreakCount="1">
    <brk id="6" max="1638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tabSelected="1" zoomScaleSheetLayoutView="78" zoomScalePageLayoutView="90" workbookViewId="0" topLeftCell="A43">
      <selection activeCell="B59" sqref="B59:D65"/>
    </sheetView>
  </sheetViews>
  <sheetFormatPr defaultColWidth="10.00390625" defaultRowHeight="15"/>
  <cols>
    <col min="1" max="1" width="1.7109375" style="2" customWidth="1"/>
    <col min="2" max="2" width="2.140625" style="2" customWidth="1"/>
    <col min="3" max="3" width="23.28125" style="2" customWidth="1"/>
    <col min="4" max="4" width="72.421875" style="3" customWidth="1"/>
    <col min="5" max="5" width="2.7109375" style="2" customWidth="1"/>
    <col min="6" max="6" width="18.7109375" style="4" customWidth="1"/>
    <col min="7" max="7" width="6.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186</v>
      </c>
    </row>
    <row r="6" ht="15">
      <c r="A6" s="9" t="s">
        <v>154</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103</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v>53926000</v>
      </c>
      <c r="G18" s="115"/>
    </row>
    <row r="19" spans="1:7" ht="13.5" thickBot="1">
      <c r="A19" s="113"/>
      <c r="B19" s="89"/>
      <c r="C19" s="114"/>
      <c r="D19" s="90"/>
      <c r="E19" s="89"/>
      <c r="F19" s="91"/>
      <c r="G19" s="115"/>
    </row>
    <row r="20" spans="1:7" ht="13.5" thickBot="1">
      <c r="A20" s="113"/>
      <c r="B20" s="89" t="s">
        <v>11</v>
      </c>
      <c r="C20" s="114"/>
      <c r="D20" s="90"/>
      <c r="E20" s="12" t="s">
        <v>2</v>
      </c>
      <c r="F20" s="15">
        <v>53926000</v>
      </c>
      <c r="G20" s="115"/>
    </row>
    <row r="21" spans="1:7" s="33" customFormat="1" ht="15">
      <c r="A21" s="116"/>
      <c r="B21" s="93"/>
      <c r="C21" s="93"/>
      <c r="D21" s="117"/>
      <c r="E21" s="112"/>
      <c r="F21" s="98"/>
      <c r="G21" s="118"/>
    </row>
    <row r="22" spans="1:7" s="33" customFormat="1" ht="28.5">
      <c r="A22" s="119"/>
      <c r="B22" s="41" t="s">
        <v>228</v>
      </c>
      <c r="C22" s="120"/>
      <c r="D22" s="265" t="s">
        <v>316</v>
      </c>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Yes</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t="s">
        <v>186</v>
      </c>
      <c r="G32" s="115"/>
    </row>
    <row r="33" spans="1:7" ht="6.75" customHeight="1">
      <c r="A33" s="113"/>
      <c r="B33" s="89"/>
      <c r="C33" s="89"/>
      <c r="D33" s="90"/>
      <c r="E33" s="89"/>
      <c r="F33" s="91"/>
      <c r="G33" s="115"/>
    </row>
    <row r="34" spans="1:7" ht="15">
      <c r="A34" s="113"/>
      <c r="B34" s="299" t="s">
        <v>373</v>
      </c>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32.75" customHeight="1">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t="s">
        <v>186</v>
      </c>
      <c r="G42" s="115"/>
    </row>
    <row r="43" spans="1:7" ht="6.75" customHeight="1" thickBot="1">
      <c r="A43" s="113"/>
      <c r="B43" s="89"/>
      <c r="C43" s="89"/>
      <c r="D43" s="90"/>
      <c r="E43" s="89"/>
      <c r="F43" s="91"/>
      <c r="G43" s="115"/>
    </row>
    <row r="44" spans="1:7" ht="13.5" thickBot="1">
      <c r="A44" s="113"/>
      <c r="B44" s="89"/>
      <c r="C44" s="114" t="s">
        <v>15</v>
      </c>
      <c r="D44" s="90"/>
      <c r="E44" s="89"/>
      <c r="F44" s="97">
        <f>IF(F42=0," ",IF(F32="Yes",1,IF(F32="No",0,IF(F29/F42&gt;=1,1,IF(F29/F42&gt;=0.75,0.75,IF(F29/F42&gt;=0.5,0.5,IF(F29/F42&gt;=0.25,0.25,0)))))))</f>
        <v>1</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42.75">
      <c r="A47" s="119"/>
      <c r="B47" s="41" t="s">
        <v>228</v>
      </c>
      <c r="C47" s="120"/>
      <c r="D47" s="150" t="s">
        <v>317</v>
      </c>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Yes</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t="s">
        <v>186</v>
      </c>
      <c r="G57" s="115"/>
    </row>
    <row r="58" spans="1:7" ht="6.75" customHeight="1">
      <c r="A58" s="113"/>
      <c r="B58" s="89"/>
      <c r="C58" s="89"/>
      <c r="D58" s="90"/>
      <c r="E58" s="89"/>
      <c r="F58" s="91"/>
      <c r="G58" s="115"/>
    </row>
    <row r="59" spans="1:7" ht="15">
      <c r="A59" s="113"/>
      <c r="B59" s="299" t="s">
        <v>418</v>
      </c>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337.5" customHeight="1">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t="s">
        <v>186</v>
      </c>
      <c r="G67" s="115"/>
    </row>
    <row r="68" spans="1:7" ht="6.75" customHeight="1" thickBot="1">
      <c r="A68" s="113"/>
      <c r="B68" s="89"/>
      <c r="C68" s="89"/>
      <c r="D68" s="90"/>
      <c r="E68" s="89"/>
      <c r="F68" s="91"/>
      <c r="G68" s="115"/>
    </row>
    <row r="69" spans="1:7" ht="13.5" thickBot="1">
      <c r="A69" s="113"/>
      <c r="B69" s="89"/>
      <c r="C69" s="114" t="s">
        <v>15</v>
      </c>
      <c r="D69" s="90"/>
      <c r="E69" s="89"/>
      <c r="F69" s="97">
        <f>IF(F67=0," ",IF(F57="Yes",1,IF(F57="No",0,IF(F54/F67&gt;=1,1,IF(F54/F67&gt;=0.75,0.75,IF(F54/F67&gt;=0.5,0.5,IF(F54/F67&gt;=0.25,0.25,0)))))))</f>
        <v>1</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42.75">
      <c r="A72" s="119"/>
      <c r="B72" s="41" t="s">
        <v>228</v>
      </c>
      <c r="C72" s="120"/>
      <c r="D72" s="150" t="s">
        <v>318</v>
      </c>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Yes</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t="s">
        <v>186</v>
      </c>
      <c r="G82" s="115"/>
    </row>
    <row r="83" spans="1:7" ht="6.75" customHeight="1">
      <c r="A83" s="113"/>
      <c r="B83" s="89"/>
      <c r="C83" s="89"/>
      <c r="D83" s="90"/>
      <c r="E83" s="89"/>
      <c r="F83" s="91"/>
      <c r="G83" s="115"/>
    </row>
    <row r="84" spans="1:7" ht="15">
      <c r="A84" s="113"/>
      <c r="B84" s="299" t="s">
        <v>386</v>
      </c>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409.5" customHeight="1">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t="s">
        <v>186</v>
      </c>
      <c r="G92" s="115"/>
    </row>
    <row r="93" spans="1:7" ht="6.75" customHeight="1" thickBot="1">
      <c r="A93" s="113"/>
      <c r="B93" s="89"/>
      <c r="C93" s="89"/>
      <c r="D93" s="90"/>
      <c r="E93" s="89"/>
      <c r="F93" s="91"/>
      <c r="G93" s="115"/>
    </row>
    <row r="94" spans="1:7" ht="13.5" thickBot="1">
      <c r="A94" s="113"/>
      <c r="B94" s="89"/>
      <c r="C94" s="114" t="s">
        <v>15</v>
      </c>
      <c r="D94" s="90"/>
      <c r="E94" s="89"/>
      <c r="F94" s="97">
        <f>IF(F92=0," ",IF(F82="Yes",1,IF(F82="No",0,IF(F79/F92&gt;=1,1,IF(F79/F92&gt;=0.75,0.75,IF(F79/F92&gt;=0.5,0.5,IF(F79/F92&gt;=0.25,0.25,0)))))))</f>
        <v>1</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t="s">
        <v>319</v>
      </c>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Yes</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t="s">
        <v>186</v>
      </c>
      <c r="G107" s="115"/>
    </row>
    <row r="108" spans="1:7" ht="6.75" customHeight="1">
      <c r="A108" s="113"/>
      <c r="B108" s="89"/>
      <c r="C108" s="89"/>
      <c r="D108" s="90"/>
      <c r="E108" s="89"/>
      <c r="F108" s="91"/>
      <c r="G108" s="115"/>
    </row>
    <row r="109" spans="1:7" ht="15">
      <c r="A109" s="113"/>
      <c r="B109" s="299" t="s">
        <v>415</v>
      </c>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298.5" customHeight="1">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t="s">
        <v>186</v>
      </c>
      <c r="G117" s="115"/>
    </row>
    <row r="118" spans="1:7" ht="6.75" customHeight="1" thickBot="1">
      <c r="A118" s="113"/>
      <c r="B118" s="89"/>
      <c r="C118" s="89"/>
      <c r="D118" s="90"/>
      <c r="E118" s="89"/>
      <c r="F118" s="91"/>
      <c r="G118" s="115"/>
    </row>
    <row r="119" spans="1:7" ht="13.5" thickBot="1">
      <c r="A119" s="113"/>
      <c r="B119" s="89"/>
      <c r="C119" s="114" t="s">
        <v>15</v>
      </c>
      <c r="D119" s="90"/>
      <c r="E119" s="89"/>
      <c r="F119" s="97">
        <f>IF(F117=0," ",IF(F107="Yes",1,IF(F107="No",0,IF(F104/F117&gt;=1,1,IF(F104/F117&gt;=0.75,0.75,IF(F104/F117&gt;=0.5,0.5,IF(F104/F117&gt;=0.25,0.25,0)))))))</f>
        <v>1</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4" r:id="rId1"/>
  <headerFooter>
    <oddHeader>&amp;C&amp;"-,Bold"&amp;14DSRIP Semi-Annual Reporting Form</oddHeader>
    <oddFooter>&amp;L&amp;D&amp;C&amp;A&amp;R&amp;P of &amp;N</oddFooter>
  </headerFooter>
  <rowBreaks count="5" manualBreakCount="5">
    <brk id="45" max="16383" man="1"/>
    <brk id="70" max="16383" man="1"/>
    <brk id="96" max="16383" man="1"/>
    <brk id="120" max="16383" man="1"/>
    <brk id="220" max="16383" man="1"/>
  </rowBreaks>
  <colBreaks count="1" manualBreakCount="1">
    <brk id="6"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zoomScale="90" zoomScaleNormal="90" zoomScaleSheetLayoutView="85" zoomScalePageLayoutView="90" workbookViewId="0" topLeftCell="A1">
      <selection activeCell="K16" sqref="K16"/>
    </sheetView>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187</v>
      </c>
    </row>
    <row r="6" ht="15">
      <c r="A6" s="9" t="s">
        <v>155</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104</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c r="G18" s="115"/>
    </row>
    <row r="19" spans="1:7" ht="13.5" thickBot="1">
      <c r="A19" s="113"/>
      <c r="B19" s="89"/>
      <c r="C19" s="114"/>
      <c r="D19" s="90"/>
      <c r="E19" s="89"/>
      <c r="F19" s="91"/>
      <c r="G19" s="115"/>
    </row>
    <row r="20" spans="1:7" ht="13.5" thickBot="1">
      <c r="A20" s="113"/>
      <c r="B20" s="89" t="s">
        <v>11</v>
      </c>
      <c r="C20" s="114"/>
      <c r="D20" s="90"/>
      <c r="E20" s="12" t="s">
        <v>2</v>
      </c>
      <c r="F20" s="15"/>
      <c r="G20" s="115"/>
    </row>
    <row r="21" spans="1:7" s="33" customFormat="1" ht="15">
      <c r="A21" s="116"/>
      <c r="B21" s="93"/>
      <c r="C21" s="93"/>
      <c r="D21" s="117"/>
      <c r="E21" s="112"/>
      <c r="F21" s="98"/>
      <c r="G21" s="118"/>
    </row>
    <row r="22" spans="1:7" s="33" customFormat="1" ht="15">
      <c r="A22" s="119"/>
      <c r="B22" s="41" t="s">
        <v>228</v>
      </c>
      <c r="C22" s="120"/>
      <c r="D22" s="150"/>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N/A</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c r="G32" s="115"/>
    </row>
    <row r="33" spans="1:7" ht="6.75" customHeight="1">
      <c r="A33" s="113"/>
      <c r="B33" s="89"/>
      <c r="C33" s="89"/>
      <c r="D33" s="90"/>
      <c r="E33" s="89"/>
      <c r="F33" s="91"/>
      <c r="G33" s="115"/>
    </row>
    <row r="34" spans="1:7" ht="15">
      <c r="A34" s="113"/>
      <c r="B34" s="299"/>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c r="G42" s="115"/>
    </row>
    <row r="43" spans="1:7" ht="6.75" customHeight="1" thickBot="1">
      <c r="A43" s="113"/>
      <c r="B43" s="89"/>
      <c r="C43" s="89"/>
      <c r="D43" s="90"/>
      <c r="E43" s="89"/>
      <c r="F43" s="91"/>
      <c r="G43" s="115"/>
    </row>
    <row r="44" spans="1:7" ht="13.5" thickBot="1">
      <c r="A44" s="113"/>
      <c r="B44" s="89"/>
      <c r="C44" s="114" t="s">
        <v>15</v>
      </c>
      <c r="D44" s="90"/>
      <c r="E44" s="89"/>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N/A</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c r="G57" s="115"/>
    </row>
    <row r="58" spans="1:7" ht="6.75" customHeight="1">
      <c r="A58" s="113"/>
      <c r="B58" s="89"/>
      <c r="C58" s="89"/>
      <c r="D58" s="90"/>
      <c r="E58" s="89"/>
      <c r="F58" s="91"/>
      <c r="G58" s="115"/>
    </row>
    <row r="59" spans="1:7" ht="15">
      <c r="A59" s="113"/>
      <c r="B59" s="299"/>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5">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c r="G67" s="115"/>
    </row>
    <row r="68" spans="1:7" ht="6.75" customHeight="1" thickBot="1">
      <c r="A68" s="113"/>
      <c r="B68" s="89"/>
      <c r="C68" s="89"/>
      <c r="D68" s="90"/>
      <c r="E68" s="89"/>
      <c r="F68" s="91"/>
      <c r="G68" s="115"/>
    </row>
    <row r="69" spans="1:7" ht="13.5" thickBot="1">
      <c r="A69" s="113"/>
      <c r="B69" s="89"/>
      <c r="C69" s="114" t="s">
        <v>15</v>
      </c>
      <c r="D69" s="90"/>
      <c r="E69" s="89"/>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187</v>
      </c>
    </row>
    <row r="6" ht="15">
      <c r="A6" s="9" t="s">
        <v>156</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105</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c r="G18" s="115"/>
    </row>
    <row r="19" spans="1:7" ht="13.5" thickBot="1">
      <c r="A19" s="113"/>
      <c r="B19" s="89"/>
      <c r="C19" s="114"/>
      <c r="D19" s="90"/>
      <c r="E19" s="89"/>
      <c r="F19" s="91"/>
      <c r="G19" s="115"/>
    </row>
    <row r="20" spans="1:7" ht="13.5" thickBot="1">
      <c r="A20" s="113"/>
      <c r="B20" s="89" t="s">
        <v>11</v>
      </c>
      <c r="C20" s="114"/>
      <c r="D20" s="90"/>
      <c r="E20" s="12" t="s">
        <v>2</v>
      </c>
      <c r="F20" s="15"/>
      <c r="G20" s="115"/>
    </row>
    <row r="21" spans="1:7" s="33" customFormat="1" ht="15">
      <c r="A21" s="116"/>
      <c r="B21" s="93"/>
      <c r="C21" s="93"/>
      <c r="D21" s="117"/>
      <c r="E21" s="112"/>
      <c r="F21" s="98"/>
      <c r="G21" s="118"/>
    </row>
    <row r="22" spans="1:7" s="33" customFormat="1" ht="15">
      <c r="A22" s="119"/>
      <c r="B22" s="41" t="s">
        <v>228</v>
      </c>
      <c r="C22" s="120"/>
      <c r="D22" s="150"/>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N/A</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c r="G32" s="115"/>
    </row>
    <row r="33" spans="1:7" ht="6.75" customHeight="1">
      <c r="A33" s="113"/>
      <c r="B33" s="89"/>
      <c r="C33" s="89"/>
      <c r="D33" s="90"/>
      <c r="E33" s="89"/>
      <c r="F33" s="91"/>
      <c r="G33" s="115"/>
    </row>
    <row r="34" spans="1:7" ht="15">
      <c r="A34" s="113"/>
      <c r="B34" s="299"/>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c r="G42" s="115"/>
    </row>
    <row r="43" spans="1:7" ht="6.75" customHeight="1" thickBot="1">
      <c r="A43" s="113"/>
      <c r="B43" s="89"/>
      <c r="C43" s="89"/>
      <c r="D43" s="90"/>
      <c r="E43" s="89"/>
      <c r="F43" s="91"/>
      <c r="G43" s="115"/>
    </row>
    <row r="44" spans="1:7" ht="13.5" thickBot="1">
      <c r="A44" s="113"/>
      <c r="B44" s="89"/>
      <c r="C44" s="114" t="s">
        <v>15</v>
      </c>
      <c r="D44" s="90"/>
      <c r="E44" s="89"/>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N/A</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c r="G57" s="115"/>
    </row>
    <row r="58" spans="1:7" ht="6.75" customHeight="1">
      <c r="A58" s="113"/>
      <c r="B58" s="89"/>
      <c r="C58" s="89"/>
      <c r="D58" s="90"/>
      <c r="E58" s="89"/>
      <c r="F58" s="91"/>
      <c r="G58" s="115"/>
    </row>
    <row r="59" spans="1:7" ht="15">
      <c r="A59" s="113"/>
      <c r="B59" s="299"/>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5">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c r="G67" s="115"/>
    </row>
    <row r="68" spans="1:7" ht="6.75" customHeight="1" thickBot="1">
      <c r="A68" s="113"/>
      <c r="B68" s="89"/>
      <c r="C68" s="89"/>
      <c r="D68" s="90"/>
      <c r="E68" s="89"/>
      <c r="F68" s="91"/>
      <c r="G68" s="115"/>
    </row>
    <row r="69" spans="1:7" ht="13.5" thickBot="1">
      <c r="A69" s="113"/>
      <c r="B69" s="89"/>
      <c r="C69" s="114" t="s">
        <v>15</v>
      </c>
      <c r="D69" s="90"/>
      <c r="E69" s="89"/>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187</v>
      </c>
    </row>
    <row r="6" ht="15">
      <c r="A6" s="9" t="s">
        <v>157</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106</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c r="G18" s="115"/>
    </row>
    <row r="19" spans="1:7" ht="13.5" thickBot="1">
      <c r="A19" s="113"/>
      <c r="B19" s="89"/>
      <c r="C19" s="114"/>
      <c r="D19" s="90"/>
      <c r="E19" s="89"/>
      <c r="F19" s="91"/>
      <c r="G19" s="115"/>
    </row>
    <row r="20" spans="1:7" ht="13.5" thickBot="1">
      <c r="A20" s="113"/>
      <c r="B20" s="89" t="s">
        <v>11</v>
      </c>
      <c r="C20" s="114"/>
      <c r="D20" s="90"/>
      <c r="E20" s="12" t="s">
        <v>2</v>
      </c>
      <c r="F20" s="15"/>
      <c r="G20" s="115"/>
    </row>
    <row r="21" spans="1:7" s="33" customFormat="1" ht="15">
      <c r="A21" s="116"/>
      <c r="B21" s="93"/>
      <c r="C21" s="93"/>
      <c r="D21" s="117"/>
      <c r="E21" s="112"/>
      <c r="F21" s="98"/>
      <c r="G21" s="118"/>
    </row>
    <row r="22" spans="1:7" s="33" customFormat="1" ht="15">
      <c r="A22" s="119"/>
      <c r="B22" s="41" t="s">
        <v>228</v>
      </c>
      <c r="C22" s="120"/>
      <c r="D22" s="150"/>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N/A</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c r="G32" s="115"/>
    </row>
    <row r="33" spans="1:7" ht="6.75" customHeight="1">
      <c r="A33" s="113"/>
      <c r="B33" s="89"/>
      <c r="C33" s="89"/>
      <c r="D33" s="90"/>
      <c r="E33" s="89"/>
      <c r="F33" s="91"/>
      <c r="G33" s="115"/>
    </row>
    <row r="34" spans="1:7" ht="15">
      <c r="A34" s="113"/>
      <c r="B34" s="299"/>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c r="G42" s="115"/>
    </row>
    <row r="43" spans="1:7" ht="6.75" customHeight="1" thickBot="1">
      <c r="A43" s="113"/>
      <c r="B43" s="89"/>
      <c r="C43" s="89"/>
      <c r="D43" s="90"/>
      <c r="E43" s="89"/>
      <c r="F43" s="91"/>
      <c r="G43" s="115"/>
    </row>
    <row r="44" spans="1:7" ht="13.5" thickBot="1">
      <c r="A44" s="113"/>
      <c r="B44" s="89"/>
      <c r="C44" s="114" t="s">
        <v>15</v>
      </c>
      <c r="D44" s="90"/>
      <c r="E44" s="89"/>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N/A</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c r="G57" s="115"/>
    </row>
    <row r="58" spans="1:7" ht="6.75" customHeight="1">
      <c r="A58" s="113"/>
      <c r="B58" s="89"/>
      <c r="C58" s="89"/>
      <c r="D58" s="90"/>
      <c r="E58" s="89"/>
      <c r="F58" s="91"/>
      <c r="G58" s="115"/>
    </row>
    <row r="59" spans="1:7" ht="15">
      <c r="A59" s="113"/>
      <c r="B59" s="299"/>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5">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c r="G67" s="115"/>
    </row>
    <row r="68" spans="1:7" ht="6.75" customHeight="1" thickBot="1">
      <c r="A68" s="113"/>
      <c r="B68" s="89"/>
      <c r="C68" s="89"/>
      <c r="D68" s="90"/>
      <c r="E68" s="89"/>
      <c r="F68" s="91"/>
      <c r="G68" s="115"/>
    </row>
    <row r="69" spans="1:7" ht="13.5" thickBot="1">
      <c r="A69" s="113"/>
      <c r="B69" s="89"/>
      <c r="C69" s="114" t="s">
        <v>15</v>
      </c>
      <c r="D69" s="90"/>
      <c r="E69" s="89"/>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zoomScale="90" zoomScaleNormal="90" zoomScaleSheetLayoutView="73" zoomScalePageLayoutView="90" workbookViewId="0" topLeftCell="A94">
      <selection activeCell="B109" sqref="B109:D115"/>
    </sheetView>
  </sheetViews>
  <sheetFormatPr defaultColWidth="10.00390625" defaultRowHeight="15"/>
  <cols>
    <col min="1" max="1" width="1.7109375" style="2" customWidth="1"/>
    <col min="2" max="2" width="2.140625" style="2" customWidth="1"/>
    <col min="3" max="3" width="23.57421875" style="2" customWidth="1"/>
    <col min="4" max="4" width="72.28125" style="3" customWidth="1"/>
    <col min="5" max="5" width="2.7109375" style="2" customWidth="1"/>
    <col min="6" max="6" width="16.42187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186</v>
      </c>
    </row>
    <row r="6" ht="15">
      <c r="A6" s="9" t="s">
        <v>158</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107</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v>53926000</v>
      </c>
      <c r="G18" s="115"/>
    </row>
    <row r="19" spans="1:7" ht="13.5" thickBot="1">
      <c r="A19" s="113"/>
      <c r="B19" s="89"/>
      <c r="C19" s="114"/>
      <c r="D19" s="90"/>
      <c r="E19" s="89"/>
      <c r="F19" s="91"/>
      <c r="G19" s="115"/>
    </row>
    <row r="20" spans="1:7" ht="13.5" thickBot="1">
      <c r="A20" s="113"/>
      <c r="B20" s="89" t="s">
        <v>11</v>
      </c>
      <c r="C20" s="114"/>
      <c r="D20" s="90"/>
      <c r="E20" s="12" t="s">
        <v>2</v>
      </c>
      <c r="F20" s="15">
        <v>53926000</v>
      </c>
      <c r="G20" s="115"/>
    </row>
    <row r="21" spans="1:7" s="33" customFormat="1" ht="15">
      <c r="A21" s="116"/>
      <c r="B21" s="93"/>
      <c r="C21" s="93"/>
      <c r="D21" s="117"/>
      <c r="E21" s="112"/>
      <c r="F21" s="98"/>
      <c r="G21" s="118"/>
    </row>
    <row r="22" spans="1:7" s="33" customFormat="1" ht="42.75">
      <c r="A22" s="119"/>
      <c r="B22" s="41" t="s">
        <v>228</v>
      </c>
      <c r="C22" s="120"/>
      <c r="D22" s="150" t="s">
        <v>320</v>
      </c>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v>6</v>
      </c>
      <c r="G25" s="115"/>
    </row>
    <row r="26" spans="1:7" ht="6.75" customHeight="1" thickBot="1">
      <c r="A26" s="113"/>
      <c r="B26" s="89"/>
      <c r="C26" s="89"/>
      <c r="D26" s="90"/>
      <c r="E26" s="89"/>
      <c r="F26" s="128"/>
      <c r="G26" s="115"/>
    </row>
    <row r="27" spans="1:7" ht="13.5" thickBot="1">
      <c r="A27" s="113"/>
      <c r="B27" s="89" t="s">
        <v>19</v>
      </c>
      <c r="C27" s="89"/>
      <c r="D27" s="90"/>
      <c r="E27" s="12" t="s">
        <v>2</v>
      </c>
      <c r="F27" s="54">
        <v>1</v>
      </c>
      <c r="G27" s="115"/>
    </row>
    <row r="28" spans="1:7" ht="6.75" customHeight="1" thickBot="1">
      <c r="A28" s="113"/>
      <c r="B28" s="89"/>
      <c r="C28" s="89"/>
      <c r="D28" s="90"/>
      <c r="E28" s="89"/>
      <c r="F28" s="91"/>
      <c r="G28" s="115"/>
    </row>
    <row r="29" spans="1:7" ht="13.5" thickBot="1">
      <c r="A29" s="113"/>
      <c r="B29" s="89"/>
      <c r="C29" s="89" t="s">
        <v>14</v>
      </c>
      <c r="D29" s="90"/>
      <c r="E29" s="89"/>
      <c r="F29" s="95">
        <f>IF(F27&gt;0,F25/F27,IF(F32&gt;0,F32,"N/A"))</f>
        <v>6</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t="s">
        <v>186</v>
      </c>
      <c r="G32" s="115"/>
    </row>
    <row r="33" spans="1:7" ht="6.75" customHeight="1">
      <c r="A33" s="113"/>
      <c r="B33" s="89"/>
      <c r="C33" s="89"/>
      <c r="D33" s="90"/>
      <c r="E33" s="89"/>
      <c r="F33" s="91"/>
      <c r="G33" s="115"/>
    </row>
    <row r="34" spans="1:7" ht="15">
      <c r="A34" s="113"/>
      <c r="B34" s="299" t="s">
        <v>375</v>
      </c>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91.5" customHeight="1">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v>4</v>
      </c>
      <c r="G42" s="115"/>
    </row>
    <row r="43" spans="1:7" ht="6.75" customHeight="1" thickBot="1">
      <c r="A43" s="113"/>
      <c r="B43" s="89"/>
      <c r="C43" s="89"/>
      <c r="D43" s="90"/>
      <c r="E43" s="89"/>
      <c r="F43" s="91"/>
      <c r="G43" s="115"/>
    </row>
    <row r="44" spans="1:7" ht="13.5" thickBot="1">
      <c r="A44" s="113"/>
      <c r="B44" s="89"/>
      <c r="C44" s="114" t="s">
        <v>15</v>
      </c>
      <c r="D44" s="90"/>
      <c r="E44" s="89"/>
      <c r="F44" s="97">
        <f>IF(F42=0," ",IF(F32="Yes",1,IF(F32="No",0,IF(F29/F42&gt;=1,1,IF(F29/F42&gt;=0.75,0.75,IF(F29/F42&gt;=0.5,0.5,IF(F29/F42&gt;=0.25,0.25,0)))))))</f>
        <v>1</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28.5">
      <c r="A47" s="119"/>
      <c r="B47" s="41" t="s">
        <v>228</v>
      </c>
      <c r="C47" s="120"/>
      <c r="D47" s="150" t="s">
        <v>321</v>
      </c>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Yes</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t="s">
        <v>186</v>
      </c>
      <c r="G57" s="115"/>
    </row>
    <row r="58" spans="1:7" ht="6.75" customHeight="1">
      <c r="A58" s="113"/>
      <c r="B58" s="89"/>
      <c r="C58" s="89"/>
      <c r="D58" s="90"/>
      <c r="E58" s="89"/>
      <c r="F58" s="91"/>
      <c r="G58" s="115"/>
    </row>
    <row r="59" spans="1:7" ht="15">
      <c r="A59" s="113"/>
      <c r="B59" s="299" t="s">
        <v>376</v>
      </c>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54" customHeight="1">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t="s">
        <v>186</v>
      </c>
      <c r="G67" s="115"/>
    </row>
    <row r="68" spans="1:7" ht="6.75" customHeight="1" thickBot="1">
      <c r="A68" s="113"/>
      <c r="B68" s="89"/>
      <c r="C68" s="89"/>
      <c r="D68" s="90"/>
      <c r="E68" s="89"/>
      <c r="F68" s="91"/>
      <c r="G68" s="115"/>
    </row>
    <row r="69" spans="1:7" ht="13.5" thickBot="1">
      <c r="A69" s="113"/>
      <c r="B69" s="89"/>
      <c r="C69" s="114" t="s">
        <v>15</v>
      </c>
      <c r="D69" s="90"/>
      <c r="E69" s="89"/>
      <c r="F69" s="97">
        <f>IF(F67=0," ",IF(F57="Yes",1,IF(F57="No",0,IF(F54/F67&gt;=1,1,IF(F54/F67&gt;=0.75,0.75,IF(F54/F67&gt;=0.5,0.5,IF(F54/F67&gt;=0.25,0.25,0)))))))</f>
        <v>1</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42.75">
      <c r="A72" s="119"/>
      <c r="B72" s="41" t="s">
        <v>228</v>
      </c>
      <c r="C72" s="120"/>
      <c r="D72" s="150" t="s">
        <v>322</v>
      </c>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Yes</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t="s">
        <v>186</v>
      </c>
      <c r="G82" s="115"/>
    </row>
    <row r="83" spans="1:7" ht="6.75" customHeight="1">
      <c r="A83" s="113"/>
      <c r="B83" s="89"/>
      <c r="C83" s="89"/>
      <c r="D83" s="90"/>
      <c r="E83" s="89"/>
      <c r="F83" s="91"/>
      <c r="G83" s="115"/>
    </row>
    <row r="84" spans="1:7" ht="15">
      <c r="A84" s="113"/>
      <c r="B84" s="299" t="s">
        <v>346</v>
      </c>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228" customHeight="1">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t="s">
        <v>186</v>
      </c>
      <c r="G92" s="115"/>
    </row>
    <row r="93" spans="1:7" ht="6.75" customHeight="1" thickBot="1">
      <c r="A93" s="113"/>
      <c r="B93" s="89"/>
      <c r="C93" s="89"/>
      <c r="D93" s="90"/>
      <c r="E93" s="89"/>
      <c r="F93" s="91"/>
      <c r="G93" s="115"/>
    </row>
    <row r="94" spans="1:7" ht="13.5" thickBot="1">
      <c r="A94" s="113"/>
      <c r="B94" s="89"/>
      <c r="C94" s="114" t="s">
        <v>15</v>
      </c>
      <c r="D94" s="90"/>
      <c r="E94" s="89"/>
      <c r="F94" s="97">
        <f>IF(F92=0," ",IF(F82="Yes",1,IF(F82="No",0,IF(F79/F92&gt;=1,1,IF(F79/F92&gt;=0.75,0.75,IF(F79/F92&gt;=0.5,0.5,IF(F79/F92&gt;=0.25,0.25,0)))))))</f>
        <v>1</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28.5">
      <c r="A97" s="119"/>
      <c r="B97" s="41" t="s">
        <v>228</v>
      </c>
      <c r="C97" s="120"/>
      <c r="D97" s="150" t="s">
        <v>323</v>
      </c>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v>226</v>
      </c>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v>369</v>
      </c>
      <c r="G102" s="115"/>
    </row>
    <row r="103" spans="1:7" ht="6.75" customHeight="1" thickBot="1">
      <c r="A103" s="113"/>
      <c r="B103" s="89"/>
      <c r="C103" s="89"/>
      <c r="D103" s="90"/>
      <c r="E103" s="89"/>
      <c r="F103" s="91"/>
      <c r="G103" s="115"/>
    </row>
    <row r="104" spans="1:7" ht="13.5" thickBot="1">
      <c r="A104" s="113"/>
      <c r="B104" s="89"/>
      <c r="C104" s="89" t="s">
        <v>14</v>
      </c>
      <c r="D104" s="90"/>
      <c r="E104" s="89"/>
      <c r="F104" s="95">
        <f>IF(F102&gt;0,F100/F102,IF(F107&gt;0,F107,"N/A"))</f>
        <v>0.6124661246612466</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t="s">
        <v>186</v>
      </c>
      <c r="G107" s="115"/>
    </row>
    <row r="108" spans="1:7" ht="6.75" customHeight="1">
      <c r="A108" s="113"/>
      <c r="B108" s="89"/>
      <c r="C108" s="89"/>
      <c r="D108" s="90"/>
      <c r="E108" s="89"/>
      <c r="F108" s="91"/>
      <c r="G108" s="115"/>
    </row>
    <row r="109" spans="1:7" ht="15">
      <c r="A109" s="113"/>
      <c r="B109" s="299" t="s">
        <v>374</v>
      </c>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235.5" customHeight="1">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266">
        <v>0.15</v>
      </c>
      <c r="G117" s="115"/>
    </row>
    <row r="118" spans="1:7" ht="6.75" customHeight="1" thickBot="1">
      <c r="A118" s="113"/>
      <c r="B118" s="89"/>
      <c r="C118" s="89"/>
      <c r="D118" s="90"/>
      <c r="E118" s="89"/>
      <c r="F118" s="91"/>
      <c r="G118" s="115"/>
    </row>
    <row r="119" spans="1:7" ht="13.5" thickBot="1">
      <c r="A119" s="113"/>
      <c r="B119" s="89"/>
      <c r="C119" s="114" t="s">
        <v>15</v>
      </c>
      <c r="D119" s="90"/>
      <c r="E119" s="89"/>
      <c r="F119" s="97">
        <f>IF(F117=0," ",IF(F107="Yes",1,IF(F107="No",0,IF(F104/F117&gt;=1,1,IF(F104/F117&gt;=0.75,0.75,IF(F104/F117&gt;=0.5,0.5,IF(F104/F117&gt;=0.25,0.25,0)))))))</f>
        <v>1</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42.75">
      <c r="A122" s="119"/>
      <c r="B122" s="41" t="s">
        <v>228</v>
      </c>
      <c r="C122" s="120"/>
      <c r="D122" s="272" t="s">
        <v>324</v>
      </c>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v>961</v>
      </c>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v>1025</v>
      </c>
      <c r="G127" s="115"/>
    </row>
    <row r="128" spans="1:7" ht="6.75" customHeight="1" thickBot="1">
      <c r="A128" s="113"/>
      <c r="B128" s="89"/>
      <c r="C128" s="89"/>
      <c r="D128" s="90"/>
      <c r="E128" s="89"/>
      <c r="F128" s="91"/>
      <c r="G128" s="115"/>
    </row>
    <row r="129" spans="1:7" ht="13.5" thickBot="1">
      <c r="A129" s="113"/>
      <c r="B129" s="89"/>
      <c r="C129" s="89" t="s">
        <v>14</v>
      </c>
      <c r="D129" s="90"/>
      <c r="E129" s="89"/>
      <c r="F129" s="95">
        <f>IF(F127&gt;0,F125/F127,IF(F132&gt;0,F132,"N/A"))</f>
        <v>0.937560975609756</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t="s">
        <v>186</v>
      </c>
      <c r="G132" s="115"/>
    </row>
    <row r="133" spans="1:7" ht="6.75" customHeight="1">
      <c r="A133" s="113"/>
      <c r="B133" s="89"/>
      <c r="C133" s="89"/>
      <c r="D133" s="90"/>
      <c r="E133" s="89"/>
      <c r="F133" s="91"/>
      <c r="G133" s="115"/>
    </row>
    <row r="134" spans="1:7" ht="15">
      <c r="A134" s="113"/>
      <c r="B134" s="299" t="s">
        <v>365</v>
      </c>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408.75" customHeight="1">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266">
        <v>0.7</v>
      </c>
      <c r="G142" s="115"/>
    </row>
    <row r="143" spans="1:7" ht="6.75" customHeight="1" thickBot="1">
      <c r="A143" s="113"/>
      <c r="B143" s="89"/>
      <c r="C143" s="89"/>
      <c r="D143" s="90"/>
      <c r="E143" s="89"/>
      <c r="F143" s="91"/>
      <c r="G143" s="115"/>
    </row>
    <row r="144" spans="1:7" ht="13.5" thickBot="1">
      <c r="A144" s="113"/>
      <c r="B144" s="89"/>
      <c r="C144" s="114" t="s">
        <v>15</v>
      </c>
      <c r="D144" s="90"/>
      <c r="E144" s="89"/>
      <c r="F144" s="97">
        <f>IF(F142=0," ",IF(F132="Yes",1,IF(F132="No",0,IF(F129/F142&gt;=1,1,IF(F129/F142&gt;=0.75,0.75,IF(F129/F142&gt;=0.5,0.5,IF(F129/F142&gt;=0.25,0.25,0)))))))</f>
        <v>1</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69" r:id="rId1"/>
  <headerFooter>
    <oddHeader>&amp;C&amp;"-,Bold"&amp;14DSRIP Semi-Annual Reporting Form</oddHeader>
    <oddFooter>&amp;L&amp;D&amp;C&amp;A&amp;R&amp;P of &amp;N</oddFooter>
  </headerFooter>
  <rowBreaks count="5" manualBreakCount="5">
    <brk id="70" max="16383" man="1"/>
    <brk id="95" max="16383" man="1"/>
    <brk id="120" max="16383" man="1"/>
    <brk id="145" max="16383" man="1"/>
    <brk id="22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187</v>
      </c>
    </row>
    <row r="6" ht="15">
      <c r="A6" s="9" t="s">
        <v>159</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108</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c r="G18" s="115"/>
    </row>
    <row r="19" spans="1:7" ht="13.5" thickBot="1">
      <c r="A19" s="113"/>
      <c r="B19" s="89"/>
      <c r="C19" s="114"/>
      <c r="D19" s="90"/>
      <c r="E19" s="89"/>
      <c r="F19" s="91"/>
      <c r="G19" s="115"/>
    </row>
    <row r="20" spans="1:7" ht="13.5" thickBot="1">
      <c r="A20" s="113"/>
      <c r="B20" s="89" t="s">
        <v>11</v>
      </c>
      <c r="C20" s="114"/>
      <c r="D20" s="90"/>
      <c r="E20" s="12" t="s">
        <v>2</v>
      </c>
      <c r="F20" s="15"/>
      <c r="G20" s="115"/>
    </row>
    <row r="21" spans="1:7" s="33" customFormat="1" ht="15">
      <c r="A21" s="116"/>
      <c r="B21" s="93"/>
      <c r="C21" s="93"/>
      <c r="D21" s="117"/>
      <c r="E21" s="112"/>
      <c r="F21" s="98"/>
      <c r="G21" s="118"/>
    </row>
    <row r="22" spans="1:7" s="33" customFormat="1" ht="15">
      <c r="A22" s="119"/>
      <c r="B22" s="41" t="s">
        <v>228</v>
      </c>
      <c r="C22" s="120"/>
      <c r="D22" s="150"/>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N/A</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c r="G32" s="115"/>
    </row>
    <row r="33" spans="1:7" ht="6.75" customHeight="1">
      <c r="A33" s="113"/>
      <c r="B33" s="89"/>
      <c r="C33" s="89"/>
      <c r="D33" s="90"/>
      <c r="E33" s="89"/>
      <c r="F33" s="91"/>
      <c r="G33" s="115"/>
    </row>
    <row r="34" spans="1:7" ht="15">
      <c r="A34" s="113"/>
      <c r="B34" s="299"/>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c r="G42" s="115"/>
    </row>
    <row r="43" spans="1:7" ht="6.75" customHeight="1" thickBot="1">
      <c r="A43" s="113"/>
      <c r="B43" s="89"/>
      <c r="C43" s="89"/>
      <c r="D43" s="90"/>
      <c r="E43" s="89"/>
      <c r="F43" s="91"/>
      <c r="G43" s="115"/>
    </row>
    <row r="44" spans="1:7" ht="13.5" thickBot="1">
      <c r="A44" s="113"/>
      <c r="B44" s="89"/>
      <c r="C44" s="114" t="s">
        <v>15</v>
      </c>
      <c r="D44" s="90"/>
      <c r="E44" s="89"/>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N/A</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c r="G57" s="115"/>
    </row>
    <row r="58" spans="1:7" ht="6.75" customHeight="1">
      <c r="A58" s="113"/>
      <c r="B58" s="89"/>
      <c r="C58" s="89"/>
      <c r="D58" s="90"/>
      <c r="E58" s="89"/>
      <c r="F58" s="91"/>
      <c r="G58" s="115"/>
    </row>
    <row r="59" spans="1:7" ht="15">
      <c r="A59" s="113"/>
      <c r="B59" s="299"/>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5">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c r="G67" s="115"/>
    </row>
    <row r="68" spans="1:7" ht="6.75" customHeight="1" thickBot="1">
      <c r="A68" s="113"/>
      <c r="B68" s="89"/>
      <c r="C68" s="89"/>
      <c r="D68" s="90"/>
      <c r="E68" s="89"/>
      <c r="F68" s="91"/>
      <c r="G68" s="115"/>
    </row>
    <row r="69" spans="1:7" ht="13.5" thickBot="1">
      <c r="A69" s="113"/>
      <c r="B69" s="89"/>
      <c r="C69" s="114" t="s">
        <v>15</v>
      </c>
      <c r="D69" s="90"/>
      <c r="E69" s="89"/>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L48" sqref="L48"/>
    </sheetView>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187</v>
      </c>
    </row>
    <row r="6" ht="15">
      <c r="A6" s="9" t="s">
        <v>160</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109</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c r="G18" s="115"/>
    </row>
    <row r="19" spans="1:7" ht="13.5" thickBot="1">
      <c r="A19" s="113"/>
      <c r="B19" s="89"/>
      <c r="C19" s="114"/>
      <c r="D19" s="90"/>
      <c r="E19" s="89"/>
      <c r="F19" s="91"/>
      <c r="G19" s="115"/>
    </row>
    <row r="20" spans="1:7" ht="13.5" thickBot="1">
      <c r="A20" s="113"/>
      <c r="B20" s="89" t="s">
        <v>11</v>
      </c>
      <c r="C20" s="114"/>
      <c r="D20" s="90"/>
      <c r="E20" s="12" t="s">
        <v>2</v>
      </c>
      <c r="F20" s="15"/>
      <c r="G20" s="115"/>
    </row>
    <row r="21" spans="1:7" s="33" customFormat="1" ht="15">
      <c r="A21" s="116"/>
      <c r="B21" s="93"/>
      <c r="C21" s="93"/>
      <c r="D21" s="117"/>
      <c r="E21" s="112"/>
      <c r="F21" s="98"/>
      <c r="G21" s="118"/>
    </row>
    <row r="22" spans="1:7" s="33" customFormat="1" ht="15">
      <c r="A22" s="119"/>
      <c r="B22" s="41" t="s">
        <v>228</v>
      </c>
      <c r="C22" s="120"/>
      <c r="D22" s="150"/>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N/A</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c r="G32" s="115"/>
    </row>
    <row r="33" spans="1:7" ht="6.75" customHeight="1">
      <c r="A33" s="113"/>
      <c r="B33" s="89"/>
      <c r="C33" s="89"/>
      <c r="D33" s="90"/>
      <c r="E33" s="89"/>
      <c r="F33" s="91"/>
      <c r="G33" s="115"/>
    </row>
    <row r="34" spans="1:7" ht="15">
      <c r="A34" s="113"/>
      <c r="B34" s="299"/>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c r="G42" s="115"/>
    </row>
    <row r="43" spans="1:7" ht="6.75" customHeight="1" thickBot="1">
      <c r="A43" s="113"/>
      <c r="B43" s="89"/>
      <c r="C43" s="89"/>
      <c r="D43" s="90"/>
      <c r="E43" s="89"/>
      <c r="F43" s="91"/>
      <c r="G43" s="115"/>
    </row>
    <row r="44" spans="1:7" ht="13.5" thickBot="1">
      <c r="A44" s="113"/>
      <c r="B44" s="89"/>
      <c r="C44" s="114" t="s">
        <v>15</v>
      </c>
      <c r="D44" s="90"/>
      <c r="E44" s="89"/>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N/A</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c r="G57" s="115"/>
    </row>
    <row r="58" spans="1:7" ht="6.75" customHeight="1">
      <c r="A58" s="113"/>
      <c r="B58" s="89"/>
      <c r="C58" s="89"/>
      <c r="D58" s="90"/>
      <c r="E58" s="89"/>
      <c r="F58" s="91"/>
      <c r="G58" s="115"/>
    </row>
    <row r="59" spans="1:7" ht="15">
      <c r="A59" s="113"/>
      <c r="B59" s="299"/>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5">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c r="G67" s="115"/>
    </row>
    <row r="68" spans="1:7" ht="6.75" customHeight="1" thickBot="1">
      <c r="A68" s="113"/>
      <c r="B68" s="89"/>
      <c r="C68" s="89"/>
      <c r="D68" s="90"/>
      <c r="E68" s="89"/>
      <c r="F68" s="91"/>
      <c r="G68" s="115"/>
    </row>
    <row r="69" spans="1:7" ht="13.5" thickBot="1">
      <c r="A69" s="113"/>
      <c r="B69" s="89"/>
      <c r="C69" s="114" t="s">
        <v>15</v>
      </c>
      <c r="D69" s="90"/>
      <c r="E69" s="89"/>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187</v>
      </c>
    </row>
    <row r="6" ht="15">
      <c r="A6" s="9" t="s">
        <v>161</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110</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c r="G18" s="115"/>
    </row>
    <row r="19" spans="1:7" ht="13.5" thickBot="1">
      <c r="A19" s="113"/>
      <c r="B19" s="89"/>
      <c r="C19" s="114"/>
      <c r="D19" s="90"/>
      <c r="E19" s="89"/>
      <c r="F19" s="91"/>
      <c r="G19" s="115"/>
    </row>
    <row r="20" spans="1:7" ht="13.5" thickBot="1">
      <c r="A20" s="113"/>
      <c r="B20" s="89" t="s">
        <v>11</v>
      </c>
      <c r="C20" s="114"/>
      <c r="D20" s="90"/>
      <c r="E20" s="12" t="s">
        <v>2</v>
      </c>
      <c r="F20" s="15"/>
      <c r="G20" s="115"/>
    </row>
    <row r="21" spans="1:7" s="33" customFormat="1" ht="15">
      <c r="A21" s="116"/>
      <c r="B21" s="93"/>
      <c r="C21" s="93"/>
      <c r="D21" s="117"/>
      <c r="E21" s="112"/>
      <c r="F21" s="98"/>
      <c r="G21" s="118"/>
    </row>
    <row r="22" spans="1:7" s="33" customFormat="1" ht="15">
      <c r="A22" s="119"/>
      <c r="B22" s="41" t="s">
        <v>228</v>
      </c>
      <c r="C22" s="120"/>
      <c r="D22" s="150"/>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N/A</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c r="G32" s="115"/>
    </row>
    <row r="33" spans="1:7" ht="6.75" customHeight="1">
      <c r="A33" s="113"/>
      <c r="B33" s="89"/>
      <c r="C33" s="89"/>
      <c r="D33" s="90"/>
      <c r="E33" s="89"/>
      <c r="F33" s="91"/>
      <c r="G33" s="115"/>
    </row>
    <row r="34" spans="1:7" ht="15">
      <c r="A34" s="113"/>
      <c r="B34" s="299"/>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c r="G42" s="115"/>
    </row>
    <row r="43" spans="1:7" ht="6.75" customHeight="1" thickBot="1">
      <c r="A43" s="113"/>
      <c r="B43" s="89"/>
      <c r="C43" s="89"/>
      <c r="D43" s="90"/>
      <c r="E43" s="89"/>
      <c r="F43" s="91"/>
      <c r="G43" s="115"/>
    </row>
    <row r="44" spans="1:7" ht="13.5" thickBot="1">
      <c r="A44" s="113"/>
      <c r="B44" s="89"/>
      <c r="C44" s="114" t="s">
        <v>15</v>
      </c>
      <c r="D44" s="90"/>
      <c r="E44" s="89"/>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N/A</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c r="G57" s="115"/>
    </row>
    <row r="58" spans="1:7" ht="6.75" customHeight="1">
      <c r="A58" s="113"/>
      <c r="B58" s="89"/>
      <c r="C58" s="89"/>
      <c r="D58" s="90"/>
      <c r="E58" s="89"/>
      <c r="F58" s="91"/>
      <c r="G58" s="115"/>
    </row>
    <row r="59" spans="1:7" ht="15">
      <c r="A59" s="113"/>
      <c r="B59" s="299"/>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5">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c r="G67" s="115"/>
    </row>
    <row r="68" spans="1:7" ht="6.75" customHeight="1" thickBot="1">
      <c r="A68" s="113"/>
      <c r="B68" s="89"/>
      <c r="C68" s="89"/>
      <c r="D68" s="90"/>
      <c r="E68" s="89"/>
      <c r="F68" s="91"/>
      <c r="G68" s="115"/>
    </row>
    <row r="69" spans="1:7" ht="13.5" thickBot="1">
      <c r="A69" s="113"/>
      <c r="B69" s="89"/>
      <c r="C69" s="114" t="s">
        <v>15</v>
      </c>
      <c r="D69" s="90"/>
      <c r="E69" s="89"/>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2" customWidth="1"/>
    <col min="2" max="2" width="2.140625" style="2" customWidth="1"/>
    <col min="3" max="3" width="23.421875" style="2" customWidth="1"/>
    <col min="4" max="4" width="72.2812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187</v>
      </c>
    </row>
    <row r="6" ht="15">
      <c r="A6" s="9" t="s">
        <v>162</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111</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c r="G18" s="115"/>
    </row>
    <row r="19" spans="1:7" ht="13.5" thickBot="1">
      <c r="A19" s="113"/>
      <c r="B19" s="89"/>
      <c r="C19" s="114"/>
      <c r="D19" s="90"/>
      <c r="E19" s="89"/>
      <c r="F19" s="91"/>
      <c r="G19" s="115"/>
    </row>
    <row r="20" spans="1:7" ht="13.5" thickBot="1">
      <c r="A20" s="113"/>
      <c r="B20" s="89" t="s">
        <v>11</v>
      </c>
      <c r="C20" s="114"/>
      <c r="D20" s="90"/>
      <c r="E20" s="12" t="s">
        <v>2</v>
      </c>
      <c r="F20" s="15"/>
      <c r="G20" s="115"/>
    </row>
    <row r="21" spans="1:7" s="33" customFormat="1" ht="15">
      <c r="A21" s="116"/>
      <c r="B21" s="93"/>
      <c r="C21" s="93"/>
      <c r="D21" s="117"/>
      <c r="E21" s="112"/>
      <c r="F21" s="98"/>
      <c r="G21" s="118"/>
    </row>
    <row r="22" spans="1:7" s="33" customFormat="1" ht="15">
      <c r="A22" s="119"/>
      <c r="B22" s="41" t="s">
        <v>228</v>
      </c>
      <c r="C22" s="120"/>
      <c r="D22" s="150"/>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N/A</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c r="G32" s="115"/>
    </row>
    <row r="33" spans="1:7" ht="6.75" customHeight="1">
      <c r="A33" s="113"/>
      <c r="B33" s="89"/>
      <c r="C33" s="89"/>
      <c r="D33" s="90"/>
      <c r="E33" s="89"/>
      <c r="F33" s="91"/>
      <c r="G33" s="115"/>
    </row>
    <row r="34" spans="1:7" ht="15">
      <c r="A34" s="113"/>
      <c r="B34" s="299"/>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c r="G42" s="115"/>
    </row>
    <row r="43" spans="1:7" ht="6.75" customHeight="1" thickBot="1">
      <c r="A43" s="113"/>
      <c r="B43" s="89"/>
      <c r="C43" s="89"/>
      <c r="D43" s="90"/>
      <c r="E43" s="89"/>
      <c r="F43" s="91"/>
      <c r="G43" s="115"/>
    </row>
    <row r="44" spans="1:7" ht="13.5" thickBot="1">
      <c r="A44" s="113"/>
      <c r="B44" s="89"/>
      <c r="C44" s="114" t="s">
        <v>15</v>
      </c>
      <c r="D44" s="90"/>
      <c r="E44" s="89"/>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N/A</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c r="G57" s="115"/>
    </row>
    <row r="58" spans="1:7" ht="6.75" customHeight="1">
      <c r="A58" s="113"/>
      <c r="B58" s="89"/>
      <c r="C58" s="89"/>
      <c r="D58" s="90"/>
      <c r="E58" s="89"/>
      <c r="F58" s="91"/>
      <c r="G58" s="115"/>
    </row>
    <row r="59" spans="1:7" ht="15">
      <c r="A59" s="113"/>
      <c r="B59" s="299"/>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5">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c r="G67" s="115"/>
    </row>
    <row r="68" spans="1:7" ht="6.75" customHeight="1" thickBot="1">
      <c r="A68" s="113"/>
      <c r="B68" s="89"/>
      <c r="C68" s="89"/>
      <c r="D68" s="90"/>
      <c r="E68" s="89"/>
      <c r="F68" s="91"/>
      <c r="G68" s="115"/>
    </row>
    <row r="69" spans="1:7" ht="13.5" thickBot="1">
      <c r="A69" s="113"/>
      <c r="B69" s="89"/>
      <c r="C69" s="114" t="s">
        <v>15</v>
      </c>
      <c r="D69" s="90"/>
      <c r="E69" s="89"/>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00"/>
  <sheetViews>
    <sheetView showGridLines="0" zoomScale="90" zoomScaleNormal="90" zoomScaleSheetLayoutView="89" zoomScalePageLayoutView="90" workbookViewId="0" topLeftCell="A1">
      <selection activeCell="L60" sqref="L60"/>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7.7109375" style="5" customWidth="1"/>
    <col min="6" max="6" width="22.57421875" style="7" customWidth="1"/>
    <col min="7" max="7" width="4.00390625" style="5" customWidth="1"/>
    <col min="8" max="8" width="3.140625" style="5" customWidth="1"/>
    <col min="9" max="16384" width="10.00390625" style="5" customWidth="1"/>
  </cols>
  <sheetData>
    <row r="1" ht="15">
      <c r="A1" s="1" t="s">
        <v>67</v>
      </c>
    </row>
    <row r="2" spans="1:7" s="2" customFormat="1" ht="15">
      <c r="A2" s="12" t="s">
        <v>2</v>
      </c>
      <c r="B2" s="228" t="s">
        <v>81</v>
      </c>
      <c r="C2" s="12"/>
      <c r="D2" s="230" t="str">
        <f>IF('[1]Total Payment Amount'!D2=0,"",'[1]Total Payment Amount'!D2)</f>
        <v>Los Angeles County Department of Health Services</v>
      </c>
      <c r="E2" s="89"/>
      <c r="F2" s="91"/>
      <c r="G2" s="89"/>
    </row>
    <row r="3" spans="1:7" s="2" customFormat="1" ht="15">
      <c r="A3" s="12" t="s">
        <v>2</v>
      </c>
      <c r="B3" s="202" t="s">
        <v>82</v>
      </c>
      <c r="C3" s="89"/>
      <c r="D3" s="230" t="str">
        <f>IF('[1]Total Payment Amount'!D3=0,"",'[1]Total Payment Amount'!D3)</f>
        <v>DY 7</v>
      </c>
      <c r="E3" s="89"/>
      <c r="F3" s="91"/>
      <c r="G3" s="89"/>
    </row>
    <row r="4" spans="1:7" s="2" customFormat="1" ht="15">
      <c r="A4" s="12" t="s">
        <v>2</v>
      </c>
      <c r="B4" s="202" t="s">
        <v>83</v>
      </c>
      <c r="C4" s="89"/>
      <c r="D4" s="231">
        <v>41182</v>
      </c>
      <c r="E4" s="89"/>
      <c r="F4" s="91"/>
      <c r="G4" s="89"/>
    </row>
    <row r="5" spans="1:7" s="2" customFormat="1" ht="15">
      <c r="A5" s="12"/>
      <c r="B5" s="202"/>
      <c r="C5" s="89"/>
      <c r="D5" s="203"/>
      <c r="E5" s="89"/>
      <c r="F5" s="91"/>
      <c r="G5" s="89"/>
    </row>
    <row r="6" spans="1:7" ht="15">
      <c r="A6" s="93" t="s">
        <v>84</v>
      </c>
      <c r="B6" s="89"/>
      <c r="C6" s="89"/>
      <c r="D6" s="90"/>
      <c r="E6" s="89"/>
      <c r="F6" s="91"/>
      <c r="G6" s="89"/>
    </row>
    <row r="7" spans="1:7" ht="6.75" customHeight="1">
      <c r="A7" s="93"/>
      <c r="B7" s="89"/>
      <c r="C7" s="89"/>
      <c r="D7" s="90"/>
      <c r="E7" s="89"/>
      <c r="F7" s="91"/>
      <c r="G7" s="89"/>
    </row>
    <row r="8" spans="1:7" ht="14.25">
      <c r="A8" s="96" t="s">
        <v>85</v>
      </c>
      <c r="B8" s="89"/>
      <c r="C8" s="89"/>
      <c r="D8" s="90"/>
      <c r="E8" s="89"/>
      <c r="F8" s="91"/>
      <c r="G8" s="89"/>
    </row>
    <row r="9" spans="1:7" ht="14.25">
      <c r="A9" s="12" t="s">
        <v>2</v>
      </c>
      <c r="B9" s="96" t="s">
        <v>86</v>
      </c>
      <c r="C9" s="89"/>
      <c r="D9" s="90"/>
      <c r="E9" s="89"/>
      <c r="F9" s="91"/>
      <c r="G9" s="89"/>
    </row>
    <row r="10" spans="1:7" ht="14.25">
      <c r="A10" s="96" t="s">
        <v>87</v>
      </c>
      <c r="B10" s="89"/>
      <c r="C10" s="89"/>
      <c r="D10" s="90"/>
      <c r="E10" s="89"/>
      <c r="F10" s="91"/>
      <c r="G10" s="89"/>
    </row>
    <row r="11" spans="1:7" ht="6.75" customHeight="1">
      <c r="A11" s="89"/>
      <c r="B11" s="89"/>
      <c r="C11" s="89"/>
      <c r="D11" s="90"/>
      <c r="E11" s="89"/>
      <c r="F11" s="91"/>
      <c r="G11" s="89"/>
    </row>
    <row r="12" spans="1:7" s="71" customFormat="1" ht="15">
      <c r="A12" s="204" t="s">
        <v>88</v>
      </c>
      <c r="B12" s="205"/>
      <c r="C12" s="205"/>
      <c r="D12" s="206"/>
      <c r="E12" s="207"/>
      <c r="F12" s="208"/>
      <c r="G12" s="209"/>
    </row>
    <row r="13" spans="1:7" s="71" customFormat="1" ht="6.75" customHeight="1" thickBot="1">
      <c r="A13" s="210"/>
      <c r="B13" s="211"/>
      <c r="C13" s="211"/>
      <c r="D13" s="212"/>
      <c r="E13" s="105"/>
      <c r="F13" s="213"/>
      <c r="G13" s="214"/>
    </row>
    <row r="14" spans="1:7" s="73" customFormat="1" ht="15.75" thickBot="1">
      <c r="A14" s="116" t="s">
        <v>89</v>
      </c>
      <c r="B14" s="93"/>
      <c r="C14" s="93"/>
      <c r="D14" s="117"/>
      <c r="E14" s="112"/>
      <c r="F14" s="215" t="str">
        <f>'Category 1 Summary'!F67</f>
        <v xml:space="preserve"> </v>
      </c>
      <c r="G14" s="118"/>
    </row>
    <row r="15" spans="1:7" s="73" customFormat="1" ht="6.75" customHeight="1" thickBot="1">
      <c r="A15" s="119"/>
      <c r="B15" s="96"/>
      <c r="C15" s="120"/>
      <c r="D15" s="117"/>
      <c r="E15" s="112"/>
      <c r="F15" s="98"/>
      <c r="G15" s="118"/>
    </row>
    <row r="16" spans="1:7" s="73" customFormat="1" ht="15.75" thickBot="1">
      <c r="A16" s="116" t="s">
        <v>90</v>
      </c>
      <c r="B16" s="93"/>
      <c r="C16" s="93"/>
      <c r="D16" s="117"/>
      <c r="E16" s="112"/>
      <c r="F16" s="215" t="str">
        <f>'Category 1 Summary'!F122</f>
        <v xml:space="preserve"> </v>
      </c>
      <c r="G16" s="118"/>
    </row>
    <row r="17" spans="1:7" s="73" customFormat="1" ht="6.75" customHeight="1" thickBot="1">
      <c r="A17" s="119"/>
      <c r="B17" s="96"/>
      <c r="C17" s="120"/>
      <c r="D17" s="117"/>
      <c r="E17" s="112"/>
      <c r="F17" s="98"/>
      <c r="G17" s="118"/>
    </row>
    <row r="18" spans="1:7" s="73" customFormat="1" ht="15.75" thickBot="1">
      <c r="A18" s="116" t="s">
        <v>91</v>
      </c>
      <c r="B18" s="93"/>
      <c r="C18" s="93"/>
      <c r="D18" s="117"/>
      <c r="E18" s="112"/>
      <c r="F18" s="215">
        <f>'Category 1 Summary'!F177</f>
        <v>0</v>
      </c>
      <c r="G18" s="118"/>
    </row>
    <row r="19" spans="1:7" s="73" customFormat="1" ht="6.75" customHeight="1" thickBot="1">
      <c r="A19" s="119"/>
      <c r="B19" s="96"/>
      <c r="C19" s="120"/>
      <c r="D19" s="117"/>
      <c r="E19" s="112"/>
      <c r="F19" s="98"/>
      <c r="G19" s="118"/>
    </row>
    <row r="20" spans="1:7" s="73" customFormat="1" ht="15.75" thickBot="1">
      <c r="A20" s="116" t="s">
        <v>92</v>
      </c>
      <c r="B20" s="93"/>
      <c r="C20" s="93"/>
      <c r="D20" s="117"/>
      <c r="E20" s="112"/>
      <c r="F20" s="215" t="str">
        <f>'Category 1 Summary'!F232</f>
        <v xml:space="preserve"> </v>
      </c>
      <c r="G20" s="118"/>
    </row>
    <row r="21" spans="1:7" s="73" customFormat="1" ht="6.75" customHeight="1" thickBot="1">
      <c r="A21" s="119"/>
      <c r="B21" s="96"/>
      <c r="C21" s="120"/>
      <c r="D21" s="117"/>
      <c r="E21" s="112"/>
      <c r="F21" s="98"/>
      <c r="G21" s="118"/>
    </row>
    <row r="22" spans="1:7" s="73" customFormat="1" ht="15.75" thickBot="1">
      <c r="A22" s="116" t="s">
        <v>93</v>
      </c>
      <c r="B22" s="93"/>
      <c r="C22" s="93"/>
      <c r="D22" s="117"/>
      <c r="E22" s="112"/>
      <c r="F22" s="215" t="str">
        <f>'Category 1 Summary'!F287</f>
        <v xml:space="preserve"> </v>
      </c>
      <c r="G22" s="118"/>
    </row>
    <row r="23" spans="1:7" s="73" customFormat="1" ht="6.75" customHeight="1" thickBot="1">
      <c r="A23" s="119"/>
      <c r="B23" s="96"/>
      <c r="C23" s="120"/>
      <c r="D23" s="117"/>
      <c r="E23" s="112"/>
      <c r="F23" s="98"/>
      <c r="G23" s="118"/>
    </row>
    <row r="24" spans="1:7" s="73" customFormat="1" ht="15.75" thickBot="1">
      <c r="A24" s="116" t="s">
        <v>94</v>
      </c>
      <c r="B24" s="93"/>
      <c r="C24" s="93"/>
      <c r="D24" s="117"/>
      <c r="E24" s="112"/>
      <c r="F24" s="215">
        <f>'Category 1 Summary'!F342</f>
        <v>0</v>
      </c>
      <c r="G24" s="118"/>
    </row>
    <row r="25" spans="1:7" s="73" customFormat="1" ht="6.75" customHeight="1" thickBot="1">
      <c r="A25" s="119"/>
      <c r="B25" s="96"/>
      <c r="C25" s="120"/>
      <c r="D25" s="117"/>
      <c r="E25" s="112"/>
      <c r="F25" s="98"/>
      <c r="G25" s="118"/>
    </row>
    <row r="26" spans="1:7" s="73" customFormat="1" ht="15.75" thickBot="1">
      <c r="A26" s="116" t="s">
        <v>95</v>
      </c>
      <c r="B26" s="93"/>
      <c r="C26" s="93"/>
      <c r="D26" s="117"/>
      <c r="E26" s="112"/>
      <c r="F26" s="215" t="str">
        <f>'Category 1 Summary'!F397</f>
        <v xml:space="preserve"> </v>
      </c>
      <c r="G26" s="118"/>
    </row>
    <row r="27" spans="1:7" s="73" customFormat="1" ht="6.75" customHeight="1" thickBot="1">
      <c r="A27" s="119"/>
      <c r="B27" s="96"/>
      <c r="C27" s="120"/>
      <c r="D27" s="117"/>
      <c r="E27" s="112"/>
      <c r="F27" s="98"/>
      <c r="G27" s="118"/>
    </row>
    <row r="28" spans="1:7" s="73" customFormat="1" ht="15.75" thickBot="1">
      <c r="A28" s="116" t="s">
        <v>96</v>
      </c>
      <c r="B28" s="93"/>
      <c r="C28" s="93"/>
      <c r="D28" s="117"/>
      <c r="E28" s="112"/>
      <c r="F28" s="215">
        <f>'Category 1 Summary'!F452</f>
        <v>0</v>
      </c>
      <c r="G28" s="118"/>
    </row>
    <row r="29" spans="1:7" s="73" customFormat="1" ht="6.75" customHeight="1" thickBot="1">
      <c r="A29" s="119"/>
      <c r="B29" s="96"/>
      <c r="C29" s="120"/>
      <c r="D29" s="117"/>
      <c r="E29" s="112"/>
      <c r="F29" s="98"/>
      <c r="G29" s="118"/>
    </row>
    <row r="30" spans="1:7" s="73" customFormat="1" ht="15.75" thickBot="1">
      <c r="A30" s="116" t="s">
        <v>97</v>
      </c>
      <c r="B30" s="93"/>
      <c r="C30" s="93"/>
      <c r="D30" s="117"/>
      <c r="E30" s="112"/>
      <c r="F30" s="215" t="str">
        <f>'Category 1 Summary'!F507</f>
        <v xml:space="preserve"> </v>
      </c>
      <c r="G30" s="118"/>
    </row>
    <row r="31" spans="1:7" s="73" customFormat="1" ht="6.75" customHeight="1" thickBot="1">
      <c r="A31" s="119"/>
      <c r="B31" s="96"/>
      <c r="C31" s="120"/>
      <c r="D31" s="117"/>
      <c r="E31" s="112"/>
      <c r="F31" s="98"/>
      <c r="G31" s="118"/>
    </row>
    <row r="32" spans="1:7" s="73" customFormat="1" ht="15.75" thickBot="1">
      <c r="A32" s="116" t="s">
        <v>98</v>
      </c>
      <c r="B32" s="93"/>
      <c r="C32" s="93"/>
      <c r="D32" s="117"/>
      <c r="E32" s="112"/>
      <c r="F32" s="215" t="str">
        <f>'Category 1 Summary'!F562</f>
        <v xml:space="preserve"> </v>
      </c>
      <c r="G32" s="118"/>
    </row>
    <row r="33" spans="1:7" s="73" customFormat="1" ht="6.75" customHeight="1" thickBot="1">
      <c r="A33" s="119"/>
      <c r="B33" s="96"/>
      <c r="C33" s="120"/>
      <c r="D33" s="117"/>
      <c r="E33" s="112"/>
      <c r="F33" s="98"/>
      <c r="G33" s="118"/>
    </row>
    <row r="34" spans="1:7" s="73" customFormat="1" ht="15.75" thickBot="1">
      <c r="A34" s="116" t="s">
        <v>99</v>
      </c>
      <c r="B34" s="93"/>
      <c r="C34" s="93"/>
      <c r="D34" s="117"/>
      <c r="E34" s="112"/>
      <c r="F34" s="215">
        <f>'Category 1 Summary'!F617</f>
        <v>0</v>
      </c>
      <c r="G34" s="118"/>
    </row>
    <row r="35" spans="1:7" s="73" customFormat="1" ht="6.75" customHeight="1" thickBot="1">
      <c r="A35" s="119"/>
      <c r="B35" s="96"/>
      <c r="C35" s="120"/>
      <c r="D35" s="117"/>
      <c r="E35" s="112"/>
      <c r="F35" s="98"/>
      <c r="G35" s="118"/>
    </row>
    <row r="36" spans="1:7" s="73" customFormat="1" ht="15.75" thickBot="1">
      <c r="A36" s="216" t="s">
        <v>100</v>
      </c>
      <c r="B36" s="93"/>
      <c r="C36" s="93"/>
      <c r="D36" s="117"/>
      <c r="E36" s="112"/>
      <c r="F36" s="217">
        <f>SUM(F14,F16,F18,F20,F22,F24,F26,F28,F30,F32,F34)</f>
        <v>0</v>
      </c>
      <c r="G36" s="118"/>
    </row>
    <row r="37" spans="1:7" ht="6.75" customHeight="1">
      <c r="A37" s="129"/>
      <c r="B37" s="130"/>
      <c r="C37" s="130"/>
      <c r="D37" s="131"/>
      <c r="E37" s="130"/>
      <c r="F37" s="132"/>
      <c r="G37" s="133"/>
    </row>
    <row r="38" spans="1:7" s="71" customFormat="1" ht="15">
      <c r="A38" s="204" t="s">
        <v>101</v>
      </c>
      <c r="B38" s="205"/>
      <c r="C38" s="205"/>
      <c r="D38" s="206"/>
      <c r="E38" s="207"/>
      <c r="F38" s="208"/>
      <c r="G38" s="209"/>
    </row>
    <row r="39" spans="1:7" s="71" customFormat="1" ht="7.5" customHeight="1" thickBot="1">
      <c r="A39" s="210"/>
      <c r="B39" s="211"/>
      <c r="C39" s="211"/>
      <c r="D39" s="212"/>
      <c r="E39" s="105"/>
      <c r="F39" s="213"/>
      <c r="G39" s="214"/>
    </row>
    <row r="40" spans="1:7" s="73" customFormat="1" ht="15.75" thickBot="1">
      <c r="A40" s="116" t="s">
        <v>102</v>
      </c>
      <c r="B40" s="93"/>
      <c r="C40" s="93"/>
      <c r="D40" s="117"/>
      <c r="E40" s="112"/>
      <c r="F40" s="215">
        <f>'Category 2 Summary'!F67</f>
        <v>0</v>
      </c>
      <c r="G40" s="118"/>
    </row>
    <row r="41" spans="1:7" s="73" customFormat="1" ht="6.75" customHeight="1" thickBot="1">
      <c r="A41" s="119"/>
      <c r="B41" s="96"/>
      <c r="C41" s="120"/>
      <c r="D41" s="117"/>
      <c r="E41" s="112"/>
      <c r="F41" s="98"/>
      <c r="G41" s="118"/>
    </row>
    <row r="42" spans="1:7" s="73" customFormat="1" ht="15.75" thickBot="1">
      <c r="A42" s="116" t="s">
        <v>103</v>
      </c>
      <c r="B42" s="93"/>
      <c r="C42" s="93"/>
      <c r="D42" s="117"/>
      <c r="E42" s="112"/>
      <c r="F42" s="215">
        <f>'Category 2 Summary'!F122</f>
        <v>0</v>
      </c>
      <c r="G42" s="118"/>
    </row>
    <row r="43" spans="1:7" s="73" customFormat="1" ht="6.75" customHeight="1" thickBot="1">
      <c r="A43" s="119"/>
      <c r="B43" s="96"/>
      <c r="C43" s="120"/>
      <c r="D43" s="117"/>
      <c r="E43" s="112"/>
      <c r="F43" s="98"/>
      <c r="G43" s="118"/>
    </row>
    <row r="44" spans="1:7" s="73" customFormat="1" ht="15.75" thickBot="1">
      <c r="A44" s="116" t="s">
        <v>104</v>
      </c>
      <c r="B44" s="93"/>
      <c r="C44" s="93"/>
      <c r="D44" s="117"/>
      <c r="E44" s="112"/>
      <c r="F44" s="215" t="str">
        <f>'Category 2 Summary'!F177</f>
        <v xml:space="preserve"> </v>
      </c>
      <c r="G44" s="118"/>
    </row>
    <row r="45" spans="1:7" s="73" customFormat="1" ht="6.75" customHeight="1" thickBot="1">
      <c r="A45" s="119"/>
      <c r="B45" s="96"/>
      <c r="C45" s="120"/>
      <c r="D45" s="117"/>
      <c r="E45" s="112"/>
      <c r="F45" s="98"/>
      <c r="G45" s="118"/>
    </row>
    <row r="46" spans="1:7" s="73" customFormat="1" ht="15.75" thickBot="1">
      <c r="A46" s="116" t="s">
        <v>105</v>
      </c>
      <c r="B46" s="93"/>
      <c r="C46" s="93"/>
      <c r="D46" s="117"/>
      <c r="E46" s="112"/>
      <c r="F46" s="215" t="str">
        <f>'Category 2 Summary'!F232</f>
        <v xml:space="preserve"> </v>
      </c>
      <c r="G46" s="118"/>
    </row>
    <row r="47" spans="1:7" s="73" customFormat="1" ht="6.75" customHeight="1" thickBot="1">
      <c r="A47" s="119"/>
      <c r="B47" s="96"/>
      <c r="C47" s="120"/>
      <c r="D47" s="117"/>
      <c r="E47" s="112"/>
      <c r="F47" s="98"/>
      <c r="G47" s="118"/>
    </row>
    <row r="48" spans="1:7" s="73" customFormat="1" ht="15.75" thickBot="1">
      <c r="A48" s="116" t="s">
        <v>106</v>
      </c>
      <c r="B48" s="93"/>
      <c r="C48" s="93"/>
      <c r="D48" s="117"/>
      <c r="E48" s="112"/>
      <c r="F48" s="215" t="str">
        <f>'Category 2 Summary'!F287</f>
        <v xml:space="preserve"> </v>
      </c>
      <c r="G48" s="118"/>
    </row>
    <row r="49" spans="1:7" s="73" customFormat="1" ht="6.75" customHeight="1" thickBot="1">
      <c r="A49" s="119"/>
      <c r="B49" s="96"/>
      <c r="C49" s="120"/>
      <c r="D49" s="117"/>
      <c r="E49" s="112"/>
      <c r="F49" s="98"/>
      <c r="G49" s="118"/>
    </row>
    <row r="50" spans="1:7" s="73" customFormat="1" ht="15.75" thickBot="1">
      <c r="A50" s="116" t="s">
        <v>107</v>
      </c>
      <c r="B50" s="93"/>
      <c r="C50" s="93"/>
      <c r="D50" s="117"/>
      <c r="E50" s="112"/>
      <c r="F50" s="215">
        <f>'Category 2 Summary'!F342</f>
        <v>0</v>
      </c>
      <c r="G50" s="118"/>
    </row>
    <row r="51" spans="1:7" s="73" customFormat="1" ht="6.75" customHeight="1" thickBot="1">
      <c r="A51" s="119"/>
      <c r="B51" s="96"/>
      <c r="C51" s="120"/>
      <c r="D51" s="117"/>
      <c r="E51" s="112"/>
      <c r="F51" s="98"/>
      <c r="G51" s="118"/>
    </row>
    <row r="52" spans="1:7" s="73" customFormat="1" ht="15.75" thickBot="1">
      <c r="A52" s="116" t="s">
        <v>108</v>
      </c>
      <c r="B52" s="93"/>
      <c r="C52" s="93"/>
      <c r="D52" s="117"/>
      <c r="E52" s="112"/>
      <c r="F52" s="215" t="str">
        <f>'Category 2 Summary'!F397</f>
        <v xml:space="preserve"> </v>
      </c>
      <c r="G52" s="118"/>
    </row>
    <row r="53" spans="1:7" s="73" customFormat="1" ht="6.75" customHeight="1" thickBot="1">
      <c r="A53" s="119"/>
      <c r="B53" s="96"/>
      <c r="C53" s="120"/>
      <c r="D53" s="117"/>
      <c r="E53" s="112"/>
      <c r="F53" s="98"/>
      <c r="G53" s="118"/>
    </row>
    <row r="54" spans="1:7" s="73" customFormat="1" ht="15.75" thickBot="1">
      <c r="A54" s="116" t="s">
        <v>109</v>
      </c>
      <c r="B54" s="93"/>
      <c r="C54" s="93"/>
      <c r="D54" s="117"/>
      <c r="E54" s="112"/>
      <c r="F54" s="215" t="str">
        <f>'Category 2 Summary'!F452</f>
        <v xml:space="preserve"> </v>
      </c>
      <c r="G54" s="118"/>
    </row>
    <row r="55" spans="1:7" s="73" customFormat="1" ht="6.75" customHeight="1" thickBot="1">
      <c r="A55" s="119"/>
      <c r="B55" s="96"/>
      <c r="C55" s="120"/>
      <c r="D55" s="117"/>
      <c r="E55" s="112"/>
      <c r="F55" s="98"/>
      <c r="G55" s="118"/>
    </row>
    <row r="56" spans="1:7" s="73" customFormat="1" ht="15.75" thickBot="1">
      <c r="A56" s="116" t="s">
        <v>110</v>
      </c>
      <c r="B56" s="93"/>
      <c r="C56" s="93"/>
      <c r="D56" s="117"/>
      <c r="E56" s="112"/>
      <c r="F56" s="215" t="str">
        <f>'Category 2 Summary'!F507</f>
        <v xml:space="preserve"> </v>
      </c>
      <c r="G56" s="118"/>
    </row>
    <row r="57" spans="1:7" s="73" customFormat="1" ht="6.75" customHeight="1" thickBot="1">
      <c r="A57" s="119"/>
      <c r="B57" s="96"/>
      <c r="C57" s="120"/>
      <c r="D57" s="117"/>
      <c r="E57" s="112"/>
      <c r="F57" s="98"/>
      <c r="G57" s="118"/>
    </row>
    <row r="58" spans="1:7" s="73" customFormat="1" ht="15.75" thickBot="1">
      <c r="A58" s="116" t="s">
        <v>111</v>
      </c>
      <c r="B58" s="93"/>
      <c r="C58" s="93"/>
      <c r="D58" s="117"/>
      <c r="E58" s="112"/>
      <c r="F58" s="215" t="str">
        <f>'Category 2 Summary'!F562</f>
        <v xml:space="preserve"> </v>
      </c>
      <c r="G58" s="118"/>
    </row>
    <row r="59" spans="1:7" s="73" customFormat="1" ht="6.75" customHeight="1" thickBot="1">
      <c r="A59" s="119"/>
      <c r="B59" s="96"/>
      <c r="C59" s="120"/>
      <c r="D59" s="117"/>
      <c r="E59" s="112"/>
      <c r="F59" s="98"/>
      <c r="G59" s="118"/>
    </row>
    <row r="60" spans="1:7" s="73" customFormat="1" ht="15.75" thickBot="1">
      <c r="A60" s="116" t="s">
        <v>112</v>
      </c>
      <c r="B60" s="93"/>
      <c r="C60" s="93"/>
      <c r="D60" s="117"/>
      <c r="E60" s="112"/>
      <c r="F60" s="215" t="str">
        <f>'Category 2 Summary'!F617</f>
        <v xml:space="preserve"> </v>
      </c>
      <c r="G60" s="118"/>
    </row>
    <row r="61" spans="1:7" s="73" customFormat="1" ht="6.75" customHeight="1" thickBot="1">
      <c r="A61" s="119"/>
      <c r="B61" s="96"/>
      <c r="C61" s="120"/>
      <c r="D61" s="117"/>
      <c r="E61" s="112"/>
      <c r="F61" s="98"/>
      <c r="G61" s="118"/>
    </row>
    <row r="62" spans="1:7" s="73" customFormat="1" ht="15.75" thickBot="1">
      <c r="A62" s="116" t="s">
        <v>113</v>
      </c>
      <c r="B62" s="93"/>
      <c r="C62" s="93"/>
      <c r="D62" s="117"/>
      <c r="E62" s="112"/>
      <c r="F62" s="215" t="str">
        <f>'Category 2 Summary'!F672</f>
        <v xml:space="preserve"> </v>
      </c>
      <c r="G62" s="118"/>
    </row>
    <row r="63" spans="1:7" s="73" customFormat="1" ht="6.75" customHeight="1" thickBot="1">
      <c r="A63" s="119"/>
      <c r="B63" s="96"/>
      <c r="C63" s="120"/>
      <c r="D63" s="117"/>
      <c r="E63" s="112"/>
      <c r="F63" s="98"/>
      <c r="G63" s="118"/>
    </row>
    <row r="64" spans="1:7" s="73" customFormat="1" ht="15.75" thickBot="1">
      <c r="A64" s="116" t="s">
        <v>114</v>
      </c>
      <c r="B64" s="93"/>
      <c r="C64" s="93"/>
      <c r="D64" s="117"/>
      <c r="E64" s="112"/>
      <c r="F64" s="215" t="str">
        <f>'Category 2 Summary'!F727</f>
        <v xml:space="preserve"> </v>
      </c>
      <c r="G64" s="118"/>
    </row>
    <row r="65" spans="1:7" s="73" customFormat="1" ht="6.75" customHeight="1" thickBot="1">
      <c r="A65" s="119"/>
      <c r="B65" s="96"/>
      <c r="C65" s="120"/>
      <c r="D65" s="117"/>
      <c r="E65" s="112"/>
      <c r="F65" s="98"/>
      <c r="G65" s="118"/>
    </row>
    <row r="66" spans="1:7" s="73" customFormat="1" ht="15.75" thickBot="1">
      <c r="A66" s="116" t="s">
        <v>115</v>
      </c>
      <c r="B66" s="93"/>
      <c r="C66" s="93"/>
      <c r="D66" s="117"/>
      <c r="E66" s="112"/>
      <c r="F66" s="215" t="str">
        <f>'Category 2 Summary'!F782</f>
        <v xml:space="preserve"> </v>
      </c>
      <c r="G66" s="118"/>
    </row>
    <row r="67" spans="1:7" s="73" customFormat="1" ht="6.75" customHeight="1" thickBot="1">
      <c r="A67" s="119"/>
      <c r="B67" s="96"/>
      <c r="C67" s="120"/>
      <c r="D67" s="117"/>
      <c r="E67" s="112"/>
      <c r="F67" s="98"/>
      <c r="G67" s="118"/>
    </row>
    <row r="68" spans="1:7" s="73" customFormat="1" ht="15.75" thickBot="1">
      <c r="A68" s="216" t="s">
        <v>116</v>
      </c>
      <c r="B68" s="93"/>
      <c r="C68" s="93"/>
      <c r="D68" s="117"/>
      <c r="E68" s="112"/>
      <c r="F68" s="217">
        <f>SUM(F40,F42,F44,F46,F48,F50,F52,F54,F56,F58,F60,F62,F64,F66)</f>
        <v>0</v>
      </c>
      <c r="G68" s="118"/>
    </row>
    <row r="69" spans="1:7" ht="6.75" customHeight="1">
      <c r="A69" s="129"/>
      <c r="B69" s="130"/>
      <c r="C69" s="130"/>
      <c r="D69" s="131"/>
      <c r="E69" s="130"/>
      <c r="F69" s="132"/>
      <c r="G69" s="133"/>
    </row>
    <row r="70" spans="1:7" s="71" customFormat="1" ht="15">
      <c r="A70" s="204" t="s">
        <v>60</v>
      </c>
      <c r="B70" s="205"/>
      <c r="C70" s="205"/>
      <c r="D70" s="206"/>
      <c r="E70" s="207"/>
      <c r="F70" s="208"/>
      <c r="G70" s="209"/>
    </row>
    <row r="71" spans="1:7" s="71" customFormat="1" ht="6.75" customHeight="1" thickBot="1">
      <c r="A71" s="210"/>
      <c r="B71" s="211"/>
      <c r="C71" s="211"/>
      <c r="D71" s="212"/>
      <c r="E71" s="105"/>
      <c r="F71" s="213"/>
      <c r="G71" s="214"/>
    </row>
    <row r="72" spans="1:7" s="73" customFormat="1" ht="15.75" thickBot="1">
      <c r="A72" s="116" t="s">
        <v>117</v>
      </c>
      <c r="B72" s="93"/>
      <c r="C72" s="93"/>
      <c r="D72" s="117"/>
      <c r="E72" s="112"/>
      <c r="F72" s="215">
        <f>'Category 3 Summary'!F58</f>
        <v>0</v>
      </c>
      <c r="G72" s="118"/>
    </row>
    <row r="73" spans="1:7" s="73" customFormat="1" ht="6.75" customHeight="1" thickBot="1">
      <c r="A73" s="119"/>
      <c r="B73" s="96"/>
      <c r="C73" s="120"/>
      <c r="D73" s="117"/>
      <c r="E73" s="112"/>
      <c r="F73" s="98"/>
      <c r="G73" s="118"/>
    </row>
    <row r="74" spans="1:7" s="73" customFormat="1" ht="15.75" thickBot="1">
      <c r="A74" s="116" t="s">
        <v>118</v>
      </c>
      <c r="B74" s="93"/>
      <c r="C74" s="93"/>
      <c r="D74" s="117"/>
      <c r="E74" s="112"/>
      <c r="F74" s="215">
        <f>'Category 3 Summary'!F91</f>
        <v>0</v>
      </c>
      <c r="G74" s="118"/>
    </row>
    <row r="75" spans="1:7" s="73" customFormat="1" ht="6.75" customHeight="1" thickBot="1">
      <c r="A75" s="119"/>
      <c r="B75" s="96"/>
      <c r="C75" s="120"/>
      <c r="D75" s="117"/>
      <c r="E75" s="112"/>
      <c r="F75" s="98"/>
      <c r="G75" s="118"/>
    </row>
    <row r="76" spans="1:7" s="73" customFormat="1" ht="15.75" thickBot="1">
      <c r="A76" s="116" t="s">
        <v>119</v>
      </c>
      <c r="B76" s="93"/>
      <c r="C76" s="93"/>
      <c r="D76" s="117"/>
      <c r="E76" s="112"/>
      <c r="F76" s="215">
        <f>'Category 3 Summary'!F128</f>
        <v>0</v>
      </c>
      <c r="G76" s="118"/>
    </row>
    <row r="77" spans="1:7" s="73" customFormat="1" ht="6.75" customHeight="1" thickBot="1">
      <c r="A77" s="119"/>
      <c r="B77" s="96"/>
      <c r="C77" s="120"/>
      <c r="D77" s="117"/>
      <c r="E77" s="112"/>
      <c r="F77" s="98"/>
      <c r="G77" s="118"/>
    </row>
    <row r="78" spans="1:7" s="73" customFormat="1" ht="15.75" thickBot="1">
      <c r="A78" s="116" t="s">
        <v>120</v>
      </c>
      <c r="B78" s="93"/>
      <c r="C78" s="93"/>
      <c r="D78" s="117"/>
      <c r="E78" s="112"/>
      <c r="F78" s="215">
        <f>'Category 3 Summary'!F175</f>
        <v>0</v>
      </c>
      <c r="G78" s="118"/>
    </row>
    <row r="79" spans="1:7" s="73" customFormat="1" ht="6.75" customHeight="1" thickBot="1">
      <c r="A79" s="119"/>
      <c r="B79" s="96"/>
      <c r="C79" s="120"/>
      <c r="D79" s="117"/>
      <c r="E79" s="112"/>
      <c r="F79" s="98"/>
      <c r="G79" s="118"/>
    </row>
    <row r="80" spans="1:7" s="73" customFormat="1" ht="15.75" thickBot="1">
      <c r="A80" s="216" t="s">
        <v>121</v>
      </c>
      <c r="B80" s="93"/>
      <c r="C80" s="93"/>
      <c r="D80" s="117"/>
      <c r="E80" s="112"/>
      <c r="F80" s="217">
        <f>SUM(F72,F74,F76,F78)</f>
        <v>0</v>
      </c>
      <c r="G80" s="118"/>
    </row>
    <row r="81" spans="1:7" s="73" customFormat="1" ht="6.75" customHeight="1">
      <c r="A81" s="218"/>
      <c r="B81" s="219"/>
      <c r="C81" s="220"/>
      <c r="D81" s="150"/>
      <c r="E81" s="219"/>
      <c r="F81" s="150"/>
      <c r="G81" s="221"/>
    </row>
    <row r="82" spans="1:7" s="71" customFormat="1" ht="15">
      <c r="A82" s="204" t="s">
        <v>122</v>
      </c>
      <c r="B82" s="205"/>
      <c r="C82" s="205"/>
      <c r="D82" s="206"/>
      <c r="E82" s="207"/>
      <c r="F82" s="208"/>
      <c r="G82" s="209"/>
    </row>
    <row r="83" spans="1:7" s="71" customFormat="1" ht="6.75" customHeight="1" thickBot="1">
      <c r="A83" s="210"/>
      <c r="B83" s="211"/>
      <c r="C83" s="211"/>
      <c r="D83" s="212"/>
      <c r="E83" s="105"/>
      <c r="F83" s="213"/>
      <c r="G83" s="214"/>
    </row>
    <row r="84" spans="1:7" s="73" customFormat="1" ht="15.75" thickBot="1">
      <c r="A84" s="116" t="s">
        <v>123</v>
      </c>
      <c r="B84" s="93"/>
      <c r="C84" s="93"/>
      <c r="D84" s="117"/>
      <c r="E84" s="112"/>
      <c r="F84" s="215">
        <f>'Category 4 Summary'!F72</f>
        <v>0</v>
      </c>
      <c r="G84" s="118"/>
    </row>
    <row r="85" spans="1:7" s="73" customFormat="1" ht="6.75" customHeight="1" thickBot="1">
      <c r="A85" s="119"/>
      <c r="B85" s="96"/>
      <c r="C85" s="120"/>
      <c r="D85" s="117"/>
      <c r="E85" s="112"/>
      <c r="F85" s="98"/>
      <c r="G85" s="118"/>
    </row>
    <row r="86" spans="1:7" s="73" customFormat="1" ht="15.75" thickBot="1">
      <c r="A86" s="116" t="s">
        <v>124</v>
      </c>
      <c r="B86" s="93"/>
      <c r="C86" s="93"/>
      <c r="D86" s="117"/>
      <c r="E86" s="112"/>
      <c r="F86" s="215">
        <f>'Category 4 Summary'!F127</f>
        <v>0</v>
      </c>
      <c r="G86" s="118"/>
    </row>
    <row r="87" spans="1:7" s="73" customFormat="1" ht="6.75" customHeight="1" thickBot="1">
      <c r="A87" s="119"/>
      <c r="B87" s="96"/>
      <c r="C87" s="120"/>
      <c r="D87" s="117"/>
      <c r="E87" s="112"/>
      <c r="F87" s="98"/>
      <c r="G87" s="118"/>
    </row>
    <row r="88" spans="1:7" s="73" customFormat="1" ht="15.75" thickBot="1">
      <c r="A88" s="116" t="s">
        <v>125</v>
      </c>
      <c r="B88" s="93"/>
      <c r="C88" s="93"/>
      <c r="D88" s="117"/>
      <c r="E88" s="112"/>
      <c r="F88" s="215">
        <f>'Category 4 Summary'!F170</f>
        <v>0</v>
      </c>
      <c r="G88" s="118"/>
    </row>
    <row r="89" spans="1:7" s="73" customFormat="1" ht="6.75" customHeight="1" thickBot="1">
      <c r="A89" s="119"/>
      <c r="B89" s="96"/>
      <c r="C89" s="120"/>
      <c r="D89" s="117"/>
      <c r="E89" s="112"/>
      <c r="F89" s="98"/>
      <c r="G89" s="118"/>
    </row>
    <row r="90" spans="1:7" s="73" customFormat="1" ht="15.75" thickBot="1">
      <c r="A90" s="116" t="s">
        <v>126</v>
      </c>
      <c r="B90" s="93"/>
      <c r="C90" s="93"/>
      <c r="D90" s="117"/>
      <c r="E90" s="112"/>
      <c r="F90" s="215" t="str">
        <f>'Category 4 Summary'!F241</f>
        <v xml:space="preserve"> </v>
      </c>
      <c r="G90" s="118"/>
    </row>
    <row r="91" spans="1:7" s="73" customFormat="1" ht="6.75" customHeight="1" thickBot="1">
      <c r="A91" s="119"/>
      <c r="B91" s="96"/>
      <c r="C91" s="120"/>
      <c r="D91" s="117"/>
      <c r="E91" s="112"/>
      <c r="F91" s="98"/>
      <c r="G91" s="118"/>
    </row>
    <row r="92" spans="1:7" s="73" customFormat="1" ht="15.75" thickBot="1">
      <c r="A92" s="116" t="s">
        <v>127</v>
      </c>
      <c r="B92" s="93"/>
      <c r="C92" s="93"/>
      <c r="D92" s="117"/>
      <c r="E92" s="112"/>
      <c r="F92" s="215" t="str">
        <f>'Category 4 Summary'!F280</f>
        <v xml:space="preserve"> </v>
      </c>
      <c r="G92" s="118"/>
    </row>
    <row r="93" spans="1:7" s="73" customFormat="1" ht="6.75" customHeight="1" thickBot="1">
      <c r="A93" s="119"/>
      <c r="B93" s="96"/>
      <c r="C93" s="120"/>
      <c r="D93" s="117"/>
      <c r="E93" s="112"/>
      <c r="F93" s="98"/>
      <c r="G93" s="118"/>
    </row>
    <row r="94" spans="1:7" s="73" customFormat="1" ht="15.75" thickBot="1">
      <c r="A94" s="116" t="s">
        <v>128</v>
      </c>
      <c r="B94" s="96"/>
      <c r="C94" s="96"/>
      <c r="D94" s="117"/>
      <c r="E94" s="112"/>
      <c r="F94" s="215">
        <f>'Category 4 Summary'!F323</f>
        <v>0</v>
      </c>
      <c r="G94" s="118"/>
    </row>
    <row r="95" spans="1:7" ht="6.75" customHeight="1" thickBot="1">
      <c r="A95" s="113"/>
      <c r="B95" s="89"/>
      <c r="C95" s="89"/>
      <c r="D95" s="90"/>
      <c r="E95" s="89"/>
      <c r="F95" s="91"/>
      <c r="G95" s="115"/>
    </row>
    <row r="96" spans="1:7" ht="15.75" thickBot="1">
      <c r="A96" s="116" t="s">
        <v>129</v>
      </c>
      <c r="B96" s="89"/>
      <c r="C96" s="89"/>
      <c r="D96" s="90"/>
      <c r="E96" s="89"/>
      <c r="F96" s="215" t="str">
        <f>'Category 4 Summary'!F366</f>
        <v xml:space="preserve"> </v>
      </c>
      <c r="G96" s="115"/>
    </row>
    <row r="97" spans="1:7" s="73" customFormat="1" ht="6.75" customHeight="1" thickBot="1">
      <c r="A97" s="119"/>
      <c r="B97" s="96"/>
      <c r="C97" s="120"/>
      <c r="D97" s="117"/>
      <c r="E97" s="112"/>
      <c r="F97" s="98"/>
      <c r="G97" s="118"/>
    </row>
    <row r="98" spans="1:7" s="73" customFormat="1" ht="15.75" thickBot="1">
      <c r="A98" s="216" t="s">
        <v>130</v>
      </c>
      <c r="B98" s="93"/>
      <c r="C98" s="93"/>
      <c r="D98" s="117"/>
      <c r="E98" s="112"/>
      <c r="F98" s="217">
        <f>SUM(F84,F86,F88,F90,F92,F94,F96)</f>
        <v>0</v>
      </c>
      <c r="G98" s="118"/>
    </row>
    <row r="99" spans="1:7" ht="6.75" customHeight="1" thickBot="1">
      <c r="A99" s="113"/>
      <c r="B99" s="89"/>
      <c r="C99" s="89"/>
      <c r="D99" s="90"/>
      <c r="E99" s="89"/>
      <c r="F99" s="91"/>
      <c r="G99" s="115"/>
    </row>
    <row r="100" spans="1:7" s="71" customFormat="1" ht="15">
      <c r="A100" s="222" t="s">
        <v>131</v>
      </c>
      <c r="B100" s="223"/>
      <c r="C100" s="223"/>
      <c r="D100" s="224"/>
      <c r="E100" s="225"/>
      <c r="F100" s="226">
        <f>SUM(F36,F68,F80,F98)</f>
        <v>0</v>
      </c>
      <c r="G100" s="227"/>
    </row>
  </sheetData>
  <sheetProtection password="CB04" sheet="1"/>
  <dataValidations count="2">
    <dataValidation type="list" showInputMessage="1" showErrorMessage="1" sqref="D3">
      <formula1>DY</formula1>
    </dataValidation>
    <dataValidation type="list" showInputMessage="1" showErrorMessage="1" sqref="D2">
      <formula1>DPH</formula1>
    </dataValidation>
  </dataValidations>
  <printOptions/>
  <pageMargins left="0.7" right="0.7" top="0.75" bottom="0.75" header="0.3" footer="0.3"/>
  <pageSetup fitToHeight="1" fitToWidth="1" horizontalDpi="600" verticalDpi="600" orientation="portrait" scale="62" r:id="rId1"/>
  <headerFooter>
    <oddHeader>&amp;C&amp;"-,Bold"&amp;14DSRIP Semi-Annual Reporting Form</oddHeader>
    <oddFooter>&amp;L&amp;D&amp;C&amp;A&amp;R&amp;P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187</v>
      </c>
    </row>
    <row r="6" ht="15">
      <c r="A6" s="9" t="s">
        <v>163</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112</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c r="G18" s="115"/>
    </row>
    <row r="19" spans="1:7" ht="13.5" thickBot="1">
      <c r="A19" s="113"/>
      <c r="B19" s="89"/>
      <c r="C19" s="114"/>
      <c r="D19" s="90"/>
      <c r="E19" s="89"/>
      <c r="F19" s="91"/>
      <c r="G19" s="115"/>
    </row>
    <row r="20" spans="1:7" ht="13.5" thickBot="1">
      <c r="A20" s="113"/>
      <c r="B20" s="89" t="s">
        <v>11</v>
      </c>
      <c r="C20" s="114"/>
      <c r="D20" s="90"/>
      <c r="E20" s="12" t="s">
        <v>2</v>
      </c>
      <c r="F20" s="15"/>
      <c r="G20" s="115"/>
    </row>
    <row r="21" spans="1:7" s="33" customFormat="1" ht="15">
      <c r="A21" s="116"/>
      <c r="B21" s="93"/>
      <c r="C21" s="93"/>
      <c r="D21" s="117"/>
      <c r="E21" s="112"/>
      <c r="F21" s="98"/>
      <c r="G21" s="118"/>
    </row>
    <row r="22" spans="1:7" s="33" customFormat="1" ht="15">
      <c r="A22" s="119"/>
      <c r="B22" s="41" t="s">
        <v>228</v>
      </c>
      <c r="C22" s="120"/>
      <c r="D22" s="150"/>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N/A</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c r="G32" s="115"/>
    </row>
    <row r="33" spans="1:7" ht="6.75" customHeight="1">
      <c r="A33" s="113"/>
      <c r="B33" s="89"/>
      <c r="C33" s="89"/>
      <c r="D33" s="90"/>
      <c r="E33" s="89"/>
      <c r="F33" s="91"/>
      <c r="G33" s="115"/>
    </row>
    <row r="34" spans="1:7" ht="15">
      <c r="A34" s="113"/>
      <c r="B34" s="299"/>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c r="G42" s="115"/>
    </row>
    <row r="43" spans="1:7" ht="6.75" customHeight="1" thickBot="1">
      <c r="A43" s="113"/>
      <c r="B43" s="89"/>
      <c r="C43" s="89"/>
      <c r="D43" s="90"/>
      <c r="E43" s="89"/>
      <c r="F43" s="91"/>
      <c r="G43" s="115"/>
    </row>
    <row r="44" spans="1:7" ht="13.5" thickBot="1">
      <c r="A44" s="113"/>
      <c r="B44" s="89"/>
      <c r="C44" s="114" t="s">
        <v>15</v>
      </c>
      <c r="D44" s="90"/>
      <c r="E44" s="89"/>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N/A</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c r="G57" s="115"/>
    </row>
    <row r="58" spans="1:7" ht="6.75" customHeight="1">
      <c r="A58" s="113"/>
      <c r="B58" s="89"/>
      <c r="C58" s="89"/>
      <c r="D58" s="90"/>
      <c r="E58" s="89"/>
      <c r="F58" s="91"/>
      <c r="G58" s="115"/>
    </row>
    <row r="59" spans="1:7" ht="15">
      <c r="A59" s="113"/>
      <c r="B59" s="299"/>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5">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c r="G67" s="115"/>
    </row>
    <row r="68" spans="1:7" ht="6.75" customHeight="1" thickBot="1">
      <c r="A68" s="113"/>
      <c r="B68" s="89"/>
      <c r="C68" s="89"/>
      <c r="D68" s="90"/>
      <c r="E68" s="89"/>
      <c r="F68" s="91"/>
      <c r="G68" s="115"/>
    </row>
    <row r="69" spans="1:7" ht="13.5" thickBot="1">
      <c r="A69" s="113"/>
      <c r="B69" s="89"/>
      <c r="C69" s="114" t="s">
        <v>15</v>
      </c>
      <c r="D69" s="90"/>
      <c r="E69" s="89"/>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187</v>
      </c>
    </row>
    <row r="6" ht="15">
      <c r="A6" s="9" t="s">
        <v>164</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113</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c r="G18" s="115"/>
    </row>
    <row r="19" spans="1:7" ht="13.5" thickBot="1">
      <c r="A19" s="113"/>
      <c r="B19" s="89"/>
      <c r="C19" s="114"/>
      <c r="D19" s="90"/>
      <c r="E19" s="89"/>
      <c r="F19" s="91"/>
      <c r="G19" s="115"/>
    </row>
    <row r="20" spans="1:7" ht="13.5" thickBot="1">
      <c r="A20" s="113"/>
      <c r="B20" s="89" t="s">
        <v>11</v>
      </c>
      <c r="C20" s="114"/>
      <c r="D20" s="90"/>
      <c r="E20" s="12" t="s">
        <v>2</v>
      </c>
      <c r="F20" s="15"/>
      <c r="G20" s="115"/>
    </row>
    <row r="21" spans="1:7" s="33" customFormat="1" ht="15">
      <c r="A21" s="116"/>
      <c r="B21" s="93"/>
      <c r="C21" s="93"/>
      <c r="D21" s="117"/>
      <c r="E21" s="112"/>
      <c r="F21" s="98"/>
      <c r="G21" s="118"/>
    </row>
    <row r="22" spans="1:7" s="33" customFormat="1" ht="15">
      <c r="A22" s="119"/>
      <c r="B22" s="41" t="s">
        <v>228</v>
      </c>
      <c r="C22" s="120"/>
      <c r="D22" s="150"/>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N/A</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c r="G32" s="115"/>
    </row>
    <row r="33" spans="1:7" ht="6.75" customHeight="1">
      <c r="A33" s="113"/>
      <c r="B33" s="89"/>
      <c r="C33" s="89"/>
      <c r="D33" s="90"/>
      <c r="E33" s="89"/>
      <c r="F33" s="91"/>
      <c r="G33" s="115"/>
    </row>
    <row r="34" spans="1:7" ht="15">
      <c r="A34" s="113"/>
      <c r="B34" s="299"/>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c r="G42" s="115"/>
    </row>
    <row r="43" spans="1:7" ht="6.75" customHeight="1" thickBot="1">
      <c r="A43" s="113"/>
      <c r="B43" s="89"/>
      <c r="C43" s="89"/>
      <c r="D43" s="90"/>
      <c r="E43" s="89"/>
      <c r="F43" s="91"/>
      <c r="G43" s="115"/>
    </row>
    <row r="44" spans="1:7" ht="13.5" thickBot="1">
      <c r="A44" s="113"/>
      <c r="B44" s="89"/>
      <c r="C44" s="114" t="s">
        <v>15</v>
      </c>
      <c r="D44" s="90"/>
      <c r="E44" s="89"/>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N/A</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c r="G57" s="115"/>
    </row>
    <row r="58" spans="1:7" ht="6.75" customHeight="1">
      <c r="A58" s="113"/>
      <c r="B58" s="89"/>
      <c r="C58" s="89"/>
      <c r="D58" s="90"/>
      <c r="E58" s="89"/>
      <c r="F58" s="91"/>
      <c r="G58" s="115"/>
    </row>
    <row r="59" spans="1:7" ht="15">
      <c r="A59" s="113"/>
      <c r="B59" s="299"/>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5">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c r="G67" s="115"/>
    </row>
    <row r="68" spans="1:7" ht="6.75" customHeight="1" thickBot="1">
      <c r="A68" s="113"/>
      <c r="B68" s="89"/>
      <c r="C68" s="89"/>
      <c r="D68" s="90"/>
      <c r="E68" s="89"/>
      <c r="F68" s="91"/>
      <c r="G68" s="115"/>
    </row>
    <row r="69" spans="1:7" ht="13.5" thickBot="1">
      <c r="A69" s="113"/>
      <c r="B69" s="89"/>
      <c r="C69" s="114" t="s">
        <v>15</v>
      </c>
      <c r="D69" s="90"/>
      <c r="E69" s="89"/>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2">
      <selection activeCell="B48" sqref="B48"/>
    </sheetView>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187</v>
      </c>
    </row>
    <row r="6" ht="15">
      <c r="A6" s="9" t="s">
        <v>165</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114</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c r="G18" s="115"/>
    </row>
    <row r="19" spans="1:7" ht="13.5" thickBot="1">
      <c r="A19" s="113"/>
      <c r="B19" s="89"/>
      <c r="C19" s="114"/>
      <c r="D19" s="90"/>
      <c r="E19" s="89"/>
      <c r="F19" s="91"/>
      <c r="G19" s="115"/>
    </row>
    <row r="20" spans="1:7" ht="13.5" thickBot="1">
      <c r="A20" s="113"/>
      <c r="B20" s="89" t="s">
        <v>11</v>
      </c>
      <c r="C20" s="114"/>
      <c r="D20" s="90"/>
      <c r="E20" s="12" t="s">
        <v>2</v>
      </c>
      <c r="F20" s="15"/>
      <c r="G20" s="115"/>
    </row>
    <row r="21" spans="1:7" s="33" customFormat="1" ht="15">
      <c r="A21" s="116"/>
      <c r="B21" s="93"/>
      <c r="C21" s="93"/>
      <c r="D21" s="117"/>
      <c r="E21" s="112"/>
      <c r="F21" s="98"/>
      <c r="G21" s="118"/>
    </row>
    <row r="22" spans="1:7" s="33" customFormat="1" ht="15">
      <c r="A22" s="119"/>
      <c r="B22" s="41" t="s">
        <v>228</v>
      </c>
      <c r="C22" s="120"/>
      <c r="D22" s="150"/>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N/A</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c r="G32" s="115"/>
    </row>
    <row r="33" spans="1:7" ht="6.75" customHeight="1">
      <c r="A33" s="113"/>
      <c r="B33" s="89"/>
      <c r="C33" s="89"/>
      <c r="D33" s="90"/>
      <c r="E33" s="89"/>
      <c r="F33" s="91"/>
      <c r="G33" s="115"/>
    </row>
    <row r="34" spans="1:7" ht="15">
      <c r="A34" s="113"/>
      <c r="B34" s="299"/>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c r="G42" s="115"/>
    </row>
    <row r="43" spans="1:7" ht="6.75" customHeight="1" thickBot="1">
      <c r="A43" s="113"/>
      <c r="B43" s="89"/>
      <c r="C43" s="89"/>
      <c r="D43" s="90"/>
      <c r="E43" s="89"/>
      <c r="F43" s="91"/>
      <c r="G43" s="115"/>
    </row>
    <row r="44" spans="1:7" ht="13.5" thickBot="1">
      <c r="A44" s="113"/>
      <c r="B44" s="89"/>
      <c r="C44" s="114" t="s">
        <v>15</v>
      </c>
      <c r="D44" s="90"/>
      <c r="E44" s="89"/>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N/A</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c r="G57" s="115"/>
    </row>
    <row r="58" spans="1:7" ht="6.75" customHeight="1">
      <c r="A58" s="113"/>
      <c r="B58" s="89"/>
      <c r="C58" s="89"/>
      <c r="D58" s="90"/>
      <c r="E58" s="89"/>
      <c r="F58" s="91"/>
      <c r="G58" s="115"/>
    </row>
    <row r="59" spans="1:7" ht="15">
      <c r="A59" s="113"/>
      <c r="B59" s="299"/>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5">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c r="G67" s="115"/>
    </row>
    <row r="68" spans="1:7" ht="6.75" customHeight="1" thickBot="1">
      <c r="A68" s="113"/>
      <c r="B68" s="89"/>
      <c r="C68" s="89"/>
      <c r="D68" s="90"/>
      <c r="E68" s="89"/>
      <c r="F68" s="91"/>
      <c r="G68" s="115"/>
    </row>
    <row r="69" spans="1:7" ht="13.5" thickBot="1">
      <c r="A69" s="113"/>
      <c r="B69" s="89"/>
      <c r="C69" s="114" t="s">
        <v>15</v>
      </c>
      <c r="D69" s="90"/>
      <c r="E69" s="89"/>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s="89" customFormat="1" ht="13.5" thickBot="1">
      <c r="A5" s="88"/>
      <c r="D5" s="92" t="s">
        <v>138</v>
      </c>
      <c r="E5" s="12" t="s">
        <v>2</v>
      </c>
      <c r="F5" s="15" t="s">
        <v>187</v>
      </c>
    </row>
    <row r="6" ht="15">
      <c r="A6" s="9" t="s">
        <v>166</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115</v>
      </c>
      <c r="B16" s="21"/>
      <c r="C16" s="21"/>
      <c r="D16" s="22"/>
      <c r="E16" s="23"/>
      <c r="F16" s="24"/>
      <c r="G16" s="25"/>
    </row>
    <row r="17" spans="1:7" s="33" customFormat="1" ht="15.75" thickBot="1">
      <c r="A17" s="106"/>
      <c r="B17" s="107"/>
      <c r="C17" s="107"/>
      <c r="D17" s="108"/>
      <c r="E17" s="109"/>
      <c r="F17" s="110"/>
      <c r="G17" s="111"/>
    </row>
    <row r="18" spans="1:7" ht="13.5" thickBot="1">
      <c r="A18" s="113"/>
      <c r="B18" s="89" t="s">
        <v>10</v>
      </c>
      <c r="C18" s="114"/>
      <c r="D18" s="90"/>
      <c r="E18" s="12" t="s">
        <v>2</v>
      </c>
      <c r="F18" s="15"/>
      <c r="G18" s="115"/>
    </row>
    <row r="19" spans="1:7" ht="13.5" thickBot="1">
      <c r="A19" s="113"/>
      <c r="B19" s="89"/>
      <c r="C19" s="114"/>
      <c r="D19" s="90"/>
      <c r="E19" s="89"/>
      <c r="F19" s="91"/>
      <c r="G19" s="115"/>
    </row>
    <row r="20" spans="1:7" ht="13.5" thickBot="1">
      <c r="A20" s="113"/>
      <c r="B20" s="89" t="s">
        <v>11</v>
      </c>
      <c r="C20" s="114"/>
      <c r="D20" s="90"/>
      <c r="E20" s="12" t="s">
        <v>2</v>
      </c>
      <c r="F20" s="15"/>
      <c r="G20" s="115"/>
    </row>
    <row r="21" spans="1:7" s="33" customFormat="1" ht="15">
      <c r="A21" s="116"/>
      <c r="B21" s="93"/>
      <c r="C21" s="93"/>
      <c r="D21" s="117"/>
      <c r="E21" s="112"/>
      <c r="F21" s="98"/>
      <c r="G21" s="118"/>
    </row>
    <row r="22" spans="1:7" s="33" customFormat="1" ht="15">
      <c r="A22" s="119"/>
      <c r="B22" s="41" t="s">
        <v>228</v>
      </c>
      <c r="C22" s="120"/>
      <c r="D22" s="150"/>
      <c r="E22" s="112"/>
      <c r="F22" s="112"/>
      <c r="G22" s="118"/>
    </row>
    <row r="23" spans="1:7" s="45" customFormat="1" ht="12">
      <c r="A23" s="121"/>
      <c r="B23" s="122"/>
      <c r="C23" s="123"/>
      <c r="D23" s="151" t="s">
        <v>142</v>
      </c>
      <c r="E23" s="124"/>
      <c r="F23" s="125"/>
      <c r="G23" s="126"/>
    </row>
    <row r="24" spans="1:7" s="33" customFormat="1" ht="6.75" customHeight="1" thickBot="1">
      <c r="A24" s="119"/>
      <c r="B24" s="96"/>
      <c r="C24" s="120"/>
      <c r="D24" s="127"/>
      <c r="E24" s="112"/>
      <c r="F24" s="98"/>
      <c r="G24" s="118"/>
    </row>
    <row r="25" spans="1:7" ht="13.5" thickBot="1">
      <c r="A25" s="113"/>
      <c r="B25" s="89" t="s">
        <v>18</v>
      </c>
      <c r="C25" s="89"/>
      <c r="D25" s="90"/>
      <c r="E25" s="12" t="s">
        <v>2</v>
      </c>
      <c r="F25" s="54"/>
      <c r="G25" s="115"/>
    </row>
    <row r="26" spans="1:7" ht="6.75" customHeight="1" thickBot="1">
      <c r="A26" s="113"/>
      <c r="B26" s="89"/>
      <c r="C26" s="89"/>
      <c r="D26" s="90"/>
      <c r="E26" s="89"/>
      <c r="F26" s="128"/>
      <c r="G26" s="115"/>
    </row>
    <row r="27" spans="1:7" ht="13.5" thickBot="1">
      <c r="A27" s="113"/>
      <c r="B27" s="89" t="s">
        <v>19</v>
      </c>
      <c r="C27" s="89"/>
      <c r="D27" s="90"/>
      <c r="E27" s="12" t="s">
        <v>2</v>
      </c>
      <c r="F27" s="54"/>
      <c r="G27" s="115"/>
    </row>
    <row r="28" spans="1:7" ht="6.75" customHeight="1" thickBot="1">
      <c r="A28" s="113"/>
      <c r="B28" s="89"/>
      <c r="C28" s="89"/>
      <c r="D28" s="90"/>
      <c r="E28" s="89"/>
      <c r="F28" s="91"/>
      <c r="G28" s="115"/>
    </row>
    <row r="29" spans="1:7" ht="13.5" thickBot="1">
      <c r="A29" s="113"/>
      <c r="B29" s="89"/>
      <c r="C29" s="89" t="s">
        <v>14</v>
      </c>
      <c r="D29" s="90"/>
      <c r="E29" s="89"/>
      <c r="F29" s="95" t="str">
        <f>IF(F27&gt;0,F25/F27,IF(F32&gt;0,F32,"N/A"))</f>
        <v>N/A</v>
      </c>
      <c r="G29" s="115"/>
    </row>
    <row r="30" spans="1:7" ht="6.75" customHeight="1">
      <c r="A30" s="113"/>
      <c r="B30" s="89"/>
      <c r="C30" s="89"/>
      <c r="D30" s="90"/>
      <c r="E30" s="89"/>
      <c r="F30" s="91"/>
      <c r="G30" s="115"/>
    </row>
    <row r="31" spans="1:7" ht="13.5" thickBot="1">
      <c r="A31" s="113"/>
      <c r="B31" s="298" t="s">
        <v>301</v>
      </c>
      <c r="C31" s="298"/>
      <c r="D31" s="298"/>
      <c r="E31" s="89"/>
      <c r="F31" s="91"/>
      <c r="G31" s="115"/>
    </row>
    <row r="32" spans="1:7" ht="13.5" thickBot="1">
      <c r="A32" s="113"/>
      <c r="B32" s="298"/>
      <c r="C32" s="298"/>
      <c r="D32" s="298"/>
      <c r="E32" s="12" t="s">
        <v>2</v>
      </c>
      <c r="F32" s="15"/>
      <c r="G32" s="115"/>
    </row>
    <row r="33" spans="1:7" ht="6.75" customHeight="1">
      <c r="A33" s="113"/>
      <c r="B33" s="89"/>
      <c r="C33" s="89"/>
      <c r="D33" s="90"/>
      <c r="E33" s="89"/>
      <c r="F33" s="91"/>
      <c r="G33" s="115"/>
    </row>
    <row r="34" spans="1:7" ht="15">
      <c r="A34" s="113"/>
      <c r="B34" s="299"/>
      <c r="C34" s="300"/>
      <c r="D34" s="301"/>
      <c r="E34" s="89"/>
      <c r="F34" s="91"/>
      <c r="G34" s="115"/>
    </row>
    <row r="35" spans="1:7" ht="15">
      <c r="A35" s="113"/>
      <c r="B35" s="302"/>
      <c r="C35" s="303"/>
      <c r="D35" s="304"/>
      <c r="E35" s="89"/>
      <c r="F35" s="91"/>
      <c r="G35" s="115"/>
    </row>
    <row r="36" spans="1:7" ht="15">
      <c r="A36" s="113"/>
      <c r="B36" s="302"/>
      <c r="C36" s="303"/>
      <c r="D36" s="304"/>
      <c r="E36" s="89"/>
      <c r="F36" s="91"/>
      <c r="G36" s="115"/>
    </row>
    <row r="37" spans="1:7" ht="15">
      <c r="A37" s="113"/>
      <c r="B37" s="302"/>
      <c r="C37" s="303"/>
      <c r="D37" s="304"/>
      <c r="E37" s="89"/>
      <c r="F37" s="91"/>
      <c r="G37" s="115"/>
    </row>
    <row r="38" spans="1:7" ht="15">
      <c r="A38" s="113"/>
      <c r="B38" s="302"/>
      <c r="C38" s="303"/>
      <c r="D38" s="304"/>
      <c r="E38" s="89"/>
      <c r="F38" s="91"/>
      <c r="G38" s="115"/>
    </row>
    <row r="39" spans="1:7" ht="15">
      <c r="A39" s="113"/>
      <c r="B39" s="302"/>
      <c r="C39" s="303"/>
      <c r="D39" s="304"/>
      <c r="E39" s="89"/>
      <c r="F39" s="91"/>
      <c r="G39" s="115"/>
    </row>
    <row r="40" spans="1:7" ht="15">
      <c r="A40" s="113"/>
      <c r="B40" s="305"/>
      <c r="C40" s="306"/>
      <c r="D40" s="307"/>
      <c r="E40" s="89"/>
      <c r="F40" s="91"/>
      <c r="G40" s="115"/>
    </row>
    <row r="41" spans="1:7" ht="6.75" customHeight="1" thickBot="1">
      <c r="A41" s="113"/>
      <c r="B41" s="89"/>
      <c r="C41" s="89"/>
      <c r="D41" s="90"/>
      <c r="E41" s="89"/>
      <c r="F41" s="91"/>
      <c r="G41" s="115"/>
    </row>
    <row r="42" spans="1:7" ht="13.5" thickBot="1">
      <c r="A42" s="113"/>
      <c r="B42" s="89" t="s">
        <v>20</v>
      </c>
      <c r="C42" s="89"/>
      <c r="D42" s="90"/>
      <c r="E42" s="12" t="s">
        <v>2</v>
      </c>
      <c r="F42" s="54"/>
      <c r="G42" s="115"/>
    </row>
    <row r="43" spans="1:7" ht="6.75" customHeight="1" thickBot="1">
      <c r="A43" s="113"/>
      <c r="B43" s="89"/>
      <c r="C43" s="89"/>
      <c r="D43" s="90"/>
      <c r="E43" s="89"/>
      <c r="F43" s="91"/>
      <c r="G43" s="115"/>
    </row>
    <row r="44" spans="1:7" ht="13.5" thickBot="1">
      <c r="A44" s="113"/>
      <c r="B44" s="89"/>
      <c r="C44" s="114" t="s">
        <v>15</v>
      </c>
      <c r="D44" s="90"/>
      <c r="E44" s="89"/>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33" customFormat="1" ht="15">
      <c r="A46" s="106"/>
      <c r="B46" s="107"/>
      <c r="C46" s="107"/>
      <c r="D46" s="108"/>
      <c r="E46" s="109"/>
      <c r="F46" s="110"/>
      <c r="G46" s="111"/>
    </row>
    <row r="47" spans="1:7" s="33" customFormat="1" ht="15">
      <c r="A47" s="119"/>
      <c r="B47" s="41" t="s">
        <v>228</v>
      </c>
      <c r="C47" s="120"/>
      <c r="D47" s="150"/>
      <c r="E47" s="112"/>
      <c r="F47" s="112"/>
      <c r="G47" s="118"/>
    </row>
    <row r="48" spans="1:7" s="45" customFormat="1" ht="12">
      <c r="A48" s="121"/>
      <c r="B48" s="122"/>
      <c r="C48" s="123"/>
      <c r="D48" s="151" t="s">
        <v>142</v>
      </c>
      <c r="E48" s="124"/>
      <c r="F48" s="125"/>
      <c r="G48" s="126"/>
    </row>
    <row r="49" spans="1:7" s="33" customFormat="1" ht="6.75" customHeight="1" thickBot="1">
      <c r="A49" s="119"/>
      <c r="B49" s="96"/>
      <c r="C49" s="120"/>
      <c r="D49" s="127"/>
      <c r="E49" s="112"/>
      <c r="F49" s="98"/>
      <c r="G49" s="118"/>
    </row>
    <row r="50" spans="1:7" ht="13.5" thickBot="1">
      <c r="A50" s="113"/>
      <c r="B50" s="89" t="s">
        <v>18</v>
      </c>
      <c r="C50" s="89"/>
      <c r="D50" s="90"/>
      <c r="E50" s="12" t="s">
        <v>2</v>
      </c>
      <c r="F50" s="54"/>
      <c r="G50" s="115"/>
    </row>
    <row r="51" spans="1:7" ht="6.75" customHeight="1" thickBot="1">
      <c r="A51" s="113"/>
      <c r="B51" s="89"/>
      <c r="C51" s="89"/>
      <c r="D51" s="90"/>
      <c r="E51" s="89"/>
      <c r="F51" s="128"/>
      <c r="G51" s="115"/>
    </row>
    <row r="52" spans="1:7" ht="13.5" thickBot="1">
      <c r="A52" s="113"/>
      <c r="B52" s="89" t="s">
        <v>19</v>
      </c>
      <c r="C52" s="89"/>
      <c r="D52" s="90"/>
      <c r="E52" s="12" t="s">
        <v>2</v>
      </c>
      <c r="F52" s="54"/>
      <c r="G52" s="115"/>
    </row>
    <row r="53" spans="1:7" ht="6.75" customHeight="1" thickBot="1">
      <c r="A53" s="113"/>
      <c r="B53" s="89"/>
      <c r="C53" s="89"/>
      <c r="D53" s="90"/>
      <c r="E53" s="89"/>
      <c r="F53" s="91"/>
      <c r="G53" s="115"/>
    </row>
    <row r="54" spans="1:7" ht="13.5" thickBot="1">
      <c r="A54" s="113"/>
      <c r="B54" s="89"/>
      <c r="C54" s="89" t="s">
        <v>14</v>
      </c>
      <c r="D54" s="90"/>
      <c r="E54" s="89"/>
      <c r="F54" s="95" t="str">
        <f>IF(F52&gt;0,F50/F52,IF(F57&gt;0,F57,"N/A"))</f>
        <v>N/A</v>
      </c>
      <c r="G54" s="115"/>
    </row>
    <row r="55" spans="1:7" ht="6.75" customHeight="1">
      <c r="A55" s="113"/>
      <c r="B55" s="89"/>
      <c r="C55" s="89"/>
      <c r="D55" s="90"/>
      <c r="E55" s="89"/>
      <c r="F55" s="91"/>
      <c r="G55" s="115"/>
    </row>
    <row r="56" spans="1:7" ht="13.5" thickBot="1">
      <c r="A56" s="113"/>
      <c r="B56" s="298" t="s">
        <v>301</v>
      </c>
      <c r="C56" s="298"/>
      <c r="D56" s="298"/>
      <c r="E56" s="89"/>
      <c r="F56" s="91"/>
      <c r="G56" s="115"/>
    </row>
    <row r="57" spans="1:7" ht="13.5" thickBot="1">
      <c r="A57" s="113"/>
      <c r="B57" s="298"/>
      <c r="C57" s="298"/>
      <c r="D57" s="298"/>
      <c r="E57" s="12" t="s">
        <v>2</v>
      </c>
      <c r="F57" s="15"/>
      <c r="G57" s="115"/>
    </row>
    <row r="58" spans="1:7" ht="6.75" customHeight="1">
      <c r="A58" s="113"/>
      <c r="B58" s="89"/>
      <c r="C58" s="89"/>
      <c r="D58" s="90"/>
      <c r="E58" s="89"/>
      <c r="F58" s="91"/>
      <c r="G58" s="115"/>
    </row>
    <row r="59" spans="1:7" ht="15">
      <c r="A59" s="113"/>
      <c r="B59" s="299"/>
      <c r="C59" s="300"/>
      <c r="D59" s="301"/>
      <c r="E59" s="89"/>
      <c r="F59" s="91"/>
      <c r="G59" s="115"/>
    </row>
    <row r="60" spans="1:7" ht="15">
      <c r="A60" s="113"/>
      <c r="B60" s="302"/>
      <c r="C60" s="303"/>
      <c r="D60" s="304"/>
      <c r="E60" s="89"/>
      <c r="F60" s="91"/>
      <c r="G60" s="115"/>
    </row>
    <row r="61" spans="1:7" ht="15">
      <c r="A61" s="113"/>
      <c r="B61" s="302"/>
      <c r="C61" s="303"/>
      <c r="D61" s="304"/>
      <c r="E61" s="89"/>
      <c r="F61" s="91"/>
      <c r="G61" s="115"/>
    </row>
    <row r="62" spans="1:7" ht="15">
      <c r="A62" s="113"/>
      <c r="B62" s="302"/>
      <c r="C62" s="303"/>
      <c r="D62" s="304"/>
      <c r="E62" s="89"/>
      <c r="F62" s="91"/>
      <c r="G62" s="115"/>
    </row>
    <row r="63" spans="1:7" ht="15">
      <c r="A63" s="113"/>
      <c r="B63" s="302"/>
      <c r="C63" s="303"/>
      <c r="D63" s="304"/>
      <c r="E63" s="89"/>
      <c r="F63" s="91"/>
      <c r="G63" s="115"/>
    </row>
    <row r="64" spans="1:7" ht="15">
      <c r="A64" s="113"/>
      <c r="B64" s="302"/>
      <c r="C64" s="303"/>
      <c r="D64" s="304"/>
      <c r="E64" s="89"/>
      <c r="F64" s="91"/>
      <c r="G64" s="115"/>
    </row>
    <row r="65" spans="1:7" ht="15">
      <c r="A65" s="113"/>
      <c r="B65" s="305"/>
      <c r="C65" s="306"/>
      <c r="D65" s="307"/>
      <c r="E65" s="89"/>
      <c r="F65" s="91"/>
      <c r="G65" s="115"/>
    </row>
    <row r="66" spans="1:7" ht="6.75" customHeight="1" thickBot="1">
      <c r="A66" s="113"/>
      <c r="B66" s="89"/>
      <c r="C66" s="89"/>
      <c r="D66" s="90"/>
      <c r="E66" s="89"/>
      <c r="F66" s="91"/>
      <c r="G66" s="115"/>
    </row>
    <row r="67" spans="1:7" ht="13.5" thickBot="1">
      <c r="A67" s="113"/>
      <c r="B67" s="89" t="s">
        <v>20</v>
      </c>
      <c r="C67" s="89"/>
      <c r="D67" s="90"/>
      <c r="E67" s="12" t="s">
        <v>2</v>
      </c>
      <c r="F67" s="54"/>
      <c r="G67" s="115"/>
    </row>
    <row r="68" spans="1:7" ht="6.75" customHeight="1" thickBot="1">
      <c r="A68" s="113"/>
      <c r="B68" s="89"/>
      <c r="C68" s="89"/>
      <c r="D68" s="90"/>
      <c r="E68" s="89"/>
      <c r="F68" s="91"/>
      <c r="G68" s="115"/>
    </row>
    <row r="69" spans="1:7" ht="13.5" thickBot="1">
      <c r="A69" s="113"/>
      <c r="B69" s="89"/>
      <c r="C69" s="114" t="s">
        <v>15</v>
      </c>
      <c r="D69" s="90"/>
      <c r="E69" s="89"/>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33" customFormat="1" ht="15">
      <c r="A71" s="106"/>
      <c r="B71" s="107"/>
      <c r="C71" s="107"/>
      <c r="D71" s="108"/>
      <c r="E71" s="109"/>
      <c r="F71" s="110"/>
      <c r="G71" s="111"/>
    </row>
    <row r="72" spans="1:7" s="33" customFormat="1" ht="15">
      <c r="A72" s="119"/>
      <c r="B72" s="41" t="s">
        <v>228</v>
      </c>
      <c r="C72" s="120"/>
      <c r="D72" s="150"/>
      <c r="E72" s="112"/>
      <c r="F72" s="112"/>
      <c r="G72" s="118"/>
    </row>
    <row r="73" spans="1:7" s="45" customFormat="1" ht="12">
      <c r="A73" s="121"/>
      <c r="B73" s="122"/>
      <c r="C73" s="123"/>
      <c r="D73" s="151" t="s">
        <v>142</v>
      </c>
      <c r="E73" s="124"/>
      <c r="F73" s="125"/>
      <c r="G73" s="126"/>
    </row>
    <row r="74" spans="1:7" s="33" customFormat="1" ht="6.75" customHeight="1" thickBot="1">
      <c r="A74" s="119"/>
      <c r="B74" s="96"/>
      <c r="C74" s="120"/>
      <c r="D74" s="127"/>
      <c r="E74" s="112"/>
      <c r="F74" s="98"/>
      <c r="G74" s="118"/>
    </row>
    <row r="75" spans="1:7" ht="13.5" thickBot="1">
      <c r="A75" s="113"/>
      <c r="B75" s="89" t="s">
        <v>18</v>
      </c>
      <c r="C75" s="89"/>
      <c r="D75" s="90"/>
      <c r="E75" s="12" t="s">
        <v>2</v>
      </c>
      <c r="F75" s="54"/>
      <c r="G75" s="115"/>
    </row>
    <row r="76" spans="1:7" ht="6.75" customHeight="1" thickBot="1">
      <c r="A76" s="113"/>
      <c r="B76" s="89"/>
      <c r="C76" s="89"/>
      <c r="D76" s="90"/>
      <c r="E76" s="89"/>
      <c r="F76" s="128"/>
      <c r="G76" s="115"/>
    </row>
    <row r="77" spans="1:7" ht="13.5" thickBot="1">
      <c r="A77" s="113"/>
      <c r="B77" s="89" t="s">
        <v>19</v>
      </c>
      <c r="C77" s="89"/>
      <c r="D77" s="90"/>
      <c r="E77" s="12" t="s">
        <v>2</v>
      </c>
      <c r="F77" s="54"/>
      <c r="G77" s="115"/>
    </row>
    <row r="78" spans="1:7" ht="6.75" customHeight="1" thickBot="1">
      <c r="A78" s="113"/>
      <c r="B78" s="89"/>
      <c r="C78" s="89"/>
      <c r="D78" s="90"/>
      <c r="E78" s="89"/>
      <c r="F78" s="91"/>
      <c r="G78" s="115"/>
    </row>
    <row r="79" spans="1:7" ht="13.5" thickBot="1">
      <c r="A79" s="113"/>
      <c r="B79" s="89"/>
      <c r="C79" s="89" t="s">
        <v>14</v>
      </c>
      <c r="D79" s="90"/>
      <c r="E79" s="89"/>
      <c r="F79" s="95" t="str">
        <f>IF(F77&gt;0,F75/F77,IF(F82&gt;0,F82,"N/A"))</f>
        <v>N/A</v>
      </c>
      <c r="G79" s="115"/>
    </row>
    <row r="80" spans="1:7" ht="6.75" customHeight="1">
      <c r="A80" s="113"/>
      <c r="B80" s="89"/>
      <c r="C80" s="89"/>
      <c r="D80" s="90"/>
      <c r="E80" s="89"/>
      <c r="F80" s="91"/>
      <c r="G80" s="115"/>
    </row>
    <row r="81" spans="1:7" ht="13.5" thickBot="1">
      <c r="A81" s="113"/>
      <c r="B81" s="298" t="s">
        <v>301</v>
      </c>
      <c r="C81" s="298"/>
      <c r="D81" s="298"/>
      <c r="E81" s="89"/>
      <c r="F81" s="91"/>
      <c r="G81" s="115"/>
    </row>
    <row r="82" spans="1:7" ht="13.5" thickBot="1">
      <c r="A82" s="113"/>
      <c r="B82" s="298"/>
      <c r="C82" s="298"/>
      <c r="D82" s="298"/>
      <c r="E82" s="12" t="s">
        <v>2</v>
      </c>
      <c r="F82" s="15"/>
      <c r="G82" s="115"/>
    </row>
    <row r="83" spans="1:7" ht="6.75" customHeight="1">
      <c r="A83" s="113"/>
      <c r="B83" s="89"/>
      <c r="C83" s="89"/>
      <c r="D83" s="90"/>
      <c r="E83" s="89"/>
      <c r="F83" s="91"/>
      <c r="G83" s="115"/>
    </row>
    <row r="84" spans="1:7" ht="15">
      <c r="A84" s="113"/>
      <c r="B84" s="299"/>
      <c r="C84" s="300"/>
      <c r="D84" s="301"/>
      <c r="E84" s="89"/>
      <c r="F84" s="91"/>
      <c r="G84" s="115"/>
    </row>
    <row r="85" spans="1:7" ht="15">
      <c r="A85" s="113"/>
      <c r="B85" s="302"/>
      <c r="C85" s="303"/>
      <c r="D85" s="304"/>
      <c r="E85" s="89"/>
      <c r="F85" s="91"/>
      <c r="G85" s="115"/>
    </row>
    <row r="86" spans="1:7" ht="15">
      <c r="A86" s="113"/>
      <c r="B86" s="302"/>
      <c r="C86" s="303"/>
      <c r="D86" s="304"/>
      <c r="E86" s="89"/>
      <c r="F86" s="91"/>
      <c r="G86" s="115"/>
    </row>
    <row r="87" spans="1:7" ht="15">
      <c r="A87" s="113"/>
      <c r="B87" s="302"/>
      <c r="C87" s="303"/>
      <c r="D87" s="304"/>
      <c r="E87" s="89"/>
      <c r="F87" s="91"/>
      <c r="G87" s="115"/>
    </row>
    <row r="88" spans="1:7" ht="15">
      <c r="A88" s="113"/>
      <c r="B88" s="302"/>
      <c r="C88" s="303"/>
      <c r="D88" s="304"/>
      <c r="E88" s="89"/>
      <c r="F88" s="91"/>
      <c r="G88" s="115"/>
    </row>
    <row r="89" spans="1:7" ht="15">
      <c r="A89" s="113"/>
      <c r="B89" s="302"/>
      <c r="C89" s="303"/>
      <c r="D89" s="304"/>
      <c r="E89" s="89"/>
      <c r="F89" s="91"/>
      <c r="G89" s="115"/>
    </row>
    <row r="90" spans="1:7" ht="15">
      <c r="A90" s="113"/>
      <c r="B90" s="305"/>
      <c r="C90" s="306"/>
      <c r="D90" s="307"/>
      <c r="E90" s="89"/>
      <c r="F90" s="91"/>
      <c r="G90" s="115"/>
    </row>
    <row r="91" spans="1:7" ht="6.75" customHeight="1" thickBot="1">
      <c r="A91" s="113"/>
      <c r="B91" s="89"/>
      <c r="C91" s="89"/>
      <c r="D91" s="90"/>
      <c r="E91" s="89"/>
      <c r="F91" s="91"/>
      <c r="G91" s="115"/>
    </row>
    <row r="92" spans="1:7" ht="13.5" thickBot="1">
      <c r="A92" s="113"/>
      <c r="B92" s="89" t="s">
        <v>20</v>
      </c>
      <c r="C92" s="89"/>
      <c r="D92" s="90"/>
      <c r="E92" s="12" t="s">
        <v>2</v>
      </c>
      <c r="F92" s="54"/>
      <c r="G92" s="115"/>
    </row>
    <row r="93" spans="1:7" ht="6.75" customHeight="1" thickBot="1">
      <c r="A93" s="113"/>
      <c r="B93" s="89"/>
      <c r="C93" s="89"/>
      <c r="D93" s="90"/>
      <c r="E93" s="89"/>
      <c r="F93" s="91"/>
      <c r="G93" s="115"/>
    </row>
    <row r="94" spans="1:7" ht="13.5" thickBot="1">
      <c r="A94" s="113"/>
      <c r="B94" s="89"/>
      <c r="C94" s="114" t="s">
        <v>15</v>
      </c>
      <c r="D94" s="90"/>
      <c r="E94" s="89"/>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33" customFormat="1" ht="15">
      <c r="A96" s="116"/>
      <c r="B96" s="93"/>
      <c r="C96" s="93"/>
      <c r="D96" s="117"/>
      <c r="E96" s="112"/>
      <c r="F96" s="98"/>
      <c r="G96" s="118"/>
    </row>
    <row r="97" spans="1:7" s="33" customFormat="1" ht="15">
      <c r="A97" s="119"/>
      <c r="B97" s="41" t="s">
        <v>228</v>
      </c>
      <c r="C97" s="120"/>
      <c r="D97" s="150"/>
      <c r="E97" s="112"/>
      <c r="F97" s="112"/>
      <c r="G97" s="118"/>
    </row>
    <row r="98" spans="1:7" s="45" customFormat="1" ht="12">
      <c r="A98" s="121"/>
      <c r="B98" s="122"/>
      <c r="C98" s="123"/>
      <c r="D98" s="151" t="s">
        <v>142</v>
      </c>
      <c r="E98" s="124"/>
      <c r="F98" s="125"/>
      <c r="G98" s="126"/>
    </row>
    <row r="99" spans="1:7" s="33" customFormat="1" ht="6.75" customHeight="1" thickBot="1">
      <c r="A99" s="119"/>
      <c r="B99" s="96"/>
      <c r="C99" s="120"/>
      <c r="D99" s="127"/>
      <c r="E99" s="112"/>
      <c r="F99" s="98"/>
      <c r="G99" s="118"/>
    </row>
    <row r="100" spans="1:7" ht="13.5" thickBot="1">
      <c r="A100" s="113"/>
      <c r="B100" s="89" t="s">
        <v>18</v>
      </c>
      <c r="C100" s="89"/>
      <c r="D100" s="90"/>
      <c r="E100" s="12" t="s">
        <v>2</v>
      </c>
      <c r="F100" s="54"/>
      <c r="G100" s="115"/>
    </row>
    <row r="101" spans="1:7" ht="6.75" customHeight="1" thickBot="1">
      <c r="A101" s="113"/>
      <c r="B101" s="89"/>
      <c r="C101" s="89"/>
      <c r="D101" s="90"/>
      <c r="E101" s="89"/>
      <c r="F101" s="128"/>
      <c r="G101" s="115"/>
    </row>
    <row r="102" spans="1:7" ht="13.5" thickBot="1">
      <c r="A102" s="113"/>
      <c r="B102" s="89" t="s">
        <v>19</v>
      </c>
      <c r="C102" s="89"/>
      <c r="D102" s="90"/>
      <c r="E102" s="12" t="s">
        <v>2</v>
      </c>
      <c r="F102" s="54"/>
      <c r="G102" s="115"/>
    </row>
    <row r="103" spans="1:7" ht="6.75" customHeight="1" thickBot="1">
      <c r="A103" s="113"/>
      <c r="B103" s="89"/>
      <c r="C103" s="89"/>
      <c r="D103" s="90"/>
      <c r="E103" s="89"/>
      <c r="F103" s="91"/>
      <c r="G103" s="115"/>
    </row>
    <row r="104" spans="1:7" ht="13.5" thickBot="1">
      <c r="A104" s="113"/>
      <c r="B104" s="89"/>
      <c r="C104" s="89" t="s">
        <v>14</v>
      </c>
      <c r="D104" s="90"/>
      <c r="E104" s="89"/>
      <c r="F104" s="95" t="str">
        <f>IF(F102&gt;0,F100/F102,IF(F107&gt;0,F107,"N/A"))</f>
        <v>N/A</v>
      </c>
      <c r="G104" s="115"/>
    </row>
    <row r="105" spans="1:7" ht="6.75" customHeight="1">
      <c r="A105" s="113"/>
      <c r="B105" s="89"/>
      <c r="C105" s="89"/>
      <c r="D105" s="90"/>
      <c r="E105" s="89"/>
      <c r="F105" s="91"/>
      <c r="G105" s="115"/>
    </row>
    <row r="106" spans="1:7" ht="13.5" thickBot="1">
      <c r="A106" s="113"/>
      <c r="B106" s="298" t="s">
        <v>301</v>
      </c>
      <c r="C106" s="298"/>
      <c r="D106" s="298"/>
      <c r="E106" s="89"/>
      <c r="F106" s="91"/>
      <c r="G106" s="115"/>
    </row>
    <row r="107" spans="1:7" ht="13.5" thickBot="1">
      <c r="A107" s="113"/>
      <c r="B107" s="298"/>
      <c r="C107" s="298"/>
      <c r="D107" s="298"/>
      <c r="E107" s="12" t="s">
        <v>2</v>
      </c>
      <c r="F107" s="15"/>
      <c r="G107" s="115"/>
    </row>
    <row r="108" spans="1:7" ht="6.75" customHeight="1">
      <c r="A108" s="113"/>
      <c r="B108" s="89"/>
      <c r="C108" s="89"/>
      <c r="D108" s="90"/>
      <c r="E108" s="89"/>
      <c r="F108" s="91"/>
      <c r="G108" s="115"/>
    </row>
    <row r="109" spans="1:7" ht="15">
      <c r="A109" s="113"/>
      <c r="B109" s="299"/>
      <c r="C109" s="300"/>
      <c r="D109" s="301"/>
      <c r="E109" s="89"/>
      <c r="F109" s="91"/>
      <c r="G109" s="115"/>
    </row>
    <row r="110" spans="1:7" ht="15">
      <c r="A110" s="113"/>
      <c r="B110" s="302"/>
      <c r="C110" s="303"/>
      <c r="D110" s="304"/>
      <c r="E110" s="89"/>
      <c r="F110" s="91"/>
      <c r="G110" s="115"/>
    </row>
    <row r="111" spans="1:7" ht="15">
      <c r="A111" s="113"/>
      <c r="B111" s="302"/>
      <c r="C111" s="303"/>
      <c r="D111" s="304"/>
      <c r="E111" s="89"/>
      <c r="F111" s="91"/>
      <c r="G111" s="115"/>
    </row>
    <row r="112" spans="1:7" ht="15">
      <c r="A112" s="113"/>
      <c r="B112" s="302"/>
      <c r="C112" s="303"/>
      <c r="D112" s="304"/>
      <c r="E112" s="89"/>
      <c r="F112" s="91"/>
      <c r="G112" s="115"/>
    </row>
    <row r="113" spans="1:7" ht="15">
      <c r="A113" s="113"/>
      <c r="B113" s="302"/>
      <c r="C113" s="303"/>
      <c r="D113" s="304"/>
      <c r="E113" s="89"/>
      <c r="F113" s="91"/>
      <c r="G113" s="115"/>
    </row>
    <row r="114" spans="1:7" ht="15">
      <c r="A114" s="113"/>
      <c r="B114" s="302"/>
      <c r="C114" s="303"/>
      <c r="D114" s="304"/>
      <c r="E114" s="89"/>
      <c r="F114" s="91"/>
      <c r="G114" s="115"/>
    </row>
    <row r="115" spans="1:7" ht="15">
      <c r="A115" s="113"/>
      <c r="B115" s="305"/>
      <c r="C115" s="306"/>
      <c r="D115" s="307"/>
      <c r="E115" s="89"/>
      <c r="F115" s="91"/>
      <c r="G115" s="115"/>
    </row>
    <row r="116" spans="1:7" ht="6.75" customHeight="1" thickBot="1">
      <c r="A116" s="113"/>
      <c r="B116" s="89"/>
      <c r="C116" s="89"/>
      <c r="D116" s="90"/>
      <c r="E116" s="89"/>
      <c r="F116" s="91"/>
      <c r="G116" s="115"/>
    </row>
    <row r="117" spans="1:7" ht="13.5" thickBot="1">
      <c r="A117" s="113"/>
      <c r="B117" s="89" t="s">
        <v>20</v>
      </c>
      <c r="C117" s="89"/>
      <c r="D117" s="90"/>
      <c r="E117" s="12" t="s">
        <v>2</v>
      </c>
      <c r="F117" s="54"/>
      <c r="G117" s="115"/>
    </row>
    <row r="118" spans="1:7" ht="6.75" customHeight="1" thickBot="1">
      <c r="A118" s="113"/>
      <c r="B118" s="89"/>
      <c r="C118" s="89"/>
      <c r="D118" s="90"/>
      <c r="E118" s="89"/>
      <c r="F118" s="91"/>
      <c r="G118" s="115"/>
    </row>
    <row r="119" spans="1:7" ht="13.5" thickBot="1">
      <c r="A119" s="113"/>
      <c r="B119" s="89"/>
      <c r="C119" s="114" t="s">
        <v>15</v>
      </c>
      <c r="D119" s="90"/>
      <c r="E119" s="89"/>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33" customFormat="1" ht="15">
      <c r="A121" s="106"/>
      <c r="B121" s="107"/>
      <c r="C121" s="107"/>
      <c r="D121" s="108"/>
      <c r="E121" s="109"/>
      <c r="F121" s="110"/>
      <c r="G121" s="111"/>
    </row>
    <row r="122" spans="1:7" s="33" customFormat="1" ht="15">
      <c r="A122" s="119"/>
      <c r="B122" s="41" t="s">
        <v>228</v>
      </c>
      <c r="C122" s="120"/>
      <c r="D122" s="150"/>
      <c r="E122" s="112"/>
      <c r="F122" s="112"/>
      <c r="G122" s="118"/>
    </row>
    <row r="123" spans="1:7" s="45" customFormat="1" ht="12">
      <c r="A123" s="121"/>
      <c r="B123" s="122"/>
      <c r="C123" s="123"/>
      <c r="D123" s="151" t="s">
        <v>142</v>
      </c>
      <c r="E123" s="124"/>
      <c r="F123" s="125"/>
      <c r="G123" s="126"/>
    </row>
    <row r="124" spans="1:7" s="33" customFormat="1" ht="6.75" customHeight="1" thickBot="1">
      <c r="A124" s="119"/>
      <c r="B124" s="96"/>
      <c r="C124" s="120"/>
      <c r="D124" s="127"/>
      <c r="E124" s="112"/>
      <c r="F124" s="98"/>
      <c r="G124" s="118"/>
    </row>
    <row r="125" spans="1:7" ht="13.5" thickBot="1">
      <c r="A125" s="113"/>
      <c r="B125" s="89" t="s">
        <v>18</v>
      </c>
      <c r="C125" s="89"/>
      <c r="D125" s="90"/>
      <c r="E125" s="12" t="s">
        <v>2</v>
      </c>
      <c r="F125" s="54"/>
      <c r="G125" s="115"/>
    </row>
    <row r="126" spans="1:7" ht="6.75" customHeight="1" thickBot="1">
      <c r="A126" s="113"/>
      <c r="B126" s="89"/>
      <c r="C126" s="89"/>
      <c r="D126" s="90"/>
      <c r="E126" s="89"/>
      <c r="F126" s="128"/>
      <c r="G126" s="115"/>
    </row>
    <row r="127" spans="1:7" ht="13.5" thickBot="1">
      <c r="A127" s="113"/>
      <c r="B127" s="89" t="s">
        <v>19</v>
      </c>
      <c r="C127" s="89"/>
      <c r="D127" s="90"/>
      <c r="E127" s="12" t="s">
        <v>2</v>
      </c>
      <c r="F127" s="54"/>
      <c r="G127" s="115"/>
    </row>
    <row r="128" spans="1:7" ht="6.75" customHeight="1" thickBot="1">
      <c r="A128" s="113"/>
      <c r="B128" s="89"/>
      <c r="C128" s="89"/>
      <c r="D128" s="90"/>
      <c r="E128" s="89"/>
      <c r="F128" s="91"/>
      <c r="G128" s="115"/>
    </row>
    <row r="129" spans="1:7" ht="13.5" thickBot="1">
      <c r="A129" s="113"/>
      <c r="B129" s="89"/>
      <c r="C129" s="89" t="s">
        <v>14</v>
      </c>
      <c r="D129" s="90"/>
      <c r="E129" s="89"/>
      <c r="F129" s="95" t="str">
        <f>IF(F127&gt;0,F125/F127,IF(F132&gt;0,F132,"N/A"))</f>
        <v>N/A</v>
      </c>
      <c r="G129" s="115"/>
    </row>
    <row r="130" spans="1:7" ht="6.75" customHeight="1">
      <c r="A130" s="113"/>
      <c r="B130" s="89"/>
      <c r="C130" s="89"/>
      <c r="D130" s="90"/>
      <c r="E130" s="89"/>
      <c r="F130" s="91"/>
      <c r="G130" s="115"/>
    </row>
    <row r="131" spans="1:7" ht="13.5" thickBot="1">
      <c r="A131" s="113"/>
      <c r="B131" s="298" t="s">
        <v>301</v>
      </c>
      <c r="C131" s="298"/>
      <c r="D131" s="298"/>
      <c r="E131" s="89"/>
      <c r="F131" s="91"/>
      <c r="G131" s="115"/>
    </row>
    <row r="132" spans="1:7" ht="13.5" thickBot="1">
      <c r="A132" s="113"/>
      <c r="B132" s="298"/>
      <c r="C132" s="298"/>
      <c r="D132" s="298"/>
      <c r="E132" s="12" t="s">
        <v>2</v>
      </c>
      <c r="F132" s="15"/>
      <c r="G132" s="115"/>
    </row>
    <row r="133" spans="1:7" ht="6.75" customHeight="1">
      <c r="A133" s="113"/>
      <c r="B133" s="89"/>
      <c r="C133" s="89"/>
      <c r="D133" s="90"/>
      <c r="E133" s="89"/>
      <c r="F133" s="91"/>
      <c r="G133" s="115"/>
    </row>
    <row r="134" spans="1:7" ht="15">
      <c r="A134" s="113"/>
      <c r="B134" s="299"/>
      <c r="C134" s="300"/>
      <c r="D134" s="301"/>
      <c r="E134" s="89"/>
      <c r="F134" s="91"/>
      <c r="G134" s="115"/>
    </row>
    <row r="135" spans="1:7" ht="15">
      <c r="A135" s="113"/>
      <c r="B135" s="302"/>
      <c r="C135" s="303"/>
      <c r="D135" s="304"/>
      <c r="E135" s="89"/>
      <c r="F135" s="91"/>
      <c r="G135" s="115"/>
    </row>
    <row r="136" spans="1:7" ht="15">
      <c r="A136" s="113"/>
      <c r="B136" s="302"/>
      <c r="C136" s="303"/>
      <c r="D136" s="304"/>
      <c r="E136" s="89"/>
      <c r="F136" s="91"/>
      <c r="G136" s="115"/>
    </row>
    <row r="137" spans="1:7" ht="15">
      <c r="A137" s="113"/>
      <c r="B137" s="302"/>
      <c r="C137" s="303"/>
      <c r="D137" s="304"/>
      <c r="E137" s="89"/>
      <c r="F137" s="91"/>
      <c r="G137" s="115"/>
    </row>
    <row r="138" spans="1:7" ht="15">
      <c r="A138" s="113"/>
      <c r="B138" s="302"/>
      <c r="C138" s="303"/>
      <c r="D138" s="304"/>
      <c r="E138" s="89"/>
      <c r="F138" s="91"/>
      <c r="G138" s="115"/>
    </row>
    <row r="139" spans="1:7" ht="15">
      <c r="A139" s="113"/>
      <c r="B139" s="302"/>
      <c r="C139" s="303"/>
      <c r="D139" s="304"/>
      <c r="E139" s="89"/>
      <c r="F139" s="91"/>
      <c r="G139" s="115"/>
    </row>
    <row r="140" spans="1:7" ht="15">
      <c r="A140" s="113"/>
      <c r="B140" s="305"/>
      <c r="C140" s="306"/>
      <c r="D140" s="307"/>
      <c r="E140" s="89"/>
      <c r="F140" s="91"/>
      <c r="G140" s="115"/>
    </row>
    <row r="141" spans="1:7" ht="6.75" customHeight="1" thickBot="1">
      <c r="A141" s="113"/>
      <c r="B141" s="89"/>
      <c r="C141" s="89"/>
      <c r="D141" s="90"/>
      <c r="E141" s="89"/>
      <c r="F141" s="91"/>
      <c r="G141" s="115"/>
    </row>
    <row r="142" spans="1:7" ht="13.5" thickBot="1">
      <c r="A142" s="113"/>
      <c r="B142" s="89" t="s">
        <v>20</v>
      </c>
      <c r="C142" s="89"/>
      <c r="D142" s="90"/>
      <c r="E142" s="12" t="s">
        <v>2</v>
      </c>
      <c r="F142" s="54"/>
      <c r="G142" s="115"/>
    </row>
    <row r="143" spans="1:7" ht="6.75" customHeight="1" thickBot="1">
      <c r="A143" s="113"/>
      <c r="B143" s="89"/>
      <c r="C143" s="89"/>
      <c r="D143" s="90"/>
      <c r="E143" s="89"/>
      <c r="F143" s="91"/>
      <c r="G143" s="115"/>
    </row>
    <row r="144" spans="1:7" ht="13.5" thickBot="1">
      <c r="A144" s="113"/>
      <c r="B144" s="89"/>
      <c r="C144" s="114" t="s">
        <v>15</v>
      </c>
      <c r="D144" s="90"/>
      <c r="E144" s="89"/>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33" customFormat="1" ht="15">
      <c r="A146" s="106"/>
      <c r="B146" s="107"/>
      <c r="C146" s="107"/>
      <c r="D146" s="108"/>
      <c r="E146" s="109"/>
      <c r="F146" s="110"/>
      <c r="G146" s="111"/>
    </row>
    <row r="147" spans="1:7" s="33" customFormat="1" ht="15">
      <c r="A147" s="119"/>
      <c r="B147" s="41" t="s">
        <v>227</v>
      </c>
      <c r="C147" s="120"/>
      <c r="D147" s="150"/>
      <c r="E147" s="112"/>
      <c r="F147" s="112"/>
      <c r="G147" s="118"/>
    </row>
    <row r="148" spans="1:7" s="45" customFormat="1" ht="12">
      <c r="A148" s="121"/>
      <c r="B148" s="122"/>
      <c r="C148" s="123"/>
      <c r="D148" s="151" t="s">
        <v>142</v>
      </c>
      <c r="E148" s="124"/>
      <c r="F148" s="125"/>
      <c r="G148" s="126"/>
    </row>
    <row r="149" spans="1:7" s="33" customFormat="1" ht="6.75" customHeight="1" thickBot="1">
      <c r="A149" s="119"/>
      <c r="B149" s="96"/>
      <c r="C149" s="120"/>
      <c r="D149" s="127"/>
      <c r="E149" s="112"/>
      <c r="F149" s="98"/>
      <c r="G149" s="118"/>
    </row>
    <row r="150" spans="1:7" ht="13.5" thickBot="1">
      <c r="A150" s="113"/>
      <c r="B150" s="89" t="s">
        <v>18</v>
      </c>
      <c r="C150" s="89"/>
      <c r="D150" s="90"/>
      <c r="E150" s="12" t="s">
        <v>2</v>
      </c>
      <c r="F150" s="54"/>
      <c r="G150" s="115"/>
    </row>
    <row r="151" spans="1:7" ht="6.75" customHeight="1" thickBot="1">
      <c r="A151" s="113"/>
      <c r="B151" s="89"/>
      <c r="C151" s="89"/>
      <c r="D151" s="90"/>
      <c r="E151" s="89"/>
      <c r="F151" s="128"/>
      <c r="G151" s="115"/>
    </row>
    <row r="152" spans="1:7" ht="13.5" thickBot="1">
      <c r="A152" s="113"/>
      <c r="B152" s="89" t="s">
        <v>19</v>
      </c>
      <c r="C152" s="89"/>
      <c r="D152" s="90"/>
      <c r="E152" s="12" t="s">
        <v>2</v>
      </c>
      <c r="F152" s="54"/>
      <c r="G152" s="115"/>
    </row>
    <row r="153" spans="1:7" ht="6.75" customHeight="1" thickBot="1">
      <c r="A153" s="113"/>
      <c r="B153" s="89"/>
      <c r="C153" s="89"/>
      <c r="D153" s="90"/>
      <c r="E153" s="89"/>
      <c r="F153" s="91"/>
      <c r="G153" s="115"/>
    </row>
    <row r="154" spans="1:7" ht="13.5" thickBot="1">
      <c r="A154" s="113"/>
      <c r="B154" s="89"/>
      <c r="C154" s="89" t="s">
        <v>14</v>
      </c>
      <c r="D154" s="90"/>
      <c r="E154" s="89"/>
      <c r="F154" s="95" t="str">
        <f>IF(F152&gt;0,F150/F152,IF(F157&gt;0,F157,"N/A"))</f>
        <v>N/A</v>
      </c>
      <c r="G154" s="115"/>
    </row>
    <row r="155" spans="1:7" ht="6.75" customHeight="1">
      <c r="A155" s="113"/>
      <c r="B155" s="89"/>
      <c r="C155" s="89"/>
      <c r="D155" s="90"/>
      <c r="E155" s="89"/>
      <c r="F155" s="91"/>
      <c r="G155" s="115"/>
    </row>
    <row r="156" spans="1:7" ht="13.5" thickBot="1">
      <c r="A156" s="113"/>
      <c r="B156" s="298" t="s">
        <v>301</v>
      </c>
      <c r="C156" s="298"/>
      <c r="D156" s="298"/>
      <c r="E156" s="89"/>
      <c r="F156" s="91"/>
      <c r="G156" s="115"/>
    </row>
    <row r="157" spans="1:7" ht="13.5" thickBot="1">
      <c r="A157" s="113"/>
      <c r="B157" s="298"/>
      <c r="C157" s="298"/>
      <c r="D157" s="298"/>
      <c r="E157" s="12" t="s">
        <v>2</v>
      </c>
      <c r="F157" s="15"/>
      <c r="G157" s="115"/>
    </row>
    <row r="158" spans="1:7" ht="6.75" customHeight="1">
      <c r="A158" s="113"/>
      <c r="B158" s="89"/>
      <c r="C158" s="89"/>
      <c r="D158" s="90"/>
      <c r="E158" s="89"/>
      <c r="F158" s="91"/>
      <c r="G158" s="115"/>
    </row>
    <row r="159" spans="1:7" ht="15">
      <c r="A159" s="113"/>
      <c r="B159" s="299"/>
      <c r="C159" s="300"/>
      <c r="D159" s="301"/>
      <c r="E159" s="89"/>
      <c r="F159" s="91"/>
      <c r="G159" s="115"/>
    </row>
    <row r="160" spans="1:7" ht="15">
      <c r="A160" s="113"/>
      <c r="B160" s="302"/>
      <c r="C160" s="303"/>
      <c r="D160" s="304"/>
      <c r="E160" s="89"/>
      <c r="F160" s="91"/>
      <c r="G160" s="115"/>
    </row>
    <row r="161" spans="1:7" ht="15">
      <c r="A161" s="113"/>
      <c r="B161" s="302"/>
      <c r="C161" s="303"/>
      <c r="D161" s="304"/>
      <c r="E161" s="89"/>
      <c r="F161" s="91"/>
      <c r="G161" s="115"/>
    </row>
    <row r="162" spans="1:7" ht="15">
      <c r="A162" s="113"/>
      <c r="B162" s="302"/>
      <c r="C162" s="303"/>
      <c r="D162" s="304"/>
      <c r="E162" s="89"/>
      <c r="F162" s="91"/>
      <c r="G162" s="115"/>
    </row>
    <row r="163" spans="1:7" ht="15">
      <c r="A163" s="113"/>
      <c r="B163" s="302"/>
      <c r="C163" s="303"/>
      <c r="D163" s="304"/>
      <c r="E163" s="89"/>
      <c r="F163" s="91"/>
      <c r="G163" s="115"/>
    </row>
    <row r="164" spans="1:7" ht="15">
      <c r="A164" s="113"/>
      <c r="B164" s="302"/>
      <c r="C164" s="303"/>
      <c r="D164" s="304"/>
      <c r="E164" s="89"/>
      <c r="F164" s="91"/>
      <c r="G164" s="115"/>
    </row>
    <row r="165" spans="1:7" ht="15">
      <c r="A165" s="113"/>
      <c r="B165" s="305"/>
      <c r="C165" s="306"/>
      <c r="D165" s="307"/>
      <c r="E165" s="89"/>
      <c r="F165" s="91"/>
      <c r="G165" s="115"/>
    </row>
    <row r="166" spans="1:7" ht="6.75" customHeight="1" thickBot="1">
      <c r="A166" s="113"/>
      <c r="B166" s="89"/>
      <c r="C166" s="89"/>
      <c r="D166" s="90"/>
      <c r="E166" s="89"/>
      <c r="F166" s="91"/>
      <c r="G166" s="115"/>
    </row>
    <row r="167" spans="1:7" ht="13.5" thickBot="1">
      <c r="A167" s="113"/>
      <c r="B167" s="89" t="s">
        <v>20</v>
      </c>
      <c r="C167" s="89"/>
      <c r="D167" s="90"/>
      <c r="E167" s="12" t="s">
        <v>2</v>
      </c>
      <c r="F167" s="54"/>
      <c r="G167" s="115"/>
    </row>
    <row r="168" spans="1:7" ht="6.75" customHeight="1" thickBot="1">
      <c r="A168" s="113"/>
      <c r="B168" s="89"/>
      <c r="C168" s="89"/>
      <c r="D168" s="90"/>
      <c r="E168" s="89"/>
      <c r="F168" s="91"/>
      <c r="G168" s="115"/>
    </row>
    <row r="169" spans="1:7" ht="13.5" thickBot="1">
      <c r="A169" s="113"/>
      <c r="B169" s="89"/>
      <c r="C169" s="114" t="s">
        <v>15</v>
      </c>
      <c r="D169" s="90"/>
      <c r="E169" s="89"/>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33" customFormat="1" ht="15">
      <c r="A171" s="106"/>
      <c r="B171" s="107"/>
      <c r="C171" s="107"/>
      <c r="D171" s="108"/>
      <c r="E171" s="109"/>
      <c r="F171" s="110"/>
      <c r="G171" s="111"/>
    </row>
    <row r="172" spans="1:7" s="33" customFormat="1" ht="15">
      <c r="A172" s="119"/>
      <c r="B172" s="41" t="s">
        <v>227</v>
      </c>
      <c r="C172" s="120"/>
      <c r="D172" s="150"/>
      <c r="E172" s="112"/>
      <c r="F172" s="112"/>
      <c r="G172" s="118"/>
    </row>
    <row r="173" spans="1:7" s="45" customFormat="1" ht="12">
      <c r="A173" s="121"/>
      <c r="B173" s="122"/>
      <c r="C173" s="123"/>
      <c r="D173" s="151" t="s">
        <v>142</v>
      </c>
      <c r="E173" s="124"/>
      <c r="F173" s="125"/>
      <c r="G173" s="126"/>
    </row>
    <row r="174" spans="1:7" s="33" customFormat="1" ht="6.75" customHeight="1" thickBot="1">
      <c r="A174" s="119"/>
      <c r="B174" s="96"/>
      <c r="C174" s="120"/>
      <c r="D174" s="127"/>
      <c r="E174" s="112"/>
      <c r="F174" s="98"/>
      <c r="G174" s="118"/>
    </row>
    <row r="175" spans="1:7" ht="13.5" thickBot="1">
      <c r="A175" s="113"/>
      <c r="B175" s="89" t="s">
        <v>18</v>
      </c>
      <c r="C175" s="89"/>
      <c r="D175" s="90"/>
      <c r="E175" s="12" t="s">
        <v>2</v>
      </c>
      <c r="F175" s="54"/>
      <c r="G175" s="115"/>
    </row>
    <row r="176" spans="1:7" ht="6.75" customHeight="1" thickBot="1">
      <c r="A176" s="113"/>
      <c r="B176" s="89"/>
      <c r="C176" s="89"/>
      <c r="D176" s="90"/>
      <c r="E176" s="89"/>
      <c r="F176" s="128"/>
      <c r="G176" s="115"/>
    </row>
    <row r="177" spans="1:7" ht="13.5" thickBot="1">
      <c r="A177" s="113"/>
      <c r="B177" s="89" t="s">
        <v>19</v>
      </c>
      <c r="C177" s="89"/>
      <c r="D177" s="90"/>
      <c r="E177" s="12" t="s">
        <v>2</v>
      </c>
      <c r="F177" s="54"/>
      <c r="G177" s="115"/>
    </row>
    <row r="178" spans="1:7" ht="6.75" customHeight="1" thickBot="1">
      <c r="A178" s="113"/>
      <c r="B178" s="89"/>
      <c r="C178" s="89"/>
      <c r="D178" s="90"/>
      <c r="E178" s="89"/>
      <c r="F178" s="91"/>
      <c r="G178" s="115"/>
    </row>
    <row r="179" spans="1:7" ht="13.5" thickBot="1">
      <c r="A179" s="113"/>
      <c r="B179" s="89"/>
      <c r="C179" s="89" t="s">
        <v>14</v>
      </c>
      <c r="D179" s="90"/>
      <c r="E179" s="89"/>
      <c r="F179" s="95" t="str">
        <f>IF(F177&gt;0,F175/F177,IF(F182&gt;0,F182,"N/A"))</f>
        <v>N/A</v>
      </c>
      <c r="G179" s="115"/>
    </row>
    <row r="180" spans="1:7" ht="6.75" customHeight="1">
      <c r="A180" s="113"/>
      <c r="B180" s="89"/>
      <c r="C180" s="89"/>
      <c r="D180" s="90"/>
      <c r="E180" s="89"/>
      <c r="F180" s="91"/>
      <c r="G180" s="115"/>
    </row>
    <row r="181" spans="1:7" ht="13.5" thickBot="1">
      <c r="A181" s="113"/>
      <c r="B181" s="298" t="s">
        <v>301</v>
      </c>
      <c r="C181" s="298"/>
      <c r="D181" s="298"/>
      <c r="E181" s="89"/>
      <c r="F181" s="91"/>
      <c r="G181" s="115"/>
    </row>
    <row r="182" spans="1:7" ht="13.5" thickBot="1">
      <c r="A182" s="113"/>
      <c r="B182" s="298"/>
      <c r="C182" s="298"/>
      <c r="D182" s="298"/>
      <c r="E182" s="12" t="s">
        <v>2</v>
      </c>
      <c r="F182" s="15"/>
      <c r="G182" s="115"/>
    </row>
    <row r="183" spans="1:7" ht="6.75" customHeight="1">
      <c r="A183" s="113"/>
      <c r="B183" s="89"/>
      <c r="C183" s="89"/>
      <c r="D183" s="90"/>
      <c r="E183" s="89"/>
      <c r="F183" s="91"/>
      <c r="G183" s="115"/>
    </row>
    <row r="184" spans="1:7" ht="15">
      <c r="A184" s="113"/>
      <c r="B184" s="299"/>
      <c r="C184" s="300"/>
      <c r="D184" s="301"/>
      <c r="E184" s="89"/>
      <c r="F184" s="91"/>
      <c r="G184" s="115"/>
    </row>
    <row r="185" spans="1:7" ht="15">
      <c r="A185" s="113"/>
      <c r="B185" s="302"/>
      <c r="C185" s="303"/>
      <c r="D185" s="304"/>
      <c r="E185" s="89"/>
      <c r="F185" s="91"/>
      <c r="G185" s="115"/>
    </row>
    <row r="186" spans="1:7" ht="15">
      <c r="A186" s="113"/>
      <c r="B186" s="302"/>
      <c r="C186" s="303"/>
      <c r="D186" s="304"/>
      <c r="E186" s="89"/>
      <c r="F186" s="91"/>
      <c r="G186" s="115"/>
    </row>
    <row r="187" spans="1:7" ht="15">
      <c r="A187" s="113"/>
      <c r="B187" s="302"/>
      <c r="C187" s="303"/>
      <c r="D187" s="304"/>
      <c r="E187" s="89"/>
      <c r="F187" s="91"/>
      <c r="G187" s="115"/>
    </row>
    <row r="188" spans="1:7" ht="15">
      <c r="A188" s="113"/>
      <c r="B188" s="302"/>
      <c r="C188" s="303"/>
      <c r="D188" s="304"/>
      <c r="E188" s="89"/>
      <c r="F188" s="91"/>
      <c r="G188" s="115"/>
    </row>
    <row r="189" spans="1:7" ht="15">
      <c r="A189" s="113"/>
      <c r="B189" s="302"/>
      <c r="C189" s="303"/>
      <c r="D189" s="304"/>
      <c r="E189" s="89"/>
      <c r="F189" s="91"/>
      <c r="G189" s="115"/>
    </row>
    <row r="190" spans="1:7" ht="15">
      <c r="A190" s="113"/>
      <c r="B190" s="305"/>
      <c r="C190" s="306"/>
      <c r="D190" s="307"/>
      <c r="E190" s="89"/>
      <c r="F190" s="91"/>
      <c r="G190" s="115"/>
    </row>
    <row r="191" spans="1:7" ht="6.75" customHeight="1" thickBot="1">
      <c r="A191" s="113"/>
      <c r="B191" s="89"/>
      <c r="C191" s="89"/>
      <c r="D191" s="90"/>
      <c r="E191" s="89"/>
      <c r="F191" s="91"/>
      <c r="G191" s="115"/>
    </row>
    <row r="192" spans="1:7" ht="13.5" thickBot="1">
      <c r="A192" s="113"/>
      <c r="B192" s="89" t="s">
        <v>20</v>
      </c>
      <c r="C192" s="89"/>
      <c r="D192" s="90"/>
      <c r="E192" s="12" t="s">
        <v>2</v>
      </c>
      <c r="F192" s="54"/>
      <c r="G192" s="115"/>
    </row>
    <row r="193" spans="1:7" ht="6.75" customHeight="1" thickBot="1">
      <c r="A193" s="113"/>
      <c r="B193" s="89"/>
      <c r="C193" s="89"/>
      <c r="D193" s="90"/>
      <c r="E193" s="89"/>
      <c r="F193" s="91"/>
      <c r="G193" s="115"/>
    </row>
    <row r="194" spans="1:7" ht="13.5" thickBot="1">
      <c r="A194" s="113"/>
      <c r="B194" s="89"/>
      <c r="C194" s="114" t="s">
        <v>15</v>
      </c>
      <c r="D194" s="90"/>
      <c r="E194" s="89"/>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33" customFormat="1" ht="15">
      <c r="A196" s="106"/>
      <c r="B196" s="107"/>
      <c r="C196" s="107"/>
      <c r="D196" s="108"/>
      <c r="E196" s="109"/>
      <c r="F196" s="110"/>
      <c r="G196" s="111"/>
    </row>
    <row r="197" spans="1:7" s="33" customFormat="1" ht="15">
      <c r="A197" s="119"/>
      <c r="B197" s="41" t="s">
        <v>227</v>
      </c>
      <c r="C197" s="120"/>
      <c r="D197" s="150"/>
      <c r="E197" s="112"/>
      <c r="F197" s="112"/>
      <c r="G197" s="118"/>
    </row>
    <row r="198" spans="1:7" s="45" customFormat="1" ht="12">
      <c r="A198" s="121"/>
      <c r="B198" s="122"/>
      <c r="C198" s="123"/>
      <c r="D198" s="151" t="s">
        <v>142</v>
      </c>
      <c r="E198" s="124"/>
      <c r="F198" s="125"/>
      <c r="G198" s="126"/>
    </row>
    <row r="199" spans="1:7" s="33" customFormat="1" ht="6.75" customHeight="1" thickBot="1">
      <c r="A199" s="119"/>
      <c r="B199" s="96"/>
      <c r="C199" s="120"/>
      <c r="D199" s="127"/>
      <c r="E199" s="112"/>
      <c r="F199" s="98"/>
      <c r="G199" s="118"/>
    </row>
    <row r="200" spans="1:7" ht="13.5" thickBot="1">
      <c r="A200" s="113"/>
      <c r="B200" s="89" t="s">
        <v>18</v>
      </c>
      <c r="C200" s="89"/>
      <c r="D200" s="90"/>
      <c r="E200" s="12" t="s">
        <v>2</v>
      </c>
      <c r="F200" s="54"/>
      <c r="G200" s="115"/>
    </row>
    <row r="201" spans="1:7" ht="6.75" customHeight="1" thickBot="1">
      <c r="A201" s="113"/>
      <c r="B201" s="89"/>
      <c r="C201" s="89"/>
      <c r="D201" s="90"/>
      <c r="E201" s="89"/>
      <c r="F201" s="128"/>
      <c r="G201" s="115"/>
    </row>
    <row r="202" spans="1:7" ht="13.5" thickBot="1">
      <c r="A202" s="113"/>
      <c r="B202" s="89" t="s">
        <v>19</v>
      </c>
      <c r="C202" s="89"/>
      <c r="D202" s="90"/>
      <c r="E202" s="12" t="s">
        <v>2</v>
      </c>
      <c r="F202" s="54"/>
      <c r="G202" s="115"/>
    </row>
    <row r="203" spans="1:7" ht="6.75" customHeight="1" thickBot="1">
      <c r="A203" s="113"/>
      <c r="B203" s="89"/>
      <c r="C203" s="89"/>
      <c r="D203" s="90"/>
      <c r="E203" s="89"/>
      <c r="F203" s="91"/>
      <c r="G203" s="115"/>
    </row>
    <row r="204" spans="1:7" ht="13.5" thickBot="1">
      <c r="A204" s="113"/>
      <c r="B204" s="89"/>
      <c r="C204" s="89" t="s">
        <v>14</v>
      </c>
      <c r="D204" s="90"/>
      <c r="E204" s="89"/>
      <c r="F204" s="95" t="str">
        <f>IF(F202&gt;0,F200/F202,IF(F207&gt;0,F207,"N/A"))</f>
        <v>N/A</v>
      </c>
      <c r="G204" s="115"/>
    </row>
    <row r="205" spans="1:7" ht="6.75" customHeight="1">
      <c r="A205" s="113"/>
      <c r="B205" s="89"/>
      <c r="C205" s="89"/>
      <c r="D205" s="90"/>
      <c r="E205" s="89"/>
      <c r="F205" s="91"/>
      <c r="G205" s="115"/>
    </row>
    <row r="206" spans="1:7" ht="13.5" thickBot="1">
      <c r="A206" s="113"/>
      <c r="B206" s="298" t="s">
        <v>301</v>
      </c>
      <c r="C206" s="298"/>
      <c r="D206" s="298"/>
      <c r="E206" s="89"/>
      <c r="F206" s="91"/>
      <c r="G206" s="115"/>
    </row>
    <row r="207" spans="1:7" ht="13.5" thickBot="1">
      <c r="A207" s="113"/>
      <c r="B207" s="298"/>
      <c r="C207" s="298"/>
      <c r="D207" s="298"/>
      <c r="E207" s="12" t="s">
        <v>2</v>
      </c>
      <c r="F207" s="15"/>
      <c r="G207" s="115"/>
    </row>
    <row r="208" spans="1:7" ht="6.75" customHeight="1">
      <c r="A208" s="113"/>
      <c r="B208" s="89"/>
      <c r="C208" s="89"/>
      <c r="D208" s="90"/>
      <c r="E208" s="89"/>
      <c r="F208" s="91"/>
      <c r="G208" s="115"/>
    </row>
    <row r="209" spans="1:7" ht="15">
      <c r="A209" s="113"/>
      <c r="B209" s="299"/>
      <c r="C209" s="300"/>
      <c r="D209" s="301"/>
      <c r="E209" s="89"/>
      <c r="F209" s="91"/>
      <c r="G209" s="115"/>
    </row>
    <row r="210" spans="1:7" ht="15">
      <c r="A210" s="113"/>
      <c r="B210" s="302"/>
      <c r="C210" s="303"/>
      <c r="D210" s="304"/>
      <c r="E210" s="89"/>
      <c r="F210" s="91"/>
      <c r="G210" s="115"/>
    </row>
    <row r="211" spans="1:7" ht="15">
      <c r="A211" s="113"/>
      <c r="B211" s="302"/>
      <c r="C211" s="303"/>
      <c r="D211" s="304"/>
      <c r="E211" s="89"/>
      <c r="F211" s="91"/>
      <c r="G211" s="115"/>
    </row>
    <row r="212" spans="1:7" ht="15">
      <c r="A212" s="113"/>
      <c r="B212" s="302"/>
      <c r="C212" s="303"/>
      <c r="D212" s="304"/>
      <c r="E212" s="89"/>
      <c r="F212" s="91"/>
      <c r="G212" s="115"/>
    </row>
    <row r="213" spans="1:7" ht="15">
      <c r="A213" s="113"/>
      <c r="B213" s="302"/>
      <c r="C213" s="303"/>
      <c r="D213" s="304"/>
      <c r="E213" s="89"/>
      <c r="F213" s="91"/>
      <c r="G213" s="115"/>
    </row>
    <row r="214" spans="1:7" ht="15">
      <c r="A214" s="113"/>
      <c r="B214" s="302"/>
      <c r="C214" s="303"/>
      <c r="D214" s="304"/>
      <c r="E214" s="89"/>
      <c r="F214" s="91"/>
      <c r="G214" s="115"/>
    </row>
    <row r="215" spans="1:7" ht="15">
      <c r="A215" s="113"/>
      <c r="B215" s="305"/>
      <c r="C215" s="306"/>
      <c r="D215" s="307"/>
      <c r="E215" s="89"/>
      <c r="F215" s="91"/>
      <c r="G215" s="115"/>
    </row>
    <row r="216" spans="1:7" ht="6.75" customHeight="1" thickBot="1">
      <c r="A216" s="113"/>
      <c r="B216" s="89"/>
      <c r="C216" s="89"/>
      <c r="D216" s="90"/>
      <c r="E216" s="89"/>
      <c r="F216" s="91"/>
      <c r="G216" s="115"/>
    </row>
    <row r="217" spans="1:7" ht="13.5" thickBot="1">
      <c r="A217" s="113"/>
      <c r="B217" s="89" t="s">
        <v>20</v>
      </c>
      <c r="C217" s="89"/>
      <c r="D217" s="90"/>
      <c r="E217" s="12" t="s">
        <v>2</v>
      </c>
      <c r="F217" s="54"/>
      <c r="G217" s="115"/>
    </row>
    <row r="218" spans="1:7" ht="6.75" customHeight="1" thickBot="1">
      <c r="A218" s="113"/>
      <c r="B218" s="89"/>
      <c r="C218" s="89"/>
      <c r="D218" s="90"/>
      <c r="E218" s="89"/>
      <c r="F218" s="91"/>
      <c r="G218" s="115"/>
    </row>
    <row r="219" spans="1:7" ht="13.5" thickBot="1">
      <c r="A219" s="113"/>
      <c r="B219" s="89"/>
      <c r="C219" s="114" t="s">
        <v>15</v>
      </c>
      <c r="D219" s="90"/>
      <c r="E219" s="89"/>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33" customFormat="1" ht="15">
      <c r="A221" s="106"/>
      <c r="B221" s="107"/>
      <c r="C221" s="107"/>
      <c r="D221" s="108"/>
      <c r="E221" s="109"/>
      <c r="F221" s="110"/>
      <c r="G221" s="111"/>
    </row>
    <row r="222" spans="1:7" s="33" customFormat="1" ht="15">
      <c r="A222" s="119"/>
      <c r="B222" s="41" t="s">
        <v>227</v>
      </c>
      <c r="C222" s="120"/>
      <c r="D222" s="150"/>
      <c r="E222" s="112"/>
      <c r="F222" s="112"/>
      <c r="G222" s="118"/>
    </row>
    <row r="223" spans="1:7" s="45" customFormat="1" ht="12">
      <c r="A223" s="121"/>
      <c r="B223" s="122"/>
      <c r="C223" s="123"/>
      <c r="D223" s="151" t="s">
        <v>142</v>
      </c>
      <c r="E223" s="124"/>
      <c r="F223" s="125"/>
      <c r="G223" s="126"/>
    </row>
    <row r="224" spans="1:7" s="33" customFormat="1" ht="6.75" customHeight="1" thickBot="1">
      <c r="A224" s="119"/>
      <c r="B224" s="96"/>
      <c r="C224" s="120"/>
      <c r="D224" s="127"/>
      <c r="E224" s="112"/>
      <c r="F224" s="98"/>
      <c r="G224" s="118"/>
    </row>
    <row r="225" spans="1:7" ht="13.5" thickBot="1">
      <c r="A225" s="113"/>
      <c r="B225" s="89" t="s">
        <v>18</v>
      </c>
      <c r="C225" s="89"/>
      <c r="D225" s="90"/>
      <c r="E225" s="12" t="s">
        <v>2</v>
      </c>
      <c r="F225" s="54"/>
      <c r="G225" s="115"/>
    </row>
    <row r="226" spans="1:7" ht="6.75" customHeight="1" thickBot="1">
      <c r="A226" s="113"/>
      <c r="B226" s="89"/>
      <c r="C226" s="89"/>
      <c r="D226" s="90"/>
      <c r="E226" s="89"/>
      <c r="F226" s="128"/>
      <c r="G226" s="115"/>
    </row>
    <row r="227" spans="1:7" ht="13.5" thickBot="1">
      <c r="A227" s="113"/>
      <c r="B227" s="89" t="s">
        <v>19</v>
      </c>
      <c r="C227" s="89"/>
      <c r="D227" s="90"/>
      <c r="E227" s="12" t="s">
        <v>2</v>
      </c>
      <c r="F227" s="54"/>
      <c r="G227" s="115"/>
    </row>
    <row r="228" spans="1:7" ht="6.75" customHeight="1" thickBot="1">
      <c r="A228" s="113"/>
      <c r="B228" s="89"/>
      <c r="C228" s="89"/>
      <c r="D228" s="90"/>
      <c r="E228" s="89"/>
      <c r="F228" s="91"/>
      <c r="G228" s="115"/>
    </row>
    <row r="229" spans="1:7" ht="13.5" thickBot="1">
      <c r="A229" s="113"/>
      <c r="B229" s="89"/>
      <c r="C229" s="89" t="s">
        <v>14</v>
      </c>
      <c r="D229" s="90"/>
      <c r="E229" s="89"/>
      <c r="F229" s="95" t="str">
        <f>IF(F227&gt;0,F225/F227,IF(F232&gt;0,F232,"N/A"))</f>
        <v>N/A</v>
      </c>
      <c r="G229" s="115"/>
    </row>
    <row r="230" spans="1:7" ht="6.75" customHeight="1">
      <c r="A230" s="113"/>
      <c r="B230" s="89"/>
      <c r="C230" s="89"/>
      <c r="D230" s="90"/>
      <c r="E230" s="89"/>
      <c r="F230" s="91"/>
      <c r="G230" s="115"/>
    </row>
    <row r="231" spans="1:7" ht="13.5" thickBot="1">
      <c r="A231" s="113"/>
      <c r="B231" s="298" t="s">
        <v>301</v>
      </c>
      <c r="C231" s="298"/>
      <c r="D231" s="298"/>
      <c r="E231" s="89"/>
      <c r="F231" s="91"/>
      <c r="G231" s="115"/>
    </row>
    <row r="232" spans="1:7" ht="13.5" thickBot="1">
      <c r="A232" s="113"/>
      <c r="B232" s="298"/>
      <c r="C232" s="298"/>
      <c r="D232" s="298"/>
      <c r="E232" s="12" t="s">
        <v>2</v>
      </c>
      <c r="F232" s="15"/>
      <c r="G232" s="115"/>
    </row>
    <row r="233" spans="1:7" ht="6.75" customHeight="1">
      <c r="A233" s="113"/>
      <c r="B233" s="89"/>
      <c r="C233" s="89"/>
      <c r="D233" s="90"/>
      <c r="E233" s="89"/>
      <c r="F233" s="91"/>
      <c r="G233" s="115"/>
    </row>
    <row r="234" spans="1:7" ht="15">
      <c r="A234" s="113"/>
      <c r="B234" s="299"/>
      <c r="C234" s="300"/>
      <c r="D234" s="301"/>
      <c r="E234" s="89"/>
      <c r="F234" s="91"/>
      <c r="G234" s="115"/>
    </row>
    <row r="235" spans="1:7" ht="15">
      <c r="A235" s="113"/>
      <c r="B235" s="302"/>
      <c r="C235" s="303"/>
      <c r="D235" s="304"/>
      <c r="E235" s="89"/>
      <c r="F235" s="91"/>
      <c r="G235" s="115"/>
    </row>
    <row r="236" spans="1:7" ht="15">
      <c r="A236" s="113"/>
      <c r="B236" s="302"/>
      <c r="C236" s="303"/>
      <c r="D236" s="304"/>
      <c r="E236" s="89"/>
      <c r="F236" s="91"/>
      <c r="G236" s="115"/>
    </row>
    <row r="237" spans="1:7" ht="15">
      <c r="A237" s="113"/>
      <c r="B237" s="302"/>
      <c r="C237" s="303"/>
      <c r="D237" s="304"/>
      <c r="E237" s="89"/>
      <c r="F237" s="91"/>
      <c r="G237" s="115"/>
    </row>
    <row r="238" spans="1:7" ht="15">
      <c r="A238" s="113"/>
      <c r="B238" s="302"/>
      <c r="C238" s="303"/>
      <c r="D238" s="304"/>
      <c r="E238" s="89"/>
      <c r="F238" s="91"/>
      <c r="G238" s="115"/>
    </row>
    <row r="239" spans="1:7" ht="15">
      <c r="A239" s="113"/>
      <c r="B239" s="302"/>
      <c r="C239" s="303"/>
      <c r="D239" s="304"/>
      <c r="E239" s="89"/>
      <c r="F239" s="91"/>
      <c r="G239" s="115"/>
    </row>
    <row r="240" spans="1:7" ht="15">
      <c r="A240" s="113"/>
      <c r="B240" s="305"/>
      <c r="C240" s="306"/>
      <c r="D240" s="307"/>
      <c r="E240" s="89"/>
      <c r="F240" s="91"/>
      <c r="G240" s="115"/>
    </row>
    <row r="241" spans="1:7" ht="6.75" customHeight="1" thickBot="1">
      <c r="A241" s="113"/>
      <c r="B241" s="89"/>
      <c r="C241" s="89"/>
      <c r="D241" s="90"/>
      <c r="E241" s="89"/>
      <c r="F241" s="91"/>
      <c r="G241" s="115"/>
    </row>
    <row r="242" spans="1:7" ht="13.5" thickBot="1">
      <c r="A242" s="113"/>
      <c r="B242" s="89" t="s">
        <v>20</v>
      </c>
      <c r="C242" s="89"/>
      <c r="D242" s="90"/>
      <c r="E242" s="12" t="s">
        <v>2</v>
      </c>
      <c r="F242" s="54"/>
      <c r="G242" s="115"/>
    </row>
    <row r="243" spans="1:7" ht="6.75" customHeight="1" thickBot="1">
      <c r="A243" s="113"/>
      <c r="B243" s="89"/>
      <c r="C243" s="89"/>
      <c r="D243" s="90"/>
      <c r="E243" s="89"/>
      <c r="F243" s="91"/>
      <c r="G243" s="115"/>
    </row>
    <row r="244" spans="1:7" ht="13.5" thickBot="1">
      <c r="A244" s="113"/>
      <c r="B244" s="89"/>
      <c r="C244" s="114" t="s">
        <v>15</v>
      </c>
      <c r="D244" s="90"/>
      <c r="E244" s="89"/>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33" customFormat="1" ht="15">
      <c r="A246" s="106"/>
      <c r="B246" s="107"/>
      <c r="C246" s="107"/>
      <c r="D246" s="108"/>
      <c r="E246" s="109"/>
      <c r="F246" s="110"/>
      <c r="G246" s="111"/>
    </row>
    <row r="247" spans="1:7" s="33" customFormat="1" ht="15">
      <c r="A247" s="119"/>
      <c r="B247" s="41" t="s">
        <v>227</v>
      </c>
      <c r="C247" s="120"/>
      <c r="D247" s="150"/>
      <c r="E247" s="112"/>
      <c r="F247" s="112"/>
      <c r="G247" s="118"/>
    </row>
    <row r="248" spans="1:7" s="45" customFormat="1" ht="12">
      <c r="A248" s="121"/>
      <c r="B248" s="122"/>
      <c r="C248" s="123"/>
      <c r="D248" s="151" t="s">
        <v>142</v>
      </c>
      <c r="E248" s="124"/>
      <c r="F248" s="125"/>
      <c r="G248" s="126"/>
    </row>
    <row r="249" spans="1:7" s="33" customFormat="1" ht="6.75" customHeight="1" thickBot="1">
      <c r="A249" s="119"/>
      <c r="B249" s="96"/>
      <c r="C249" s="120"/>
      <c r="D249" s="127"/>
      <c r="E249" s="112"/>
      <c r="F249" s="98"/>
      <c r="G249" s="118"/>
    </row>
    <row r="250" spans="1:7" ht="13.5" thickBot="1">
      <c r="A250" s="113"/>
      <c r="B250" s="89" t="s">
        <v>18</v>
      </c>
      <c r="C250" s="89"/>
      <c r="D250" s="90"/>
      <c r="E250" s="12" t="s">
        <v>2</v>
      </c>
      <c r="F250" s="54"/>
      <c r="G250" s="115"/>
    </row>
    <row r="251" spans="1:7" ht="6.75" customHeight="1" thickBot="1">
      <c r="A251" s="113"/>
      <c r="B251" s="89"/>
      <c r="C251" s="89"/>
      <c r="D251" s="90"/>
      <c r="E251" s="89"/>
      <c r="F251" s="128"/>
      <c r="G251" s="115"/>
    </row>
    <row r="252" spans="1:7" ht="13.5" thickBot="1">
      <c r="A252" s="113"/>
      <c r="B252" s="89" t="s">
        <v>19</v>
      </c>
      <c r="C252" s="89"/>
      <c r="D252" s="90"/>
      <c r="E252" s="12" t="s">
        <v>2</v>
      </c>
      <c r="F252" s="54"/>
      <c r="G252" s="115"/>
    </row>
    <row r="253" spans="1:7" ht="6.75" customHeight="1" thickBot="1">
      <c r="A253" s="113"/>
      <c r="B253" s="89"/>
      <c r="C253" s="89"/>
      <c r="D253" s="90"/>
      <c r="E253" s="89"/>
      <c r="F253" s="91"/>
      <c r="G253" s="115"/>
    </row>
    <row r="254" spans="1:7" ht="13.5" thickBot="1">
      <c r="A254" s="113"/>
      <c r="B254" s="89"/>
      <c r="C254" s="89" t="s">
        <v>14</v>
      </c>
      <c r="D254" s="90"/>
      <c r="E254" s="89"/>
      <c r="F254" s="95" t="str">
        <f>IF(F252&gt;0,F250/F252,IF(F257&gt;0,F257,"N/A"))</f>
        <v>N/A</v>
      </c>
      <c r="G254" s="115"/>
    </row>
    <row r="255" spans="1:7" ht="6.75" customHeight="1">
      <c r="A255" s="113"/>
      <c r="B255" s="89"/>
      <c r="C255" s="89"/>
      <c r="D255" s="90"/>
      <c r="E255" s="89"/>
      <c r="F255" s="91"/>
      <c r="G255" s="115"/>
    </row>
    <row r="256" spans="1:7" ht="13.5" thickBot="1">
      <c r="A256" s="113"/>
      <c r="B256" s="298" t="s">
        <v>301</v>
      </c>
      <c r="C256" s="298"/>
      <c r="D256" s="298"/>
      <c r="E256" s="89"/>
      <c r="F256" s="91"/>
      <c r="G256" s="115"/>
    </row>
    <row r="257" spans="1:7" ht="13.5" thickBot="1">
      <c r="A257" s="113"/>
      <c r="B257" s="298"/>
      <c r="C257" s="298"/>
      <c r="D257" s="298"/>
      <c r="E257" s="12" t="s">
        <v>2</v>
      </c>
      <c r="F257" s="15"/>
      <c r="G257" s="115"/>
    </row>
    <row r="258" spans="1:7" ht="6.75" customHeight="1">
      <c r="A258" s="113"/>
      <c r="B258" s="89"/>
      <c r="C258" s="89"/>
      <c r="D258" s="90"/>
      <c r="E258" s="89"/>
      <c r="F258" s="91"/>
      <c r="G258" s="115"/>
    </row>
    <row r="259" spans="1:7" ht="15">
      <c r="A259" s="113"/>
      <c r="B259" s="299"/>
      <c r="C259" s="300"/>
      <c r="D259" s="301"/>
      <c r="E259" s="89"/>
      <c r="F259" s="91"/>
      <c r="G259" s="115"/>
    </row>
    <row r="260" spans="1:7" ht="15">
      <c r="A260" s="113"/>
      <c r="B260" s="302"/>
      <c r="C260" s="303"/>
      <c r="D260" s="304"/>
      <c r="E260" s="89"/>
      <c r="F260" s="91"/>
      <c r="G260" s="115"/>
    </row>
    <row r="261" spans="1:7" ht="15">
      <c r="A261" s="113"/>
      <c r="B261" s="302"/>
      <c r="C261" s="303"/>
      <c r="D261" s="304"/>
      <c r="E261" s="89"/>
      <c r="F261" s="91"/>
      <c r="G261" s="115"/>
    </row>
    <row r="262" spans="1:7" ht="15">
      <c r="A262" s="113"/>
      <c r="B262" s="302"/>
      <c r="C262" s="303"/>
      <c r="D262" s="304"/>
      <c r="E262" s="89"/>
      <c r="F262" s="91"/>
      <c r="G262" s="115"/>
    </row>
    <row r="263" spans="1:7" ht="15">
      <c r="A263" s="113"/>
      <c r="B263" s="302"/>
      <c r="C263" s="303"/>
      <c r="D263" s="304"/>
      <c r="E263" s="89"/>
      <c r="F263" s="91"/>
      <c r="G263" s="115"/>
    </row>
    <row r="264" spans="1:7" ht="15">
      <c r="A264" s="113"/>
      <c r="B264" s="302"/>
      <c r="C264" s="303"/>
      <c r="D264" s="304"/>
      <c r="E264" s="89"/>
      <c r="F264" s="91"/>
      <c r="G264" s="115"/>
    </row>
    <row r="265" spans="1:7" ht="15">
      <c r="A265" s="113"/>
      <c r="B265" s="305"/>
      <c r="C265" s="306"/>
      <c r="D265" s="307"/>
      <c r="E265" s="89"/>
      <c r="F265" s="91"/>
      <c r="G265" s="115"/>
    </row>
    <row r="266" spans="1:7" ht="6.75" customHeight="1" thickBot="1">
      <c r="A266" s="113"/>
      <c r="B266" s="89"/>
      <c r="C266" s="89"/>
      <c r="D266" s="90"/>
      <c r="E266" s="89"/>
      <c r="F266" s="91"/>
      <c r="G266" s="115"/>
    </row>
    <row r="267" spans="1:7" ht="13.5" thickBot="1">
      <c r="A267" s="113"/>
      <c r="B267" s="89" t="s">
        <v>20</v>
      </c>
      <c r="C267" s="89"/>
      <c r="D267" s="90"/>
      <c r="E267" s="12" t="s">
        <v>2</v>
      </c>
      <c r="F267" s="54"/>
      <c r="G267" s="115"/>
    </row>
    <row r="268" spans="1:7" ht="6.75" customHeight="1" thickBot="1">
      <c r="A268" s="113"/>
      <c r="B268" s="89"/>
      <c r="C268" s="89"/>
      <c r="D268" s="90"/>
      <c r="E268" s="89"/>
      <c r="F268" s="91"/>
      <c r="G268" s="115"/>
    </row>
    <row r="269" spans="1:7" ht="13.5" thickBot="1">
      <c r="A269" s="113"/>
      <c r="B269" s="89"/>
      <c r="C269" s="114" t="s">
        <v>15</v>
      </c>
      <c r="D269" s="90"/>
      <c r="E269" s="89"/>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48"/>
  <sheetViews>
    <sheetView showGridLines="0" zoomScaleSheetLayoutView="85" zoomScalePageLayoutView="90" workbookViewId="0" topLeftCell="A7">
      <selection activeCell="F19" sqref="F19"/>
    </sheetView>
  </sheetViews>
  <sheetFormatPr defaultColWidth="10.00390625" defaultRowHeight="15"/>
  <cols>
    <col min="1" max="1" width="1.7109375" style="2" customWidth="1"/>
    <col min="2" max="2" width="2.140625" style="2" customWidth="1"/>
    <col min="3" max="3" width="20.8515625" style="2" customWidth="1"/>
    <col min="4" max="4" width="74.57421875" style="3" customWidth="1"/>
    <col min="5" max="5" width="2.7109375" style="2" customWidth="1"/>
    <col min="6" max="6" width="16.710937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5">
      <c r="A4" s="1" t="str">
        <f>'Total Payment Amount'!B4</f>
        <v xml:space="preserve">DATE OF SUBMISSION: </v>
      </c>
      <c r="D4" s="8">
        <v>41182</v>
      </c>
      <c r="F4" s="7"/>
    </row>
    <row r="5" ht="15">
      <c r="A5" s="9" t="s">
        <v>0</v>
      </c>
    </row>
    <row r="7" spans="1:6" s="5" customFormat="1" ht="14.25">
      <c r="A7" s="10" t="s">
        <v>1</v>
      </c>
      <c r="D7" s="11"/>
      <c r="F7" s="7"/>
    </row>
    <row r="8" spans="1:6" s="5" customFormat="1" ht="14.25">
      <c r="A8" s="12" t="s">
        <v>2</v>
      </c>
      <c r="B8" s="13" t="s">
        <v>3</v>
      </c>
      <c r="D8" s="11"/>
      <c r="F8" s="7"/>
    </row>
    <row r="9" spans="1:6" s="5" customFormat="1" ht="15" thickBot="1">
      <c r="A9" s="13" t="s">
        <v>223</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9</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v>25203750</v>
      </c>
      <c r="G17" s="36"/>
    </row>
    <row r="18" spans="1:7" ht="13.5" thickBot="1">
      <c r="A18" s="34"/>
      <c r="C18" s="35"/>
      <c r="G18" s="36"/>
    </row>
    <row r="19" spans="1:7" ht="13.5" thickBot="1">
      <c r="A19" s="34"/>
      <c r="B19" s="2" t="s">
        <v>11</v>
      </c>
      <c r="C19" s="35"/>
      <c r="E19" s="14" t="s">
        <v>2</v>
      </c>
      <c r="F19" s="15">
        <v>25203750</v>
      </c>
      <c r="G19" s="36"/>
    </row>
    <row r="20" spans="1:7" s="33" customFormat="1" ht="15">
      <c r="A20" s="37"/>
      <c r="B20" s="9"/>
      <c r="C20" s="9"/>
      <c r="D20" s="38"/>
      <c r="F20" s="19"/>
      <c r="G20" s="39"/>
    </row>
    <row r="21" spans="1:7" s="33" customFormat="1" ht="15">
      <c r="A21" s="40"/>
      <c r="B21" s="41" t="s">
        <v>12</v>
      </c>
      <c r="C21" s="41"/>
      <c r="D21" s="38"/>
      <c r="G21" s="39"/>
    </row>
    <row r="22" spans="1:7" s="45" customFormat="1" ht="15">
      <c r="A22" s="42"/>
      <c r="B22" s="41" t="s">
        <v>13</v>
      </c>
      <c r="C22" s="43"/>
      <c r="D22" s="44"/>
      <c r="F22" s="46"/>
      <c r="G22" s="47"/>
    </row>
    <row r="23" spans="1:7" ht="13.5" thickBot="1">
      <c r="A23" s="34"/>
      <c r="G23" s="36"/>
    </row>
    <row r="24" spans="1:7" ht="13.5" thickBot="1">
      <c r="A24" s="34"/>
      <c r="B24" s="308" t="s">
        <v>300</v>
      </c>
      <c r="C24" s="309"/>
      <c r="D24" s="309"/>
      <c r="E24" s="14" t="s">
        <v>2</v>
      </c>
      <c r="F24" s="15" t="s">
        <v>186</v>
      </c>
      <c r="G24" s="36"/>
    </row>
    <row r="25" spans="1:7" ht="15">
      <c r="A25" s="34"/>
      <c r="B25" s="309"/>
      <c r="C25" s="309"/>
      <c r="D25" s="309"/>
      <c r="E25" s="45"/>
      <c r="F25" s="46"/>
      <c r="G25" s="36"/>
    </row>
    <row r="26" spans="1:7" ht="6.75" customHeight="1">
      <c r="A26" s="34"/>
      <c r="G26" s="36"/>
    </row>
    <row r="27" spans="1:7" ht="12.75" customHeight="1">
      <c r="A27" s="34"/>
      <c r="B27" s="299" t="s">
        <v>347</v>
      </c>
      <c r="C27" s="300"/>
      <c r="D27" s="301"/>
      <c r="G27" s="36"/>
    </row>
    <row r="28" spans="1:7" ht="15">
      <c r="A28" s="34"/>
      <c r="B28" s="302"/>
      <c r="C28" s="303"/>
      <c r="D28" s="304"/>
      <c r="G28" s="36"/>
    </row>
    <row r="29" spans="1:7" ht="15">
      <c r="A29" s="34"/>
      <c r="B29" s="302"/>
      <c r="C29" s="303"/>
      <c r="D29" s="304"/>
      <c r="G29" s="36"/>
    </row>
    <row r="30" spans="1:7" ht="15">
      <c r="A30" s="34"/>
      <c r="B30" s="302"/>
      <c r="C30" s="303"/>
      <c r="D30" s="304"/>
      <c r="G30" s="36"/>
    </row>
    <row r="31" spans="1:7" ht="15">
      <c r="A31" s="34"/>
      <c r="B31" s="302"/>
      <c r="C31" s="303"/>
      <c r="D31" s="304"/>
      <c r="G31" s="36"/>
    </row>
    <row r="32" spans="1:7" ht="15">
      <c r="A32" s="34"/>
      <c r="B32" s="302"/>
      <c r="C32" s="303"/>
      <c r="D32" s="304"/>
      <c r="G32" s="36"/>
    </row>
    <row r="33" spans="1:7" ht="105.75" customHeight="1">
      <c r="A33" s="34"/>
      <c r="B33" s="305"/>
      <c r="C33" s="306"/>
      <c r="D33" s="307"/>
      <c r="G33" s="36"/>
    </row>
    <row r="34" spans="1:7" ht="6.75" customHeight="1" thickBot="1">
      <c r="A34" s="34"/>
      <c r="G34" s="36"/>
    </row>
    <row r="35" spans="1:7" ht="13.5" thickBot="1">
      <c r="A35" s="34"/>
      <c r="C35" s="2" t="s">
        <v>14</v>
      </c>
      <c r="F35" s="16" t="str">
        <f>IF(AND(F24="Yes",ISTEXT(B27)),"Yes","N/A")</f>
        <v>Yes</v>
      </c>
      <c r="G35" s="36"/>
    </row>
    <row r="36" spans="1:7" ht="6.75" customHeight="1" thickBot="1">
      <c r="A36" s="34"/>
      <c r="G36" s="36"/>
    </row>
    <row r="37" spans="1:7" ht="13.5" thickBot="1">
      <c r="A37" s="34"/>
      <c r="C37" s="35" t="s">
        <v>15</v>
      </c>
      <c r="F37" s="18">
        <v>1</v>
      </c>
      <c r="G37" s="36"/>
    </row>
    <row r="38" spans="1:7" ht="6.75" customHeight="1">
      <c r="A38" s="48"/>
      <c r="B38" s="49"/>
      <c r="C38" s="49"/>
      <c r="D38" s="50"/>
      <c r="E38" s="49"/>
      <c r="F38" s="51"/>
      <c r="G38" s="52"/>
    </row>
    <row r="39" spans="1:7" s="33" customFormat="1" ht="15">
      <c r="A39" s="27"/>
      <c r="B39" s="28"/>
      <c r="C39" s="28"/>
      <c r="D39" s="29"/>
      <c r="E39" s="30"/>
      <c r="F39" s="31"/>
      <c r="G39" s="32"/>
    </row>
    <row r="40" spans="1:7" s="33" customFormat="1" ht="15">
      <c r="A40" s="40"/>
      <c r="B40" s="41" t="s">
        <v>16</v>
      </c>
      <c r="C40" s="41"/>
      <c r="D40" s="38"/>
      <c r="G40" s="39"/>
    </row>
    <row r="41" spans="1:7" s="45" customFormat="1" ht="15">
      <c r="A41" s="42"/>
      <c r="B41" s="41" t="s">
        <v>17</v>
      </c>
      <c r="C41" s="43"/>
      <c r="D41" s="44"/>
      <c r="F41" s="46"/>
      <c r="G41" s="47"/>
    </row>
    <row r="42" spans="1:7" s="33" customFormat="1" ht="6.75" customHeight="1">
      <c r="A42" s="40"/>
      <c r="B42" s="17"/>
      <c r="C42" s="41"/>
      <c r="D42" s="53"/>
      <c r="F42" s="19"/>
      <c r="G42" s="39"/>
    </row>
    <row r="43" spans="1:7" s="58" customFormat="1" ht="13.5" thickBot="1">
      <c r="A43" s="57"/>
      <c r="B43" s="58" t="s">
        <v>222</v>
      </c>
      <c r="D43" s="59"/>
      <c r="E43" s="143"/>
      <c r="F43" s="144"/>
      <c r="G43" s="61"/>
    </row>
    <row r="44" spans="1:7" s="58" customFormat="1" ht="13.5" thickBot="1">
      <c r="A44" s="57"/>
      <c r="B44" s="58" t="s">
        <v>220</v>
      </c>
      <c r="D44" s="59"/>
      <c r="E44" s="60" t="s">
        <v>2</v>
      </c>
      <c r="F44" s="135"/>
      <c r="G44" s="61"/>
    </row>
    <row r="45" spans="1:7" s="58" customFormat="1" ht="15">
      <c r="A45" s="57"/>
      <c r="D45" s="59"/>
      <c r="E45" s="60"/>
      <c r="F45" s="155"/>
      <c r="G45" s="61"/>
    </row>
    <row r="46" spans="1:7" ht="12.75" customHeight="1">
      <c r="A46" s="34"/>
      <c r="B46" s="308" t="s">
        <v>300</v>
      </c>
      <c r="C46" s="309"/>
      <c r="D46" s="309"/>
      <c r="E46" s="45"/>
      <c r="F46" s="46"/>
      <c r="G46" s="36"/>
    </row>
    <row r="47" spans="1:7" ht="15">
      <c r="A47" s="34"/>
      <c r="B47" s="309"/>
      <c r="C47" s="309"/>
      <c r="D47" s="309"/>
      <c r="E47" s="45"/>
      <c r="F47" s="46"/>
      <c r="G47" s="36"/>
    </row>
    <row r="48" spans="1:7" ht="6.75" customHeight="1">
      <c r="A48" s="34"/>
      <c r="G48" s="36"/>
    </row>
    <row r="49" spans="1:7" ht="15">
      <c r="A49" s="34"/>
      <c r="B49" s="299"/>
      <c r="C49" s="300"/>
      <c r="D49" s="301"/>
      <c r="G49" s="36"/>
    </row>
    <row r="50" spans="1:7" ht="15">
      <c r="A50" s="34"/>
      <c r="B50" s="302"/>
      <c r="C50" s="303"/>
      <c r="D50" s="304"/>
      <c r="G50" s="36"/>
    </row>
    <row r="51" spans="1:7" ht="15">
      <c r="A51" s="34"/>
      <c r="B51" s="302"/>
      <c r="C51" s="303"/>
      <c r="D51" s="304"/>
      <c r="G51" s="36"/>
    </row>
    <row r="52" spans="1:7" ht="15">
      <c r="A52" s="34"/>
      <c r="B52" s="302"/>
      <c r="C52" s="303"/>
      <c r="D52" s="304"/>
      <c r="G52" s="36"/>
    </row>
    <row r="53" spans="1:7" ht="15">
      <c r="A53" s="34"/>
      <c r="B53" s="302"/>
      <c r="C53" s="303"/>
      <c r="D53" s="304"/>
      <c r="G53" s="36"/>
    </row>
    <row r="54" spans="1:7" ht="15">
      <c r="A54" s="34"/>
      <c r="B54" s="302"/>
      <c r="C54" s="303"/>
      <c r="D54" s="304"/>
      <c r="G54" s="36"/>
    </row>
    <row r="55" spans="1:7" ht="15">
      <c r="A55" s="34"/>
      <c r="B55" s="305"/>
      <c r="C55" s="306"/>
      <c r="D55" s="307"/>
      <c r="G55" s="36"/>
    </row>
    <row r="56" spans="1:7" ht="6.75" customHeight="1" thickBot="1">
      <c r="A56" s="34"/>
      <c r="G56" s="36"/>
    </row>
    <row r="57" spans="1:7" ht="13.5" thickBot="1">
      <c r="A57" s="34"/>
      <c r="C57" s="2" t="s">
        <v>14</v>
      </c>
      <c r="F57" s="16" t="str">
        <f>IF(OR(F44="",B49=""),"N/A","Yes")</f>
        <v>N/A</v>
      </c>
      <c r="G57" s="36"/>
    </row>
    <row r="58" spans="1:7" ht="6.75" customHeight="1" thickBot="1">
      <c r="A58" s="34"/>
      <c r="G58" s="36"/>
    </row>
    <row r="59" spans="1:7" ht="13.5" thickBot="1">
      <c r="A59" s="34"/>
      <c r="C59" s="35" t="s">
        <v>15</v>
      </c>
      <c r="F59" s="18" t="str">
        <f>IF(F57="Yes",1,"")</f>
        <v/>
      </c>
      <c r="G59" s="36"/>
    </row>
    <row r="60" spans="1:7" ht="6.75" customHeight="1">
      <c r="A60" s="48"/>
      <c r="B60" s="49"/>
      <c r="C60" s="49"/>
      <c r="D60" s="50"/>
      <c r="E60" s="49"/>
      <c r="F60" s="51"/>
      <c r="G60" s="52"/>
    </row>
    <row r="61" spans="1:7" s="33" customFormat="1" ht="15">
      <c r="A61" s="27"/>
      <c r="B61" s="28"/>
      <c r="C61" s="28"/>
      <c r="D61" s="29"/>
      <c r="E61" s="30"/>
      <c r="F61" s="31"/>
      <c r="G61" s="32"/>
    </row>
    <row r="62" spans="1:7" s="33" customFormat="1" ht="15">
      <c r="A62" s="40"/>
      <c r="B62" s="41" t="s">
        <v>21</v>
      </c>
      <c r="C62" s="41"/>
      <c r="D62" s="38"/>
      <c r="G62" s="39"/>
    </row>
    <row r="63" spans="1:7" s="45" customFormat="1" ht="15">
      <c r="A63" s="42"/>
      <c r="B63" s="41" t="s">
        <v>22</v>
      </c>
      <c r="C63" s="43"/>
      <c r="D63" s="44"/>
      <c r="F63" s="46"/>
      <c r="G63" s="47"/>
    </row>
    <row r="64" spans="1:7" s="33" customFormat="1" ht="6.75" customHeight="1">
      <c r="A64" s="40"/>
      <c r="B64" s="17"/>
      <c r="C64" s="41"/>
      <c r="D64" s="53"/>
      <c r="F64" s="19"/>
      <c r="G64" s="39"/>
    </row>
    <row r="65" spans="1:7" s="58" customFormat="1" ht="13.5" thickBot="1">
      <c r="A65" s="57"/>
      <c r="B65" s="58" t="s">
        <v>222</v>
      </c>
      <c r="D65" s="59"/>
      <c r="E65" s="143"/>
      <c r="F65" s="144"/>
      <c r="G65" s="61"/>
    </row>
    <row r="66" spans="1:7" s="58" customFormat="1" ht="13.5" thickBot="1">
      <c r="A66" s="57"/>
      <c r="B66" s="58" t="s">
        <v>220</v>
      </c>
      <c r="D66" s="59"/>
      <c r="E66" s="60" t="s">
        <v>2</v>
      </c>
      <c r="F66" s="135"/>
      <c r="G66" s="61"/>
    </row>
    <row r="67" spans="1:7" s="58" customFormat="1" ht="15">
      <c r="A67" s="57"/>
      <c r="D67" s="59"/>
      <c r="E67" s="60"/>
      <c r="F67" s="155"/>
      <c r="G67" s="61"/>
    </row>
    <row r="68" spans="1:7" ht="12.75" customHeight="1">
      <c r="A68" s="34"/>
      <c r="B68" s="308" t="s">
        <v>300</v>
      </c>
      <c r="C68" s="309"/>
      <c r="D68" s="309"/>
      <c r="E68" s="45"/>
      <c r="F68" s="46"/>
      <c r="G68" s="36"/>
    </row>
    <row r="69" spans="1:7" ht="15">
      <c r="A69" s="34"/>
      <c r="B69" s="309"/>
      <c r="C69" s="309"/>
      <c r="D69" s="309"/>
      <c r="E69" s="45"/>
      <c r="F69" s="46"/>
      <c r="G69" s="36"/>
    </row>
    <row r="70" spans="1:7" ht="6.75" customHeight="1">
      <c r="A70" s="34"/>
      <c r="G70" s="36"/>
    </row>
    <row r="71" spans="1:7" ht="15">
      <c r="A71" s="34"/>
      <c r="B71" s="299"/>
      <c r="C71" s="300"/>
      <c r="D71" s="301"/>
      <c r="G71" s="36"/>
    </row>
    <row r="72" spans="1:7" ht="15">
      <c r="A72" s="34"/>
      <c r="B72" s="302"/>
      <c r="C72" s="303"/>
      <c r="D72" s="304"/>
      <c r="G72" s="36"/>
    </row>
    <row r="73" spans="1:7" ht="15">
      <c r="A73" s="34"/>
      <c r="B73" s="302"/>
      <c r="C73" s="303"/>
      <c r="D73" s="304"/>
      <c r="G73" s="36"/>
    </row>
    <row r="74" spans="1:7" ht="15">
      <c r="A74" s="34"/>
      <c r="B74" s="302"/>
      <c r="C74" s="303"/>
      <c r="D74" s="304"/>
      <c r="G74" s="36"/>
    </row>
    <row r="75" spans="1:7" ht="15">
      <c r="A75" s="34"/>
      <c r="B75" s="302"/>
      <c r="C75" s="303"/>
      <c r="D75" s="304"/>
      <c r="G75" s="36"/>
    </row>
    <row r="76" spans="1:7" ht="15">
      <c r="A76" s="34"/>
      <c r="B76" s="302"/>
      <c r="C76" s="303"/>
      <c r="D76" s="304"/>
      <c r="G76" s="36"/>
    </row>
    <row r="77" spans="1:7" ht="15">
      <c r="A77" s="34"/>
      <c r="B77" s="305"/>
      <c r="C77" s="306"/>
      <c r="D77" s="307"/>
      <c r="G77" s="36"/>
    </row>
    <row r="78" spans="1:7" ht="6.75" customHeight="1" thickBot="1">
      <c r="A78" s="34"/>
      <c r="G78" s="36"/>
    </row>
    <row r="79" spans="1:7" ht="13.5" thickBot="1">
      <c r="A79" s="34"/>
      <c r="C79" s="2" t="s">
        <v>14</v>
      </c>
      <c r="F79" s="16" t="str">
        <f>IF(OR(F66="",B71=""),"N/A","Yes")</f>
        <v>N/A</v>
      </c>
      <c r="G79" s="36"/>
    </row>
    <row r="80" spans="1:7" ht="6.75" customHeight="1" thickBot="1">
      <c r="A80" s="34"/>
      <c r="G80" s="36"/>
    </row>
    <row r="81" spans="1:7" ht="13.5" thickBot="1">
      <c r="A81" s="34"/>
      <c r="C81" s="35" t="s">
        <v>15</v>
      </c>
      <c r="F81" s="18" t="str">
        <f>IF(F79="Yes",1,"")</f>
        <v/>
      </c>
      <c r="G81" s="36"/>
    </row>
    <row r="82" spans="1:7" ht="6.75" customHeight="1">
      <c r="A82" s="48"/>
      <c r="B82" s="49"/>
      <c r="C82" s="49"/>
      <c r="D82" s="50"/>
      <c r="E82" s="49"/>
      <c r="F82" s="51"/>
      <c r="G82" s="52"/>
    </row>
    <row r="83" spans="1:7" s="33" customFormat="1" ht="15">
      <c r="A83" s="27"/>
      <c r="B83" s="28"/>
      <c r="C83" s="28"/>
      <c r="D83" s="29"/>
      <c r="E83" s="30"/>
      <c r="F83" s="31"/>
      <c r="G83" s="32"/>
    </row>
    <row r="84" spans="1:7" s="33" customFormat="1" ht="15">
      <c r="A84" s="40"/>
      <c r="B84" s="41" t="s">
        <v>23</v>
      </c>
      <c r="C84" s="41"/>
      <c r="D84" s="38"/>
      <c r="G84" s="39"/>
    </row>
    <row r="85" spans="1:7" s="45" customFormat="1" ht="15">
      <c r="A85" s="42"/>
      <c r="B85" s="41" t="s">
        <v>224</v>
      </c>
      <c r="C85" s="43"/>
      <c r="D85" s="44"/>
      <c r="F85" s="46"/>
      <c r="G85" s="47"/>
    </row>
    <row r="86" spans="1:7" s="33" customFormat="1" ht="6.75" customHeight="1">
      <c r="A86" s="40"/>
      <c r="B86" s="17"/>
      <c r="C86" s="41"/>
      <c r="D86" s="53"/>
      <c r="F86" s="19"/>
      <c r="G86" s="39"/>
    </row>
    <row r="87" spans="1:7" s="58" customFormat="1" ht="13.5" thickBot="1">
      <c r="A87" s="57"/>
      <c r="B87" s="58" t="s">
        <v>222</v>
      </c>
      <c r="D87" s="59"/>
      <c r="E87" s="143"/>
      <c r="F87" s="144"/>
      <c r="G87" s="61"/>
    </row>
    <row r="88" spans="1:7" s="58" customFormat="1" ht="13.5" thickBot="1">
      <c r="A88" s="57"/>
      <c r="B88" s="58" t="s">
        <v>220</v>
      </c>
      <c r="D88" s="59"/>
      <c r="E88" s="60" t="s">
        <v>2</v>
      </c>
      <c r="F88" s="135"/>
      <c r="G88" s="61"/>
    </row>
    <row r="89" spans="1:7" s="58" customFormat="1" ht="15">
      <c r="A89" s="57"/>
      <c r="D89" s="59"/>
      <c r="E89" s="60"/>
      <c r="F89" s="155"/>
      <c r="G89" s="61"/>
    </row>
    <row r="90" spans="1:7" ht="12.75" customHeight="1">
      <c r="A90" s="34"/>
      <c r="B90" s="308" t="s">
        <v>300</v>
      </c>
      <c r="C90" s="309"/>
      <c r="D90" s="309"/>
      <c r="E90" s="45"/>
      <c r="F90" s="46"/>
      <c r="G90" s="36"/>
    </row>
    <row r="91" spans="1:7" ht="15">
      <c r="A91" s="34"/>
      <c r="B91" s="309"/>
      <c r="C91" s="309"/>
      <c r="D91" s="309"/>
      <c r="E91" s="45"/>
      <c r="F91" s="46"/>
      <c r="G91" s="36"/>
    </row>
    <row r="92" spans="1:7" ht="6.75" customHeight="1">
      <c r="A92" s="34"/>
      <c r="G92" s="36"/>
    </row>
    <row r="93" spans="1:7" ht="15">
      <c r="A93" s="34"/>
      <c r="B93" s="299"/>
      <c r="C93" s="300"/>
      <c r="D93" s="301"/>
      <c r="G93" s="36"/>
    </row>
    <row r="94" spans="1:7" ht="15">
      <c r="A94" s="34"/>
      <c r="B94" s="302"/>
      <c r="C94" s="303"/>
      <c r="D94" s="304"/>
      <c r="G94" s="36"/>
    </row>
    <row r="95" spans="1:7" ht="15">
      <c r="A95" s="34"/>
      <c r="B95" s="302"/>
      <c r="C95" s="303"/>
      <c r="D95" s="304"/>
      <c r="G95" s="36"/>
    </row>
    <row r="96" spans="1:7" ht="15">
      <c r="A96" s="34"/>
      <c r="B96" s="302"/>
      <c r="C96" s="303"/>
      <c r="D96" s="304"/>
      <c r="G96" s="36"/>
    </row>
    <row r="97" spans="1:7" ht="15">
      <c r="A97" s="34"/>
      <c r="B97" s="302"/>
      <c r="C97" s="303"/>
      <c r="D97" s="304"/>
      <c r="G97" s="36"/>
    </row>
    <row r="98" spans="1:7" ht="15">
      <c r="A98" s="34"/>
      <c r="B98" s="302"/>
      <c r="C98" s="303"/>
      <c r="D98" s="304"/>
      <c r="G98" s="36"/>
    </row>
    <row r="99" spans="1:7" ht="15">
      <c r="A99" s="34"/>
      <c r="B99" s="305"/>
      <c r="C99" s="306"/>
      <c r="D99" s="307"/>
      <c r="G99" s="36"/>
    </row>
    <row r="100" spans="1:7" ht="6.75" customHeight="1" thickBot="1">
      <c r="A100" s="34"/>
      <c r="G100" s="36"/>
    </row>
    <row r="101" spans="1:7" ht="13.5" thickBot="1">
      <c r="A101" s="34"/>
      <c r="C101" s="2" t="s">
        <v>14</v>
      </c>
      <c r="F101" s="16" t="str">
        <f>IF(OR(F88="",B93=""),"N/A","Yes")</f>
        <v>N/A</v>
      </c>
      <c r="G101" s="36"/>
    </row>
    <row r="102" spans="1:7" ht="6.75" customHeight="1" thickBot="1">
      <c r="A102" s="34"/>
      <c r="G102" s="36"/>
    </row>
    <row r="103" spans="1:7" ht="13.5" thickBot="1">
      <c r="A103" s="34"/>
      <c r="C103" s="35" t="s">
        <v>15</v>
      </c>
      <c r="F103" s="18" t="str">
        <f>IF(F101="Yes",1,"")</f>
        <v/>
      </c>
      <c r="G103" s="36"/>
    </row>
    <row r="104" spans="1:7" ht="6.75" customHeight="1">
      <c r="A104" s="48"/>
      <c r="B104" s="49"/>
      <c r="C104" s="49"/>
      <c r="D104" s="50"/>
      <c r="E104" s="49"/>
      <c r="F104" s="51"/>
      <c r="G104" s="52"/>
    </row>
    <row r="105" spans="1:7" s="33" customFormat="1" ht="15">
      <c r="A105" s="27"/>
      <c r="B105" s="28"/>
      <c r="C105" s="28"/>
      <c r="D105" s="29"/>
      <c r="E105" s="30"/>
      <c r="F105" s="31"/>
      <c r="G105" s="32"/>
    </row>
    <row r="106" spans="1:7" s="33" customFormat="1" ht="15">
      <c r="A106" s="37"/>
      <c r="B106" s="41" t="s">
        <v>24</v>
      </c>
      <c r="C106" s="9"/>
      <c r="D106" s="38"/>
      <c r="F106" s="19"/>
      <c r="G106" s="39"/>
    </row>
    <row r="107" spans="1:7" s="33" customFormat="1" ht="15">
      <c r="A107" s="40"/>
      <c r="B107" s="55" t="s">
        <v>26</v>
      </c>
      <c r="C107" s="41"/>
      <c r="D107" s="38"/>
      <c r="G107" s="39"/>
    </row>
    <row r="108" spans="1:7" s="33" customFormat="1" ht="6.75" customHeight="1">
      <c r="A108" s="40"/>
      <c r="B108" s="17"/>
      <c r="C108" s="41"/>
      <c r="D108" s="53"/>
      <c r="F108" s="19"/>
      <c r="G108" s="39"/>
    </row>
    <row r="109" spans="1:7" s="58" customFormat="1" ht="13.5" thickBot="1">
      <c r="A109" s="57"/>
      <c r="B109" s="58" t="s">
        <v>222</v>
      </c>
      <c r="D109" s="59"/>
      <c r="E109" s="143"/>
      <c r="F109" s="144"/>
      <c r="G109" s="61"/>
    </row>
    <row r="110" spans="1:7" s="58" customFormat="1" ht="13.5" thickBot="1">
      <c r="A110" s="57"/>
      <c r="B110" s="58" t="s">
        <v>221</v>
      </c>
      <c r="D110" s="59"/>
      <c r="E110" s="60" t="s">
        <v>2</v>
      </c>
      <c r="F110" s="135"/>
      <c r="G110" s="61"/>
    </row>
    <row r="111" spans="1:7" s="58" customFormat="1" ht="15">
      <c r="A111" s="57"/>
      <c r="D111" s="59"/>
      <c r="E111" s="60"/>
      <c r="F111" s="155"/>
      <c r="G111" s="61"/>
    </row>
    <row r="112" spans="1:7" ht="12.75" customHeight="1">
      <c r="A112" s="34"/>
      <c r="B112" s="308" t="s">
        <v>300</v>
      </c>
      <c r="C112" s="309"/>
      <c r="D112" s="309"/>
      <c r="E112" s="45"/>
      <c r="F112" s="46"/>
      <c r="G112" s="36"/>
    </row>
    <row r="113" spans="1:7" ht="15">
      <c r="A113" s="34"/>
      <c r="B113" s="309"/>
      <c r="C113" s="309"/>
      <c r="D113" s="309"/>
      <c r="E113" s="45"/>
      <c r="F113" s="46"/>
      <c r="G113" s="36"/>
    </row>
    <row r="114" spans="1:7" ht="6.75" customHeight="1">
      <c r="A114" s="34"/>
      <c r="G114" s="36"/>
    </row>
    <row r="115" spans="1:7" ht="15">
      <c r="A115" s="34"/>
      <c r="B115" s="299"/>
      <c r="C115" s="300"/>
      <c r="D115" s="301"/>
      <c r="G115" s="36"/>
    </row>
    <row r="116" spans="1:7" ht="15">
      <c r="A116" s="34"/>
      <c r="B116" s="302"/>
      <c r="C116" s="303"/>
      <c r="D116" s="304"/>
      <c r="G116" s="36"/>
    </row>
    <row r="117" spans="1:7" ht="15">
      <c r="A117" s="34"/>
      <c r="B117" s="302"/>
      <c r="C117" s="303"/>
      <c r="D117" s="304"/>
      <c r="G117" s="36"/>
    </row>
    <row r="118" spans="1:7" ht="15">
      <c r="A118" s="34"/>
      <c r="B118" s="302"/>
      <c r="C118" s="303"/>
      <c r="D118" s="304"/>
      <c r="G118" s="36"/>
    </row>
    <row r="119" spans="1:7" ht="15">
      <c r="A119" s="34"/>
      <c r="B119" s="302"/>
      <c r="C119" s="303"/>
      <c r="D119" s="304"/>
      <c r="G119" s="36"/>
    </row>
    <row r="120" spans="1:7" ht="15">
      <c r="A120" s="34"/>
      <c r="B120" s="302"/>
      <c r="C120" s="303"/>
      <c r="D120" s="304"/>
      <c r="G120" s="36"/>
    </row>
    <row r="121" spans="1:7" ht="15">
      <c r="A121" s="34"/>
      <c r="B121" s="305"/>
      <c r="C121" s="306"/>
      <c r="D121" s="307"/>
      <c r="G121" s="36"/>
    </row>
    <row r="122" spans="1:7" ht="6.75" customHeight="1" thickBot="1">
      <c r="A122" s="34"/>
      <c r="G122" s="36"/>
    </row>
    <row r="123" spans="1:7" ht="13.5" thickBot="1">
      <c r="A123" s="34"/>
      <c r="C123" s="2" t="s">
        <v>14</v>
      </c>
      <c r="F123" s="16" t="str">
        <f>IF(OR(F110="",B115=""),"N/A","Yes")</f>
        <v>N/A</v>
      </c>
      <c r="G123" s="36"/>
    </row>
    <row r="124" spans="1:7" ht="6.75" customHeight="1" thickBot="1">
      <c r="A124" s="34"/>
      <c r="G124" s="36"/>
    </row>
    <row r="125" spans="1:7" ht="13.5" thickBot="1">
      <c r="A125" s="34"/>
      <c r="C125" s="35" t="s">
        <v>15</v>
      </c>
      <c r="F125" s="18" t="str">
        <f>IF(F123="Yes",1,"")</f>
        <v/>
      </c>
      <c r="G125" s="36"/>
    </row>
    <row r="126" spans="1:7" ht="6.75" customHeight="1">
      <c r="A126" s="48"/>
      <c r="B126" s="49"/>
      <c r="C126" s="49"/>
      <c r="D126" s="50"/>
      <c r="E126" s="49"/>
      <c r="F126" s="51"/>
      <c r="G126" s="52"/>
    </row>
    <row r="127" spans="1:7" s="33" customFormat="1" ht="15">
      <c r="A127" s="27"/>
      <c r="B127" s="28"/>
      <c r="C127" s="28"/>
      <c r="D127" s="29"/>
      <c r="E127" s="30"/>
      <c r="F127" s="31"/>
      <c r="G127" s="32"/>
    </row>
    <row r="128" spans="1:7" s="33" customFormat="1" ht="15">
      <c r="A128" s="40"/>
      <c r="B128" s="41" t="s">
        <v>25</v>
      </c>
      <c r="C128" s="41"/>
      <c r="D128" s="38"/>
      <c r="G128" s="39"/>
    </row>
    <row r="129" spans="1:7" s="33" customFormat="1" ht="15">
      <c r="A129" s="40"/>
      <c r="B129" s="41" t="s">
        <v>26</v>
      </c>
      <c r="C129" s="41"/>
      <c r="D129" s="38"/>
      <c r="G129" s="39"/>
    </row>
    <row r="130" spans="1:7" s="33" customFormat="1" ht="6.75" customHeight="1">
      <c r="A130" s="40"/>
      <c r="B130" s="17"/>
      <c r="C130" s="41"/>
      <c r="D130" s="53"/>
      <c r="F130" s="19"/>
      <c r="G130" s="39"/>
    </row>
    <row r="131" spans="1:7" s="58" customFormat="1" ht="13.5" thickBot="1">
      <c r="A131" s="57"/>
      <c r="B131" s="58" t="s">
        <v>222</v>
      </c>
      <c r="D131" s="59"/>
      <c r="E131" s="143"/>
      <c r="F131" s="144"/>
      <c r="G131" s="61"/>
    </row>
    <row r="132" spans="1:7" s="58" customFormat="1" ht="13.5" thickBot="1">
      <c r="A132" s="57"/>
      <c r="B132" s="58" t="s">
        <v>220</v>
      </c>
      <c r="D132" s="59"/>
      <c r="E132" s="60" t="s">
        <v>2</v>
      </c>
      <c r="F132" s="135"/>
      <c r="G132" s="61"/>
    </row>
    <row r="133" spans="1:7" s="58" customFormat="1" ht="15">
      <c r="A133" s="57"/>
      <c r="D133" s="59"/>
      <c r="E133" s="60"/>
      <c r="F133" s="155"/>
      <c r="G133" s="61"/>
    </row>
    <row r="134" spans="1:7" ht="12.75" customHeight="1">
      <c r="A134" s="34"/>
      <c r="B134" s="308" t="s">
        <v>300</v>
      </c>
      <c r="C134" s="309"/>
      <c r="D134" s="309"/>
      <c r="E134" s="45"/>
      <c r="F134" s="46"/>
      <c r="G134" s="36"/>
    </row>
    <row r="135" spans="1:7" ht="15">
      <c r="A135" s="34"/>
      <c r="B135" s="309"/>
      <c r="C135" s="309"/>
      <c r="D135" s="309"/>
      <c r="E135" s="45"/>
      <c r="F135" s="46"/>
      <c r="G135" s="36"/>
    </row>
    <row r="136" spans="1:7" ht="6.75" customHeight="1">
      <c r="A136" s="34"/>
      <c r="G136" s="36"/>
    </row>
    <row r="137" spans="1:7" ht="15">
      <c r="A137" s="34"/>
      <c r="B137" s="299"/>
      <c r="C137" s="300"/>
      <c r="D137" s="301"/>
      <c r="G137" s="36"/>
    </row>
    <row r="138" spans="1:7" ht="15">
      <c r="A138" s="34"/>
      <c r="B138" s="302"/>
      <c r="C138" s="303"/>
      <c r="D138" s="304"/>
      <c r="G138" s="36"/>
    </row>
    <row r="139" spans="1:7" ht="15">
      <c r="A139" s="34"/>
      <c r="B139" s="302"/>
      <c r="C139" s="303"/>
      <c r="D139" s="304"/>
      <c r="G139" s="36"/>
    </row>
    <row r="140" spans="1:7" ht="15">
      <c r="A140" s="34"/>
      <c r="B140" s="302"/>
      <c r="C140" s="303"/>
      <c r="D140" s="304"/>
      <c r="G140" s="36"/>
    </row>
    <row r="141" spans="1:7" ht="15">
      <c r="A141" s="34"/>
      <c r="B141" s="302"/>
      <c r="C141" s="303"/>
      <c r="D141" s="304"/>
      <c r="G141" s="36"/>
    </row>
    <row r="142" spans="1:7" ht="15">
      <c r="A142" s="34"/>
      <c r="B142" s="302"/>
      <c r="C142" s="303"/>
      <c r="D142" s="304"/>
      <c r="G142" s="36"/>
    </row>
    <row r="143" spans="1:7" ht="15">
      <c r="A143" s="34"/>
      <c r="B143" s="305"/>
      <c r="C143" s="306"/>
      <c r="D143" s="307"/>
      <c r="G143" s="36"/>
    </row>
    <row r="144" spans="1:7" ht="6.75" customHeight="1" thickBot="1">
      <c r="A144" s="34"/>
      <c r="G144" s="36"/>
    </row>
    <row r="145" spans="1:7" ht="13.5" thickBot="1">
      <c r="A145" s="34"/>
      <c r="C145" s="2" t="s">
        <v>14</v>
      </c>
      <c r="F145" s="16" t="str">
        <f>IF(OR(F132="",B137=""),"N/A","Yes")</f>
        <v>N/A</v>
      </c>
      <c r="G145" s="36"/>
    </row>
    <row r="146" spans="1:7" ht="6.75" customHeight="1" thickBot="1">
      <c r="A146" s="34"/>
      <c r="G146" s="36"/>
    </row>
    <row r="147" spans="1:7" ht="13.5" thickBot="1">
      <c r="A147" s="34"/>
      <c r="C147" s="35" t="s">
        <v>15</v>
      </c>
      <c r="F147" s="18" t="str">
        <f>IF(F145="Yes",1,"")</f>
        <v/>
      </c>
      <c r="G147" s="36"/>
    </row>
    <row r="148" spans="1:7" ht="6.75" customHeight="1">
      <c r="A148" s="48"/>
      <c r="B148" s="49"/>
      <c r="C148" s="49"/>
      <c r="D148" s="50"/>
      <c r="E148" s="49"/>
      <c r="F148" s="51"/>
      <c r="G148" s="52"/>
    </row>
  </sheetData>
  <sheetProtection selectLockedCells="1" selectUnlockedCells="1"/>
  <mergeCells count="12">
    <mergeCell ref="B24:D25"/>
    <mergeCell ref="B46:D47"/>
    <mergeCell ref="B68:D69"/>
    <mergeCell ref="B90:D91"/>
    <mergeCell ref="B112:D113"/>
    <mergeCell ref="B137:D143"/>
    <mergeCell ref="B27:D33"/>
    <mergeCell ref="B49:D55"/>
    <mergeCell ref="B71:D77"/>
    <mergeCell ref="B93:D99"/>
    <mergeCell ref="B115:D121"/>
    <mergeCell ref="B134:D135"/>
  </mergeCells>
  <dataValidations count="1">
    <dataValidation type="list" showInputMessage="1" showErrorMessage="1" sqref="F24">
      <formula1>YesNo</formula1>
    </dataValidation>
  </dataValidations>
  <hyperlinks>
    <hyperlink ref="B24:D25" location="Instructions!A29:G41" display="Provide an in-depth description of milestone progress as stated in the instructions. (If no data is entered, then a 0 Achievement Value is assumed for applicable DY. If so, please explain why data is not available):"/>
    <hyperlink ref="B46:D47" location="Instructions!A29:G41" display="Provide an in-depth description of milestone progress as stated in the instructions. (If no data is entered, then a 0 Achievement Value is assumed for applicable DY. If so, please explain why data is not available):"/>
    <hyperlink ref="B68:D69" location="Instructions!A29:G41" display="Provide an in-depth description of milestone progress as stated in the instructions. (If no data is entered, then a 0 Achievement Value is assumed for applicable DY. If so, please explain why data is not available):"/>
    <hyperlink ref="B90:D91" location="Instructions!A29:G41" display="Provide an in-depth description of milestone progress as stated in the instructions. (If no data is entered, then a 0 Achievement Value is assumed for applicable DY. If so, please explain why data is not available):"/>
    <hyperlink ref="B112:D113" location="Instructions!A29:G41" display="Provide an in-depth description of milestone progress as stated in the instructions. (If no data is entered, then a 0 Achievement Value is assumed for applicable DY. If so, please explain why data is not available):"/>
    <hyperlink ref="B134:D135"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60" max="16383" man="1"/>
    <brk id="126"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25"/>
  <sheetViews>
    <sheetView showGridLines="0" zoomScaleSheetLayoutView="85" zoomScalePageLayoutView="90" workbookViewId="0" topLeftCell="A1">
      <selection activeCell="F19" sqref="F19"/>
    </sheetView>
  </sheetViews>
  <sheetFormatPr defaultColWidth="10.00390625" defaultRowHeight="15"/>
  <cols>
    <col min="1" max="1" width="1.7109375" style="2" customWidth="1"/>
    <col min="2" max="2" width="2.140625" style="2" customWidth="1"/>
    <col min="3" max="3" width="20.8515625" style="2" customWidth="1"/>
    <col min="4" max="4" width="63.57421875" style="3" customWidth="1"/>
    <col min="5" max="5" width="2.7109375" style="2" customWidth="1"/>
    <col min="6" max="6" width="27.00390625" style="4" customWidth="1"/>
    <col min="7" max="7" width="1.8515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5">
      <c r="A4" s="1" t="str">
        <f>'Total Payment Amount'!B4</f>
        <v xml:space="preserve">DATE OF SUBMISSION: </v>
      </c>
      <c r="D4" s="8">
        <v>41182</v>
      </c>
      <c r="F4" s="7"/>
    </row>
    <row r="5" ht="15">
      <c r="A5" s="9" t="s">
        <v>27</v>
      </c>
    </row>
    <row r="7" spans="1:6" s="5" customFormat="1" ht="14.25">
      <c r="A7" s="10" t="s">
        <v>1</v>
      </c>
      <c r="D7" s="11"/>
      <c r="F7" s="7"/>
    </row>
    <row r="8" spans="1:6" s="5" customFormat="1" ht="14.25">
      <c r="A8" s="12" t="s">
        <v>2</v>
      </c>
      <c r="B8" s="13" t="s">
        <v>3</v>
      </c>
      <c r="D8" s="11"/>
      <c r="F8" s="7"/>
    </row>
    <row r="9" spans="1:6" s="5" customFormat="1" ht="15" thickBot="1">
      <c r="A9" s="13" t="s">
        <v>4</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28</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v>25203750</v>
      </c>
      <c r="G17" s="36"/>
    </row>
    <row r="18" spans="1:7" ht="13.5" thickBot="1">
      <c r="A18" s="34"/>
      <c r="C18" s="35"/>
      <c r="G18" s="36"/>
    </row>
    <row r="19" spans="1:7" ht="13.5" thickBot="1">
      <c r="A19" s="34"/>
      <c r="B19" s="2" t="s">
        <v>11</v>
      </c>
      <c r="C19" s="35"/>
      <c r="E19" s="14" t="s">
        <v>2</v>
      </c>
      <c r="F19" s="15">
        <v>25203750</v>
      </c>
      <c r="G19" s="36"/>
    </row>
    <row r="20" spans="1:7" s="33" customFormat="1" ht="15">
      <c r="A20" s="37"/>
      <c r="B20" s="9"/>
      <c r="C20" s="9"/>
      <c r="D20" s="38"/>
      <c r="F20" s="19"/>
      <c r="G20" s="39"/>
    </row>
    <row r="21" spans="1:7" s="33" customFormat="1" ht="15">
      <c r="A21" s="40"/>
      <c r="B21" s="41" t="s">
        <v>29</v>
      </c>
      <c r="C21" s="41"/>
      <c r="D21" s="38"/>
      <c r="G21" s="39"/>
    </row>
    <row r="22" spans="1:7" s="45" customFormat="1" ht="14.25">
      <c r="A22" s="42"/>
      <c r="B22" s="56" t="s">
        <v>366</v>
      </c>
      <c r="C22" s="43"/>
      <c r="D22" s="44"/>
      <c r="F22" s="46"/>
      <c r="G22" s="47"/>
    </row>
    <row r="23" spans="1:7" ht="6.75" customHeight="1" thickBot="1">
      <c r="A23" s="34"/>
      <c r="G23" s="36"/>
    </row>
    <row r="24" spans="1:7" s="58" customFormat="1" ht="13.5" thickBot="1">
      <c r="A24" s="57"/>
      <c r="B24" s="58" t="s">
        <v>210</v>
      </c>
      <c r="D24" s="59"/>
      <c r="E24" s="60" t="s">
        <v>2</v>
      </c>
      <c r="F24" s="54" t="s">
        <v>213</v>
      </c>
      <c r="G24" s="61"/>
    </row>
    <row r="25" spans="1:7" s="58" customFormat="1" ht="6.75" customHeight="1" thickBot="1">
      <c r="A25" s="57"/>
      <c r="D25" s="59"/>
      <c r="F25" s="62"/>
      <c r="G25" s="61"/>
    </row>
    <row r="26" spans="1:7" s="58" customFormat="1" ht="13.5" thickBot="1">
      <c r="A26" s="57"/>
      <c r="B26" s="58" t="s">
        <v>30</v>
      </c>
      <c r="D26" s="59"/>
      <c r="E26" s="60" t="s">
        <v>2</v>
      </c>
      <c r="F26" s="154">
        <v>67</v>
      </c>
      <c r="G26" s="61"/>
    </row>
    <row r="27" spans="1:7" s="58" customFormat="1" ht="6.75" customHeight="1" thickBot="1">
      <c r="A27" s="57"/>
      <c r="D27" s="59"/>
      <c r="F27" s="62"/>
      <c r="G27" s="61"/>
    </row>
    <row r="28" spans="1:7" s="58" customFormat="1" ht="13.5" thickBot="1">
      <c r="A28" s="57"/>
      <c r="B28" s="58" t="s">
        <v>31</v>
      </c>
      <c r="D28" s="59"/>
      <c r="E28" s="60" t="s">
        <v>2</v>
      </c>
      <c r="F28" s="154">
        <v>34279</v>
      </c>
      <c r="G28" s="61"/>
    </row>
    <row r="29" spans="1:7" s="58" customFormat="1" ht="6.75" customHeight="1" thickBot="1">
      <c r="A29" s="57"/>
      <c r="D29" s="59"/>
      <c r="F29" s="63"/>
      <c r="G29" s="61"/>
    </row>
    <row r="30" spans="1:7" s="58" customFormat="1" ht="13.5" thickBot="1">
      <c r="A30" s="57"/>
      <c r="C30" s="58" t="s">
        <v>216</v>
      </c>
      <c r="D30" s="59"/>
      <c r="F30" s="154">
        <f>IF(F26&lt;F28,(F26/F28)*100,"")</f>
        <v>0.1954549432597217</v>
      </c>
      <c r="G30" s="61"/>
    </row>
    <row r="31" spans="1:7" s="58" customFormat="1" ht="6.75" customHeight="1">
      <c r="A31" s="57"/>
      <c r="D31" s="59"/>
      <c r="F31" s="156"/>
      <c r="G31" s="61"/>
    </row>
    <row r="32" spans="1:7" ht="12.75" customHeight="1">
      <c r="A32" s="34"/>
      <c r="B32" s="310" t="s">
        <v>300</v>
      </c>
      <c r="C32" s="311"/>
      <c r="D32" s="311"/>
      <c r="E32" s="45"/>
      <c r="F32" s="46"/>
      <c r="G32" s="36"/>
    </row>
    <row r="33" spans="1:7" ht="21.75" customHeight="1">
      <c r="A33" s="34"/>
      <c r="B33" s="311"/>
      <c r="C33" s="311"/>
      <c r="D33" s="311"/>
      <c r="E33" s="45"/>
      <c r="F33" s="46"/>
      <c r="G33" s="36"/>
    </row>
    <row r="34" spans="1:7" ht="6.75" customHeight="1">
      <c r="A34" s="34"/>
      <c r="G34" s="36"/>
    </row>
    <row r="35" spans="1:7" ht="15">
      <c r="A35" s="34"/>
      <c r="B35" s="299" t="s">
        <v>381</v>
      </c>
      <c r="C35" s="300"/>
      <c r="D35" s="301"/>
      <c r="G35" s="36"/>
    </row>
    <row r="36" spans="1:7" ht="15">
      <c r="A36" s="34"/>
      <c r="B36" s="302"/>
      <c r="C36" s="303"/>
      <c r="D36" s="304"/>
      <c r="G36" s="36"/>
    </row>
    <row r="37" spans="1:7" ht="15">
      <c r="A37" s="34"/>
      <c r="B37" s="302"/>
      <c r="C37" s="303"/>
      <c r="D37" s="304"/>
      <c r="G37" s="36"/>
    </row>
    <row r="38" spans="1:7" ht="15">
      <c r="A38" s="34"/>
      <c r="B38" s="302"/>
      <c r="C38" s="303"/>
      <c r="D38" s="304"/>
      <c r="G38" s="36"/>
    </row>
    <row r="39" spans="1:7" ht="15">
      <c r="A39" s="34"/>
      <c r="B39" s="302"/>
      <c r="C39" s="303"/>
      <c r="D39" s="304"/>
      <c r="G39" s="36"/>
    </row>
    <row r="40" spans="1:7" ht="15">
      <c r="A40" s="34"/>
      <c r="B40" s="302"/>
      <c r="C40" s="303"/>
      <c r="D40" s="304"/>
      <c r="G40" s="36"/>
    </row>
    <row r="41" spans="1:7" ht="58.5" customHeight="1">
      <c r="A41" s="34"/>
      <c r="B41" s="305"/>
      <c r="C41" s="306"/>
      <c r="D41" s="307"/>
      <c r="G41" s="36"/>
    </row>
    <row r="42" spans="1:7" s="58" customFormat="1" ht="11.25" customHeight="1" thickBot="1">
      <c r="A42" s="57"/>
      <c r="D42" s="59"/>
      <c r="F42" s="63"/>
      <c r="G42" s="61"/>
    </row>
    <row r="43" spans="1:7" s="58" customFormat="1" ht="13.5" thickBot="1">
      <c r="A43" s="57"/>
      <c r="C43" s="58" t="s">
        <v>14</v>
      </c>
      <c r="D43" s="59"/>
      <c r="F43" s="142" t="str">
        <f>IF(OR(F30="",B35=""),"N/A","Yes")</f>
        <v>Yes</v>
      </c>
      <c r="G43" s="61"/>
    </row>
    <row r="44" spans="1:7" ht="6.75" customHeight="1" thickBot="1">
      <c r="A44" s="34"/>
      <c r="G44" s="36"/>
    </row>
    <row r="45" spans="1:7" ht="13.5" thickBot="1">
      <c r="A45" s="34"/>
      <c r="C45" s="35" t="s">
        <v>15</v>
      </c>
      <c r="F45" s="18">
        <v>1</v>
      </c>
      <c r="G45" s="36"/>
    </row>
    <row r="46" spans="1:7" ht="6.75" customHeight="1">
      <c r="A46" s="48"/>
      <c r="B46" s="49"/>
      <c r="C46" s="49"/>
      <c r="D46" s="50"/>
      <c r="E46" s="49"/>
      <c r="F46" s="51"/>
      <c r="G46" s="52"/>
    </row>
    <row r="47" spans="1:7" s="33" customFormat="1" ht="9" customHeight="1">
      <c r="A47" s="27"/>
      <c r="B47" s="28"/>
      <c r="C47" s="28"/>
      <c r="D47" s="29"/>
      <c r="E47" s="30"/>
      <c r="F47" s="31"/>
      <c r="G47" s="32"/>
    </row>
    <row r="48" spans="1:7" s="45" customFormat="1" ht="15">
      <c r="A48" s="42"/>
      <c r="B48" s="41" t="s">
        <v>367</v>
      </c>
      <c r="C48" s="43"/>
      <c r="D48" s="44"/>
      <c r="F48" s="46"/>
      <c r="G48" s="47"/>
    </row>
    <row r="49" spans="1:7" s="33" customFormat="1" ht="3" customHeight="1" thickBot="1">
      <c r="A49" s="40"/>
      <c r="B49" s="17"/>
      <c r="C49" s="41"/>
      <c r="D49" s="53"/>
      <c r="F49" s="19"/>
      <c r="G49" s="39"/>
    </row>
    <row r="50" spans="1:7" s="58" customFormat="1" ht="13.5" thickBot="1">
      <c r="A50" s="57"/>
      <c r="B50" s="58" t="s">
        <v>210</v>
      </c>
      <c r="D50" s="59"/>
      <c r="E50" s="60" t="s">
        <v>2</v>
      </c>
      <c r="F50" s="54" t="s">
        <v>213</v>
      </c>
      <c r="G50" s="61"/>
    </row>
    <row r="51" spans="1:7" s="58" customFormat="1" ht="6.75" customHeight="1" thickBot="1">
      <c r="A51" s="57"/>
      <c r="D51" s="59"/>
      <c r="F51" s="62"/>
      <c r="G51" s="61"/>
    </row>
    <row r="52" spans="1:7" s="58" customFormat="1" ht="13.5" thickBot="1">
      <c r="A52" s="57"/>
      <c r="B52" s="58" t="s">
        <v>30</v>
      </c>
      <c r="D52" s="59"/>
      <c r="E52" s="60" t="s">
        <v>2</v>
      </c>
      <c r="F52" s="154">
        <v>14</v>
      </c>
      <c r="G52" s="61"/>
    </row>
    <row r="53" spans="1:7" s="58" customFormat="1" ht="6.75" customHeight="1" thickBot="1">
      <c r="A53" s="57"/>
      <c r="D53" s="59"/>
      <c r="F53" s="157"/>
      <c r="G53" s="61"/>
    </row>
    <row r="54" spans="1:7" s="58" customFormat="1" ht="13.5" thickBot="1">
      <c r="A54" s="57"/>
      <c r="B54" s="58" t="s">
        <v>31</v>
      </c>
      <c r="D54" s="59"/>
      <c r="E54" s="60" t="s">
        <v>2</v>
      </c>
      <c r="F54" s="154">
        <v>34279</v>
      </c>
      <c r="G54" s="61"/>
    </row>
    <row r="55" spans="1:7" s="58" customFormat="1" ht="6.75" customHeight="1" thickBot="1">
      <c r="A55" s="57"/>
      <c r="D55" s="59"/>
      <c r="F55" s="158"/>
      <c r="G55" s="61"/>
    </row>
    <row r="56" spans="1:7" s="58" customFormat="1" ht="10.5" customHeight="1" thickBot="1">
      <c r="A56" s="57"/>
      <c r="C56" s="58" t="s">
        <v>216</v>
      </c>
      <c r="D56" s="59"/>
      <c r="F56" s="154">
        <f>IF(F52&lt;F54,(F52/F54)*100,"")</f>
        <v>0.04084133142740453</v>
      </c>
      <c r="G56" s="61"/>
    </row>
    <row r="57" spans="1:7" s="58" customFormat="1" ht="10.5" customHeight="1">
      <c r="A57" s="57"/>
      <c r="D57" s="59"/>
      <c r="F57" s="156"/>
      <c r="G57" s="61"/>
    </row>
    <row r="58" spans="1:7" ht="1.5" customHeight="1">
      <c r="A58" s="34"/>
      <c r="B58" s="310" t="s">
        <v>300</v>
      </c>
      <c r="C58" s="311"/>
      <c r="D58" s="311"/>
      <c r="E58" s="45"/>
      <c r="F58" s="46"/>
      <c r="G58" s="36"/>
    </row>
    <row r="59" spans="1:7" ht="24.75" customHeight="1">
      <c r="A59" s="34"/>
      <c r="B59" s="311"/>
      <c r="C59" s="311"/>
      <c r="D59" s="311"/>
      <c r="E59" s="45"/>
      <c r="F59" s="46"/>
      <c r="G59" s="36"/>
    </row>
    <row r="60" spans="1:7" ht="6.75" customHeight="1">
      <c r="A60" s="34"/>
      <c r="G60" s="36"/>
    </row>
    <row r="61" spans="1:7" ht="15">
      <c r="A61" s="34"/>
      <c r="B61" s="299" t="s">
        <v>377</v>
      </c>
      <c r="C61" s="300"/>
      <c r="D61" s="301"/>
      <c r="G61" s="36"/>
    </row>
    <row r="62" spans="1:7" ht="15">
      <c r="A62" s="34"/>
      <c r="B62" s="302"/>
      <c r="C62" s="303"/>
      <c r="D62" s="304"/>
      <c r="G62" s="36"/>
    </row>
    <row r="63" spans="1:7" ht="15">
      <c r="A63" s="34"/>
      <c r="B63" s="302"/>
      <c r="C63" s="303"/>
      <c r="D63" s="304"/>
      <c r="G63" s="36"/>
    </row>
    <row r="64" spans="1:7" ht="15">
      <c r="A64" s="34"/>
      <c r="B64" s="302"/>
      <c r="C64" s="303"/>
      <c r="D64" s="304"/>
      <c r="G64" s="36"/>
    </row>
    <row r="65" spans="1:7" ht="15">
      <c r="A65" s="34"/>
      <c r="B65" s="302"/>
      <c r="C65" s="303"/>
      <c r="D65" s="304"/>
      <c r="G65" s="36"/>
    </row>
    <row r="66" spans="1:7" ht="15">
      <c r="A66" s="34"/>
      <c r="B66" s="302"/>
      <c r="C66" s="303"/>
      <c r="D66" s="304"/>
      <c r="G66" s="36"/>
    </row>
    <row r="67" spans="1:7" ht="52.5" customHeight="1">
      <c r="A67" s="34"/>
      <c r="B67" s="305"/>
      <c r="C67" s="306"/>
      <c r="D67" s="307"/>
      <c r="G67" s="36"/>
    </row>
    <row r="68" spans="1:7" s="58" customFormat="1" ht="6.75" customHeight="1" thickBot="1">
      <c r="A68" s="57"/>
      <c r="D68" s="59"/>
      <c r="F68" s="63"/>
      <c r="G68" s="61"/>
    </row>
    <row r="69" spans="1:7" s="58" customFormat="1" ht="13.5" thickBot="1">
      <c r="A69" s="57"/>
      <c r="C69" s="58" t="s">
        <v>14</v>
      </c>
      <c r="D69" s="59"/>
      <c r="F69" s="142" t="str">
        <f>IF(OR(F56="",B61=""),"N/A","Yes")</f>
        <v>Yes</v>
      </c>
      <c r="G69" s="61"/>
    </row>
    <row r="70" spans="1:7" ht="6.75" customHeight="1" thickBot="1">
      <c r="A70" s="34"/>
      <c r="G70" s="36"/>
    </row>
    <row r="71" spans="1:7" ht="12.75" customHeight="1" thickBot="1">
      <c r="A71" s="34"/>
      <c r="C71" s="35" t="s">
        <v>15</v>
      </c>
      <c r="F71" s="18">
        <v>1</v>
      </c>
      <c r="G71" s="36"/>
    </row>
    <row r="72" spans="1:7" ht="6.75" customHeight="1">
      <c r="A72" s="48"/>
      <c r="B72" s="49"/>
      <c r="C72" s="49"/>
      <c r="D72" s="50"/>
      <c r="E72" s="49"/>
      <c r="F72" s="51"/>
      <c r="G72" s="52"/>
    </row>
    <row r="73" spans="1:7" s="33" customFormat="1" ht="15">
      <c r="A73" s="27"/>
      <c r="B73" s="28"/>
      <c r="C73" s="28"/>
      <c r="D73" s="29"/>
      <c r="E73" s="30"/>
      <c r="F73" s="31"/>
      <c r="G73" s="32"/>
    </row>
    <row r="74" spans="1:7" s="45" customFormat="1" ht="15">
      <c r="A74" s="42"/>
      <c r="B74" s="41" t="s">
        <v>32</v>
      </c>
      <c r="C74" s="43"/>
      <c r="D74" s="44"/>
      <c r="F74" s="46"/>
      <c r="G74" s="47"/>
    </row>
    <row r="75" spans="1:7" s="33" customFormat="1" ht="6.75" customHeight="1" thickBot="1">
      <c r="A75" s="40"/>
      <c r="B75" s="17"/>
      <c r="C75" s="41"/>
      <c r="D75" s="53"/>
      <c r="F75" s="19"/>
      <c r="G75" s="39"/>
    </row>
    <row r="76" spans="1:7" s="58" customFormat="1" ht="13.5" thickBot="1">
      <c r="A76" s="57"/>
      <c r="B76" s="58" t="s">
        <v>210</v>
      </c>
      <c r="D76" s="59"/>
      <c r="E76" s="60" t="s">
        <v>2</v>
      </c>
      <c r="F76" s="54"/>
      <c r="G76" s="61"/>
    </row>
    <row r="77" spans="1:7" s="58" customFormat="1" ht="6.75" customHeight="1" thickBot="1">
      <c r="A77" s="57"/>
      <c r="D77" s="59"/>
      <c r="F77" s="62"/>
      <c r="G77" s="61"/>
    </row>
    <row r="78" spans="1:7" s="58" customFormat="1" ht="13.5" thickBot="1">
      <c r="A78" s="57"/>
      <c r="B78" s="58" t="s">
        <v>30</v>
      </c>
      <c r="D78" s="59"/>
      <c r="E78" s="60" t="s">
        <v>2</v>
      </c>
      <c r="F78" s="154"/>
      <c r="G78" s="61"/>
    </row>
    <row r="79" spans="1:7" s="58" customFormat="1" ht="6.75" customHeight="1" thickBot="1">
      <c r="A79" s="57"/>
      <c r="D79" s="59"/>
      <c r="F79" s="157"/>
      <c r="G79" s="61"/>
    </row>
    <row r="80" spans="1:7" s="58" customFormat="1" ht="13.5" thickBot="1">
      <c r="A80" s="57"/>
      <c r="B80" s="58" t="s">
        <v>31</v>
      </c>
      <c r="D80" s="59"/>
      <c r="E80" s="60" t="s">
        <v>2</v>
      </c>
      <c r="F80" s="154"/>
      <c r="G80" s="61"/>
    </row>
    <row r="81" spans="1:7" s="58" customFormat="1" ht="6.75" customHeight="1" thickBot="1">
      <c r="A81" s="57"/>
      <c r="D81" s="59"/>
      <c r="F81" s="158"/>
      <c r="G81" s="61"/>
    </row>
    <row r="82" spans="1:7" s="58" customFormat="1" ht="13.5" thickBot="1">
      <c r="A82" s="57"/>
      <c r="C82" s="58" t="s">
        <v>216</v>
      </c>
      <c r="D82" s="59"/>
      <c r="F82" s="154" t="str">
        <f>IF(F78&lt;F80,(F78/F80)*100,"")</f>
        <v/>
      </c>
      <c r="G82" s="61"/>
    </row>
    <row r="83" spans="1:7" s="58" customFormat="1" ht="6.75" customHeight="1">
      <c r="A83" s="57"/>
      <c r="D83" s="59"/>
      <c r="F83" s="156"/>
      <c r="G83" s="61"/>
    </row>
    <row r="84" spans="1:7" ht="12.75" customHeight="1">
      <c r="A84" s="34"/>
      <c r="B84" s="310" t="s">
        <v>300</v>
      </c>
      <c r="C84" s="311"/>
      <c r="D84" s="311"/>
      <c r="E84" s="45"/>
      <c r="F84" s="46"/>
      <c r="G84" s="36"/>
    </row>
    <row r="85" spans="1:7" ht="24.75" customHeight="1">
      <c r="A85" s="34"/>
      <c r="B85" s="311"/>
      <c r="C85" s="311"/>
      <c r="D85" s="311"/>
      <c r="E85" s="45"/>
      <c r="F85" s="46"/>
      <c r="G85" s="36"/>
    </row>
    <row r="86" spans="1:7" ht="6.75" customHeight="1">
      <c r="A86" s="34"/>
      <c r="G86" s="36"/>
    </row>
    <row r="87" spans="1:7" ht="15">
      <c r="A87" s="34"/>
      <c r="B87" s="299"/>
      <c r="C87" s="300"/>
      <c r="D87" s="301"/>
      <c r="G87" s="36"/>
    </row>
    <row r="88" spans="1:7" ht="15">
      <c r="A88" s="34"/>
      <c r="B88" s="302"/>
      <c r="C88" s="303"/>
      <c r="D88" s="304"/>
      <c r="G88" s="36"/>
    </row>
    <row r="89" spans="1:7" ht="15">
      <c r="A89" s="34"/>
      <c r="B89" s="302"/>
      <c r="C89" s="303"/>
      <c r="D89" s="304"/>
      <c r="G89" s="36"/>
    </row>
    <row r="90" spans="1:7" ht="15">
      <c r="A90" s="34"/>
      <c r="B90" s="302"/>
      <c r="C90" s="303"/>
      <c r="D90" s="304"/>
      <c r="G90" s="36"/>
    </row>
    <row r="91" spans="1:7" ht="15">
      <c r="A91" s="34"/>
      <c r="B91" s="302"/>
      <c r="C91" s="303"/>
      <c r="D91" s="304"/>
      <c r="G91" s="36"/>
    </row>
    <row r="92" spans="1:7" ht="15">
      <c r="A92" s="34"/>
      <c r="B92" s="302"/>
      <c r="C92" s="303"/>
      <c r="D92" s="304"/>
      <c r="G92" s="36"/>
    </row>
    <row r="93" spans="1:7" ht="15">
      <c r="A93" s="34"/>
      <c r="B93" s="305"/>
      <c r="C93" s="306"/>
      <c r="D93" s="307"/>
      <c r="G93" s="36"/>
    </row>
    <row r="94" spans="1:7" s="58" customFormat="1" ht="6.75" customHeight="1" thickBot="1">
      <c r="A94" s="57"/>
      <c r="D94" s="59"/>
      <c r="F94" s="63"/>
      <c r="G94" s="61"/>
    </row>
    <row r="95" spans="1:7" s="58" customFormat="1" ht="13.5" thickBot="1">
      <c r="A95" s="57"/>
      <c r="C95" s="58" t="s">
        <v>14</v>
      </c>
      <c r="D95" s="59"/>
      <c r="F95" s="142" t="str">
        <f>IF(OR(F82="",B87=""),"N/A","Yes")</f>
        <v>N/A</v>
      </c>
      <c r="G95" s="61"/>
    </row>
    <row r="96" spans="1:7" ht="6.75" customHeight="1" thickBot="1">
      <c r="A96" s="34"/>
      <c r="G96" s="36"/>
    </row>
    <row r="97" spans="1:7" ht="13.5" thickBot="1">
      <c r="A97" s="34"/>
      <c r="C97" s="35" t="s">
        <v>15</v>
      </c>
      <c r="F97" s="18" t="str">
        <f>IF(F95="yes",1,"")</f>
        <v/>
      </c>
      <c r="G97" s="36"/>
    </row>
    <row r="98" spans="1:7" ht="6.75" customHeight="1">
      <c r="A98" s="48"/>
      <c r="B98" s="49"/>
      <c r="C98" s="49"/>
      <c r="D98" s="50"/>
      <c r="E98" s="49"/>
      <c r="F98" s="51"/>
      <c r="G98" s="52"/>
    </row>
    <row r="99" spans="1:7" s="33" customFormat="1" ht="15">
      <c r="A99" s="27"/>
      <c r="B99" s="28"/>
      <c r="C99" s="28"/>
      <c r="D99" s="29"/>
      <c r="E99" s="30"/>
      <c r="F99" s="31"/>
      <c r="G99" s="32"/>
    </row>
    <row r="100" spans="1:7" s="45" customFormat="1" ht="15">
      <c r="A100" s="42"/>
      <c r="B100" s="41" t="s">
        <v>33</v>
      </c>
      <c r="C100" s="43"/>
      <c r="D100" s="44"/>
      <c r="F100" s="46"/>
      <c r="G100" s="47"/>
    </row>
    <row r="101" spans="1:7" s="45" customFormat="1" ht="15">
      <c r="A101" s="42"/>
      <c r="B101" s="41" t="s">
        <v>34</v>
      </c>
      <c r="C101" s="43"/>
      <c r="D101" s="44"/>
      <c r="F101" s="46"/>
      <c r="G101" s="47"/>
    </row>
    <row r="102" spans="1:7" s="33" customFormat="1" ht="6.75" customHeight="1" thickBot="1">
      <c r="A102" s="40"/>
      <c r="B102" s="17"/>
      <c r="C102" s="41"/>
      <c r="D102" s="53"/>
      <c r="F102" s="19"/>
      <c r="G102" s="39"/>
    </row>
    <row r="103" spans="1:7" s="58" customFormat="1" ht="13.5" thickBot="1">
      <c r="A103" s="57"/>
      <c r="B103" s="58" t="s">
        <v>210</v>
      </c>
      <c r="D103" s="59"/>
      <c r="E103" s="60" t="s">
        <v>2</v>
      </c>
      <c r="F103" s="54"/>
      <c r="G103" s="61"/>
    </row>
    <row r="104" spans="1:7" s="58" customFormat="1" ht="6.75" customHeight="1" thickBot="1">
      <c r="A104" s="57"/>
      <c r="D104" s="59"/>
      <c r="F104" s="62"/>
      <c r="G104" s="61"/>
    </row>
    <row r="105" spans="1:7" s="58" customFormat="1" ht="13.5" thickBot="1">
      <c r="A105" s="57"/>
      <c r="B105" s="58" t="s">
        <v>30</v>
      </c>
      <c r="D105" s="59"/>
      <c r="E105" s="60" t="s">
        <v>2</v>
      </c>
      <c r="F105" s="154"/>
      <c r="G105" s="61"/>
    </row>
    <row r="106" spans="1:7" s="58" customFormat="1" ht="6.75" customHeight="1" thickBot="1">
      <c r="A106" s="57"/>
      <c r="D106" s="59"/>
      <c r="F106" s="157"/>
      <c r="G106" s="61"/>
    </row>
    <row r="107" spans="1:7" s="58" customFormat="1" ht="13.5" thickBot="1">
      <c r="A107" s="57"/>
      <c r="B107" s="58" t="s">
        <v>31</v>
      </c>
      <c r="D107" s="59"/>
      <c r="E107" s="60" t="s">
        <v>2</v>
      </c>
      <c r="F107" s="154"/>
      <c r="G107" s="61"/>
    </row>
    <row r="108" spans="1:7" s="58" customFormat="1" ht="6.75" customHeight="1" thickBot="1">
      <c r="A108" s="57"/>
      <c r="D108" s="59"/>
      <c r="F108" s="158"/>
      <c r="G108" s="61"/>
    </row>
    <row r="109" spans="1:7" s="58" customFormat="1" ht="13.5" thickBot="1">
      <c r="A109" s="57"/>
      <c r="C109" s="58" t="s">
        <v>216</v>
      </c>
      <c r="D109" s="59"/>
      <c r="F109" s="154" t="str">
        <f>IF(F105&lt;F107,(F105/F107)*100,"")</f>
        <v/>
      </c>
      <c r="G109" s="61"/>
    </row>
    <row r="110" spans="1:7" s="58" customFormat="1" ht="6.75" customHeight="1">
      <c r="A110" s="57"/>
      <c r="D110" s="59"/>
      <c r="F110" s="156"/>
      <c r="G110" s="61"/>
    </row>
    <row r="111" spans="1:7" ht="12.75" customHeight="1">
      <c r="A111" s="34"/>
      <c r="B111" s="310" t="s">
        <v>300</v>
      </c>
      <c r="C111" s="311"/>
      <c r="D111" s="311"/>
      <c r="E111" s="45"/>
      <c r="F111" s="46"/>
      <c r="G111" s="36"/>
    </row>
    <row r="112" spans="1:7" ht="24.75" customHeight="1">
      <c r="A112" s="34"/>
      <c r="B112" s="311"/>
      <c r="C112" s="311"/>
      <c r="D112" s="311"/>
      <c r="E112" s="45"/>
      <c r="F112" s="46"/>
      <c r="G112" s="36"/>
    </row>
    <row r="113" spans="1:7" ht="6.75" customHeight="1">
      <c r="A113" s="34"/>
      <c r="G113" s="36"/>
    </row>
    <row r="114" spans="1:7" ht="15">
      <c r="A114" s="34"/>
      <c r="B114" s="299"/>
      <c r="C114" s="300"/>
      <c r="D114" s="301"/>
      <c r="G114" s="36"/>
    </row>
    <row r="115" spans="1:7" ht="15">
      <c r="A115" s="34"/>
      <c r="B115" s="302"/>
      <c r="C115" s="303"/>
      <c r="D115" s="304"/>
      <c r="G115" s="36"/>
    </row>
    <row r="116" spans="1:7" ht="15">
      <c r="A116" s="34"/>
      <c r="B116" s="302"/>
      <c r="C116" s="303"/>
      <c r="D116" s="304"/>
      <c r="G116" s="36"/>
    </row>
    <row r="117" spans="1:7" ht="15">
      <c r="A117" s="34"/>
      <c r="B117" s="302"/>
      <c r="C117" s="303"/>
      <c r="D117" s="304"/>
      <c r="G117" s="36"/>
    </row>
    <row r="118" spans="1:7" ht="15">
      <c r="A118" s="34"/>
      <c r="B118" s="302"/>
      <c r="C118" s="303"/>
      <c r="D118" s="304"/>
      <c r="G118" s="36"/>
    </row>
    <row r="119" spans="1:7" ht="15">
      <c r="A119" s="34"/>
      <c r="B119" s="302"/>
      <c r="C119" s="303"/>
      <c r="D119" s="304"/>
      <c r="G119" s="36"/>
    </row>
    <row r="120" spans="1:7" ht="15">
      <c r="A120" s="34"/>
      <c r="B120" s="305"/>
      <c r="C120" s="306"/>
      <c r="D120" s="307"/>
      <c r="G120" s="36"/>
    </row>
    <row r="121" spans="1:7" s="58" customFormat="1" ht="6.75" customHeight="1" thickBot="1">
      <c r="A121" s="57"/>
      <c r="D121" s="59"/>
      <c r="F121" s="63"/>
      <c r="G121" s="61"/>
    </row>
    <row r="122" spans="1:7" s="58" customFormat="1" ht="13.5" thickBot="1">
      <c r="A122" s="57"/>
      <c r="C122" s="58" t="s">
        <v>14</v>
      </c>
      <c r="D122" s="59"/>
      <c r="F122" s="142" t="str">
        <f>IF(OR(F109="",B114=""),"N/A","Yes")</f>
        <v>N/A</v>
      </c>
      <c r="G122" s="61"/>
    </row>
    <row r="123" spans="1:7" ht="6.75" customHeight="1" thickBot="1">
      <c r="A123" s="34"/>
      <c r="G123" s="36"/>
    </row>
    <row r="124" spans="1:7" ht="13.5" thickBot="1">
      <c r="A124" s="34"/>
      <c r="C124" s="35" t="s">
        <v>15</v>
      </c>
      <c r="F124" s="18" t="str">
        <f>IF(F122="yes",1,"")</f>
        <v/>
      </c>
      <c r="G124" s="36"/>
    </row>
    <row r="125" spans="1:7" ht="6.75" customHeight="1">
      <c r="A125" s="48"/>
      <c r="B125" s="49"/>
      <c r="C125" s="49"/>
      <c r="D125" s="50"/>
      <c r="E125" s="49"/>
      <c r="F125" s="51"/>
      <c r="G125" s="52"/>
    </row>
  </sheetData>
  <sheetProtection selectLockedCells="1" selectUnlockedCells="1"/>
  <mergeCells count="8">
    <mergeCell ref="B32:D33"/>
    <mergeCell ref="B114:D120"/>
    <mergeCell ref="B35:D41"/>
    <mergeCell ref="B61:D67"/>
    <mergeCell ref="B87:D93"/>
    <mergeCell ref="B58:D59"/>
    <mergeCell ref="B84:D85"/>
    <mergeCell ref="B111:D112"/>
  </mergeCells>
  <dataValidations count="1">
    <dataValidation type="list" allowBlank="1" showInputMessage="1" showErrorMessage="1" sqref="F103 F50 F76 F24">
      <formula1>Source</formula1>
    </dataValidation>
  </dataValidations>
  <hyperlinks>
    <hyperlink ref="B58:D59" location="Instructions!A29:G41" display="Provide an in-depth description of milestone progress as stated in the instructions. (If no data is entered, then a 0 Achievement Value is assumed for applicable DY. If so, please explain why data is not available):"/>
    <hyperlink ref="B84:D85" location="Instructions!A29:G41" display="Provide an in-depth description of milestone progress as stated in the instructions. (If no data is entered, then a 0 Achievement Value is assumed for applicable DY. If so, please explain why data is not available):"/>
    <hyperlink ref="B111:D112" location="Instructions!A29:G41" display="Provide an in-depth description of milestone progress as stated in the instructions. (If no data is entered, then a 0 Achievement Value is assumed for applicable DY. If so, please explain why data is not available):"/>
    <hyperlink ref="B32:D33"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 manualBreakCount="1">
    <brk id="72"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51"/>
  <sheetViews>
    <sheetView showGridLines="0" view="pageBreakPreview" zoomScale="85" zoomScaleSheetLayoutView="85" zoomScalePageLayoutView="90" workbookViewId="0" topLeftCell="A1">
      <selection activeCell="F19" sqref="F19"/>
    </sheetView>
  </sheetViews>
  <sheetFormatPr defaultColWidth="10.00390625" defaultRowHeight="15"/>
  <cols>
    <col min="1" max="1" width="1.7109375" style="2" customWidth="1"/>
    <col min="2" max="2" width="2.140625" style="2" customWidth="1"/>
    <col min="3" max="3" width="20.8515625" style="2" customWidth="1"/>
    <col min="4" max="4" width="63.28125" style="3" customWidth="1"/>
    <col min="5" max="5" width="2.7109375" style="2" customWidth="1"/>
    <col min="6" max="6" width="27.57421875" style="4" customWidth="1"/>
    <col min="7" max="7" width="2.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5">
      <c r="A4" s="1" t="str">
        <f>'Total Payment Amount'!B4</f>
        <v xml:space="preserve">DATE OF SUBMISSION: </v>
      </c>
      <c r="D4" s="8">
        <v>41182</v>
      </c>
      <c r="F4" s="7"/>
    </row>
    <row r="5" ht="15">
      <c r="A5" s="9" t="s">
        <v>35</v>
      </c>
    </row>
    <row r="7" spans="1:6" s="5" customFormat="1" ht="14.25">
      <c r="A7" s="10" t="s">
        <v>1</v>
      </c>
      <c r="D7" s="11"/>
      <c r="F7" s="7"/>
    </row>
    <row r="8" spans="1:6" s="5" customFormat="1" ht="14.25">
      <c r="A8" s="12" t="s">
        <v>2</v>
      </c>
      <c r="B8" s="13" t="s">
        <v>3</v>
      </c>
      <c r="D8" s="11"/>
      <c r="F8" s="7"/>
    </row>
    <row r="9" spans="1:6" s="5" customFormat="1" ht="15" thickBot="1">
      <c r="A9" s="13" t="s">
        <v>4</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36</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v>25203750</v>
      </c>
      <c r="G17" s="36"/>
    </row>
    <row r="18" spans="1:7" ht="13.5" thickBot="1">
      <c r="A18" s="34"/>
      <c r="C18" s="35"/>
      <c r="G18" s="36"/>
    </row>
    <row r="19" spans="1:7" ht="13.5" thickBot="1">
      <c r="A19" s="34"/>
      <c r="B19" s="2" t="s">
        <v>11</v>
      </c>
      <c r="C19" s="35"/>
      <c r="E19" s="14" t="s">
        <v>2</v>
      </c>
      <c r="F19" s="15">
        <v>25203750</v>
      </c>
      <c r="G19" s="36"/>
    </row>
    <row r="20" spans="1:7" s="33" customFormat="1" ht="15">
      <c r="A20" s="37"/>
      <c r="B20" s="9"/>
      <c r="C20" s="9"/>
      <c r="D20" s="38"/>
      <c r="F20" s="19"/>
      <c r="G20" s="39"/>
    </row>
    <row r="21" spans="1:7" s="33" customFormat="1" ht="15">
      <c r="A21" s="40"/>
      <c r="B21" s="41" t="s">
        <v>37</v>
      </c>
      <c r="C21" s="41"/>
      <c r="D21" s="38"/>
      <c r="G21" s="39"/>
    </row>
    <row r="22" spans="1:7" s="45" customFormat="1" ht="14.25">
      <c r="A22" s="42"/>
      <c r="B22" s="56" t="s">
        <v>368</v>
      </c>
      <c r="C22" s="43"/>
      <c r="D22" s="44"/>
      <c r="F22" s="46"/>
      <c r="G22" s="47"/>
    </row>
    <row r="23" spans="1:7" ht="6.75" customHeight="1" thickBot="1">
      <c r="A23" s="34"/>
      <c r="G23" s="36"/>
    </row>
    <row r="24" spans="1:7" s="58" customFormat="1" ht="13.5" thickBot="1">
      <c r="A24" s="57"/>
      <c r="B24" s="58" t="s">
        <v>210</v>
      </c>
      <c r="D24" s="59"/>
      <c r="E24" s="60" t="s">
        <v>2</v>
      </c>
      <c r="F24" s="54" t="s">
        <v>213</v>
      </c>
      <c r="G24" s="61"/>
    </row>
    <row r="25" spans="1:7" s="58" customFormat="1" ht="6.75" customHeight="1" thickBot="1">
      <c r="A25" s="57"/>
      <c r="D25" s="59"/>
      <c r="F25" s="62"/>
      <c r="G25" s="61"/>
    </row>
    <row r="26" spans="1:7" s="58" customFormat="1" ht="13.5" thickBot="1">
      <c r="A26" s="57"/>
      <c r="B26" s="58" t="s">
        <v>30</v>
      </c>
      <c r="D26" s="59"/>
      <c r="E26" s="60" t="s">
        <v>2</v>
      </c>
      <c r="F26" s="154">
        <v>11707</v>
      </c>
      <c r="G26" s="61"/>
    </row>
    <row r="27" spans="1:7" s="58" customFormat="1" ht="6.75" customHeight="1" thickBot="1">
      <c r="A27" s="57"/>
      <c r="D27" s="59"/>
      <c r="F27" s="62"/>
      <c r="G27" s="61"/>
    </row>
    <row r="28" spans="1:7" s="58" customFormat="1" ht="13.5" thickBot="1">
      <c r="A28" s="57"/>
      <c r="B28" s="58" t="s">
        <v>31</v>
      </c>
      <c r="D28" s="59"/>
      <c r="E28" s="60" t="s">
        <v>2</v>
      </c>
      <c r="F28" s="154">
        <v>38463</v>
      </c>
      <c r="G28" s="61"/>
    </row>
    <row r="29" spans="1:7" s="58" customFormat="1" ht="6.75" customHeight="1" thickBot="1">
      <c r="A29" s="57"/>
      <c r="D29" s="59"/>
      <c r="F29" s="63"/>
      <c r="G29" s="61"/>
    </row>
    <row r="30" spans="1:7" s="58" customFormat="1" ht="13.5" thickBot="1">
      <c r="A30" s="57"/>
      <c r="C30" s="58" t="s">
        <v>216</v>
      </c>
      <c r="D30" s="59"/>
      <c r="F30" s="154">
        <f>IF(F26&lt;F28,(F26/F28)*100,"")</f>
        <v>30.437043392351093</v>
      </c>
      <c r="G30" s="61"/>
    </row>
    <row r="31" spans="1:7" s="58" customFormat="1" ht="6.75" customHeight="1">
      <c r="A31" s="57"/>
      <c r="D31" s="59"/>
      <c r="F31" s="156"/>
      <c r="G31" s="61"/>
    </row>
    <row r="32" spans="1:7" ht="12.75" customHeight="1">
      <c r="A32" s="34"/>
      <c r="B32" s="310" t="s">
        <v>300</v>
      </c>
      <c r="C32" s="311"/>
      <c r="D32" s="311"/>
      <c r="E32" s="45"/>
      <c r="F32" s="46"/>
      <c r="G32" s="36"/>
    </row>
    <row r="33" spans="1:7" ht="24.75" customHeight="1">
      <c r="A33" s="34"/>
      <c r="B33" s="311"/>
      <c r="C33" s="311"/>
      <c r="D33" s="311"/>
      <c r="E33" s="45"/>
      <c r="F33" s="46"/>
      <c r="G33" s="36"/>
    </row>
    <row r="34" spans="1:7" ht="6.75" customHeight="1">
      <c r="A34" s="34"/>
      <c r="G34" s="36"/>
    </row>
    <row r="35" spans="1:7" ht="15">
      <c r="A35" s="34"/>
      <c r="B35" s="299" t="s">
        <v>383</v>
      </c>
      <c r="C35" s="300"/>
      <c r="D35" s="301"/>
      <c r="G35" s="36"/>
    </row>
    <row r="36" spans="1:7" ht="15">
      <c r="A36" s="34"/>
      <c r="B36" s="302"/>
      <c r="C36" s="303"/>
      <c r="D36" s="304"/>
      <c r="G36" s="36"/>
    </row>
    <row r="37" spans="1:7" ht="15">
      <c r="A37" s="34"/>
      <c r="B37" s="302"/>
      <c r="C37" s="303"/>
      <c r="D37" s="304"/>
      <c r="G37" s="36"/>
    </row>
    <row r="38" spans="1:7" ht="15">
      <c r="A38" s="34"/>
      <c r="B38" s="302"/>
      <c r="C38" s="303"/>
      <c r="D38" s="304"/>
      <c r="G38" s="36"/>
    </row>
    <row r="39" spans="1:7" ht="15">
      <c r="A39" s="34"/>
      <c r="B39" s="302"/>
      <c r="C39" s="303"/>
      <c r="D39" s="304"/>
      <c r="G39" s="36"/>
    </row>
    <row r="40" spans="1:7" ht="15">
      <c r="A40" s="34"/>
      <c r="B40" s="302"/>
      <c r="C40" s="303"/>
      <c r="D40" s="304"/>
      <c r="G40" s="36"/>
    </row>
    <row r="41" spans="1:7" ht="162" customHeight="1">
      <c r="A41" s="34"/>
      <c r="B41" s="305"/>
      <c r="C41" s="306"/>
      <c r="D41" s="307"/>
      <c r="G41" s="36"/>
    </row>
    <row r="42" spans="1:7" s="58" customFormat="1" ht="6.75" customHeight="1" thickBot="1">
      <c r="A42" s="57"/>
      <c r="D42" s="59"/>
      <c r="F42" s="63"/>
      <c r="G42" s="61"/>
    </row>
    <row r="43" spans="1:7" s="58" customFormat="1" ht="13.5" thickBot="1">
      <c r="A43" s="57"/>
      <c r="C43" s="58" t="s">
        <v>14</v>
      </c>
      <c r="D43" s="59"/>
      <c r="F43" s="142" t="str">
        <f>IF(OR(F30="",B35=""),"N/A","Yes")</f>
        <v>Yes</v>
      </c>
      <c r="G43" s="61"/>
    </row>
    <row r="44" spans="1:7" ht="6.75" customHeight="1" thickBot="1">
      <c r="A44" s="34"/>
      <c r="G44" s="36"/>
    </row>
    <row r="45" spans="1:7" ht="13.5" thickBot="1">
      <c r="A45" s="34"/>
      <c r="C45" s="35" t="s">
        <v>15</v>
      </c>
      <c r="F45" s="18">
        <v>1</v>
      </c>
      <c r="G45" s="36"/>
    </row>
    <row r="46" spans="1:7" ht="6.75" customHeight="1">
      <c r="A46" s="48"/>
      <c r="B46" s="49"/>
      <c r="C46" s="49"/>
      <c r="D46" s="50"/>
      <c r="E46" s="49"/>
      <c r="F46" s="51"/>
      <c r="G46" s="52"/>
    </row>
    <row r="47" spans="1:7" s="33" customFormat="1" ht="15">
      <c r="A47" s="27"/>
      <c r="B47" s="28"/>
      <c r="C47" s="28"/>
      <c r="D47" s="29"/>
      <c r="E47" s="30"/>
      <c r="F47" s="31"/>
      <c r="G47" s="32"/>
    </row>
    <row r="48" spans="1:7" s="45" customFormat="1" ht="15">
      <c r="A48" s="42"/>
      <c r="B48" s="41" t="s">
        <v>369</v>
      </c>
      <c r="C48" s="43"/>
      <c r="D48" s="44"/>
      <c r="F48" s="46"/>
      <c r="G48" s="47"/>
    </row>
    <row r="49" spans="1:7" s="33" customFormat="1" ht="6.75" customHeight="1" thickBot="1">
      <c r="A49" s="40"/>
      <c r="B49" s="17"/>
      <c r="C49" s="41"/>
      <c r="D49" s="53"/>
      <c r="F49" s="19"/>
      <c r="G49" s="39"/>
    </row>
    <row r="50" spans="1:7" s="58" customFormat="1" ht="13.5" thickBot="1">
      <c r="A50" s="57"/>
      <c r="B50" s="58" t="s">
        <v>210</v>
      </c>
      <c r="D50" s="59"/>
      <c r="E50" s="60" t="s">
        <v>2</v>
      </c>
      <c r="F50" s="54" t="s">
        <v>213</v>
      </c>
      <c r="G50" s="61"/>
    </row>
    <row r="51" spans="1:7" s="58" customFormat="1" ht="6.75" customHeight="1" thickBot="1">
      <c r="A51" s="57"/>
      <c r="D51" s="59"/>
      <c r="F51" s="62"/>
      <c r="G51" s="61"/>
    </row>
    <row r="52" spans="1:7" s="58" customFormat="1" ht="13.5" thickBot="1">
      <c r="A52" s="57"/>
      <c r="B52" s="58" t="s">
        <v>30</v>
      </c>
      <c r="D52" s="59"/>
      <c r="E52" s="60" t="s">
        <v>2</v>
      </c>
      <c r="F52" s="154">
        <v>18344</v>
      </c>
      <c r="G52" s="61"/>
    </row>
    <row r="53" spans="1:7" s="58" customFormat="1" ht="6.75" customHeight="1" thickBot="1">
      <c r="A53" s="57"/>
      <c r="D53" s="59"/>
      <c r="F53" s="62"/>
      <c r="G53" s="61"/>
    </row>
    <row r="54" spans="1:7" s="58" customFormat="1" ht="13.5" thickBot="1">
      <c r="A54" s="57"/>
      <c r="B54" s="58" t="s">
        <v>31</v>
      </c>
      <c r="D54" s="59"/>
      <c r="E54" s="60" t="s">
        <v>2</v>
      </c>
      <c r="F54" s="154">
        <v>65754</v>
      </c>
      <c r="G54" s="61"/>
    </row>
    <row r="55" spans="1:7" s="58" customFormat="1" ht="6.75" customHeight="1" thickBot="1">
      <c r="A55" s="57"/>
      <c r="D55" s="59"/>
      <c r="F55" s="63"/>
      <c r="G55" s="61"/>
    </row>
    <row r="56" spans="1:7" s="58" customFormat="1" ht="13.5" thickBot="1">
      <c r="A56" s="57"/>
      <c r="C56" s="58" t="s">
        <v>216</v>
      </c>
      <c r="D56" s="59"/>
      <c r="F56" s="154">
        <f>IF(F52&lt;F54,(F52/F54)*100,"")</f>
        <v>27.897922559844268</v>
      </c>
      <c r="G56" s="61"/>
    </row>
    <row r="57" spans="1:7" s="58" customFormat="1" ht="6.75" customHeight="1">
      <c r="A57" s="57"/>
      <c r="D57" s="59"/>
      <c r="F57" s="156"/>
      <c r="G57" s="61"/>
    </row>
    <row r="58" spans="1:7" ht="12.75" customHeight="1">
      <c r="A58" s="34"/>
      <c r="B58" s="310" t="s">
        <v>300</v>
      </c>
      <c r="C58" s="311"/>
      <c r="D58" s="311"/>
      <c r="E58" s="45"/>
      <c r="F58" s="46"/>
      <c r="G58" s="36"/>
    </row>
    <row r="59" spans="1:7" ht="24.75" customHeight="1">
      <c r="A59" s="34"/>
      <c r="B59" s="311"/>
      <c r="C59" s="311"/>
      <c r="D59" s="311"/>
      <c r="E59" s="45"/>
      <c r="F59" s="46"/>
      <c r="G59" s="36"/>
    </row>
    <row r="60" spans="1:7" ht="6.75" customHeight="1">
      <c r="A60" s="34"/>
      <c r="G60" s="36"/>
    </row>
    <row r="61" spans="1:7" ht="15">
      <c r="A61" s="34"/>
      <c r="B61" s="299" t="s">
        <v>382</v>
      </c>
      <c r="C61" s="300"/>
      <c r="D61" s="301"/>
      <c r="G61" s="36"/>
    </row>
    <row r="62" spans="1:7" ht="15">
      <c r="A62" s="34"/>
      <c r="B62" s="302"/>
      <c r="C62" s="303"/>
      <c r="D62" s="304"/>
      <c r="G62" s="36"/>
    </row>
    <row r="63" spans="1:7" ht="15">
      <c r="A63" s="34"/>
      <c r="B63" s="302"/>
      <c r="C63" s="303"/>
      <c r="D63" s="304"/>
      <c r="G63" s="36"/>
    </row>
    <row r="64" spans="1:7" ht="15">
      <c r="A64" s="34"/>
      <c r="B64" s="302"/>
      <c r="C64" s="303"/>
      <c r="D64" s="304"/>
      <c r="G64" s="36"/>
    </row>
    <row r="65" spans="1:7" ht="15">
      <c r="A65" s="34"/>
      <c r="B65" s="302"/>
      <c r="C65" s="303"/>
      <c r="D65" s="304"/>
      <c r="G65" s="36"/>
    </row>
    <row r="66" spans="1:7" ht="15">
      <c r="A66" s="34"/>
      <c r="B66" s="302"/>
      <c r="C66" s="303"/>
      <c r="D66" s="304"/>
      <c r="G66" s="36"/>
    </row>
    <row r="67" spans="1:7" ht="72" customHeight="1">
      <c r="A67" s="34"/>
      <c r="B67" s="305"/>
      <c r="C67" s="306"/>
      <c r="D67" s="307"/>
      <c r="G67" s="36"/>
    </row>
    <row r="68" spans="1:7" s="58" customFormat="1" ht="6.75" customHeight="1" thickBot="1">
      <c r="A68" s="57"/>
      <c r="D68" s="59"/>
      <c r="F68" s="63"/>
      <c r="G68" s="61"/>
    </row>
    <row r="69" spans="1:7" s="58" customFormat="1" ht="13.5" thickBot="1">
      <c r="A69" s="57"/>
      <c r="C69" s="58" t="s">
        <v>14</v>
      </c>
      <c r="D69" s="59"/>
      <c r="F69" s="142" t="str">
        <f>IF(OR(F56="",B61=""),"N/A","Yes")</f>
        <v>Yes</v>
      </c>
      <c r="G69" s="61"/>
    </row>
    <row r="70" spans="1:7" ht="6.75" customHeight="1" thickBot="1">
      <c r="A70" s="34"/>
      <c r="G70" s="36"/>
    </row>
    <row r="71" spans="1:7" ht="13.5" thickBot="1">
      <c r="A71" s="34"/>
      <c r="C71" s="35" t="s">
        <v>15</v>
      </c>
      <c r="F71" s="18">
        <v>1</v>
      </c>
      <c r="G71" s="36"/>
    </row>
    <row r="72" spans="1:7" ht="6.75" customHeight="1">
      <c r="A72" s="48"/>
      <c r="B72" s="49"/>
      <c r="C72" s="49"/>
      <c r="D72" s="50"/>
      <c r="E72" s="49"/>
      <c r="F72" s="51"/>
      <c r="G72" s="52"/>
    </row>
    <row r="73" spans="1:7" s="33" customFormat="1" ht="15">
      <c r="A73" s="27"/>
      <c r="B73" s="28"/>
      <c r="C73" s="28"/>
      <c r="D73" s="29"/>
      <c r="E73" s="30"/>
      <c r="F73" s="31"/>
      <c r="G73" s="32"/>
    </row>
    <row r="74" spans="1:7" s="45" customFormat="1" ht="15">
      <c r="A74" s="42"/>
      <c r="B74" s="41" t="s">
        <v>38</v>
      </c>
      <c r="C74" s="43"/>
      <c r="D74" s="44"/>
      <c r="F74" s="46"/>
      <c r="G74" s="47"/>
    </row>
    <row r="75" spans="1:7" s="33" customFormat="1" ht="6.75" customHeight="1" thickBot="1">
      <c r="A75" s="40"/>
      <c r="B75" s="17"/>
      <c r="C75" s="41"/>
      <c r="D75" s="53"/>
      <c r="F75" s="19"/>
      <c r="G75" s="39"/>
    </row>
    <row r="76" spans="1:7" s="58" customFormat="1" ht="13.5" thickBot="1">
      <c r="A76" s="57"/>
      <c r="B76" s="58" t="s">
        <v>210</v>
      </c>
      <c r="D76" s="59"/>
      <c r="E76" s="60" t="s">
        <v>2</v>
      </c>
      <c r="F76" s="54"/>
      <c r="G76" s="61"/>
    </row>
    <row r="77" spans="1:7" s="58" customFormat="1" ht="6.75" customHeight="1" thickBot="1">
      <c r="A77" s="57"/>
      <c r="D77" s="59"/>
      <c r="F77" s="62"/>
      <c r="G77" s="61"/>
    </row>
    <row r="78" spans="1:7" s="58" customFormat="1" ht="13.5" thickBot="1">
      <c r="A78" s="57"/>
      <c r="B78" s="58" t="s">
        <v>30</v>
      </c>
      <c r="D78" s="59"/>
      <c r="E78" s="60" t="s">
        <v>2</v>
      </c>
      <c r="F78" s="154"/>
      <c r="G78" s="61"/>
    </row>
    <row r="79" spans="1:7" s="58" customFormat="1" ht="6.75" customHeight="1" thickBot="1">
      <c r="A79" s="57"/>
      <c r="D79" s="59"/>
      <c r="F79" s="62"/>
      <c r="G79" s="61"/>
    </row>
    <row r="80" spans="1:7" s="58" customFormat="1" ht="13.5" thickBot="1">
      <c r="A80" s="57"/>
      <c r="B80" s="58" t="s">
        <v>31</v>
      </c>
      <c r="D80" s="59"/>
      <c r="E80" s="60" t="s">
        <v>2</v>
      </c>
      <c r="F80" s="154"/>
      <c r="G80" s="61"/>
    </row>
    <row r="81" spans="1:7" s="58" customFormat="1" ht="6.75" customHeight="1" thickBot="1">
      <c r="A81" s="57"/>
      <c r="D81" s="59"/>
      <c r="F81" s="63"/>
      <c r="G81" s="61"/>
    </row>
    <row r="82" spans="1:7" s="58" customFormat="1" ht="13.5" thickBot="1">
      <c r="A82" s="57"/>
      <c r="C82" s="58" t="s">
        <v>216</v>
      </c>
      <c r="D82" s="59"/>
      <c r="F82" s="154" t="str">
        <f>IF(F78&lt;F80,(F78/F80)*100,"")</f>
        <v/>
      </c>
      <c r="G82" s="61"/>
    </row>
    <row r="83" spans="1:7" s="58" customFormat="1" ht="6.75" customHeight="1">
      <c r="A83" s="57"/>
      <c r="D83" s="59"/>
      <c r="F83" s="156"/>
      <c r="G83" s="61"/>
    </row>
    <row r="84" spans="1:7" ht="12.75" customHeight="1">
      <c r="A84" s="34"/>
      <c r="B84" s="310" t="s">
        <v>300</v>
      </c>
      <c r="C84" s="311"/>
      <c r="D84" s="311"/>
      <c r="E84" s="45"/>
      <c r="F84" s="46"/>
      <c r="G84" s="36"/>
    </row>
    <row r="85" spans="1:7" ht="24.75" customHeight="1">
      <c r="A85" s="34"/>
      <c r="B85" s="311"/>
      <c r="C85" s="311"/>
      <c r="D85" s="311"/>
      <c r="E85" s="45"/>
      <c r="F85" s="46"/>
      <c r="G85" s="36"/>
    </row>
    <row r="86" spans="1:7" ht="6.75" customHeight="1">
      <c r="A86" s="34"/>
      <c r="G86" s="36"/>
    </row>
    <row r="87" spans="1:7" ht="15">
      <c r="A87" s="34"/>
      <c r="B87" s="299"/>
      <c r="C87" s="300"/>
      <c r="D87" s="301"/>
      <c r="G87" s="36"/>
    </row>
    <row r="88" spans="1:7" ht="15">
      <c r="A88" s="34"/>
      <c r="B88" s="302"/>
      <c r="C88" s="303"/>
      <c r="D88" s="304"/>
      <c r="G88" s="36"/>
    </row>
    <row r="89" spans="1:7" ht="15">
      <c r="A89" s="34"/>
      <c r="B89" s="302"/>
      <c r="C89" s="303"/>
      <c r="D89" s="304"/>
      <c r="G89" s="36"/>
    </row>
    <row r="90" spans="1:7" ht="15">
      <c r="A90" s="34"/>
      <c r="B90" s="302"/>
      <c r="C90" s="303"/>
      <c r="D90" s="304"/>
      <c r="G90" s="36"/>
    </row>
    <row r="91" spans="1:7" ht="15">
      <c r="A91" s="34"/>
      <c r="B91" s="302"/>
      <c r="C91" s="303"/>
      <c r="D91" s="304"/>
      <c r="G91" s="36"/>
    </row>
    <row r="92" spans="1:7" ht="15">
      <c r="A92" s="34"/>
      <c r="B92" s="302"/>
      <c r="C92" s="303"/>
      <c r="D92" s="304"/>
      <c r="G92" s="36"/>
    </row>
    <row r="93" spans="1:7" ht="15">
      <c r="A93" s="34"/>
      <c r="B93" s="305"/>
      <c r="C93" s="306"/>
      <c r="D93" s="307"/>
      <c r="G93" s="36"/>
    </row>
    <row r="94" spans="1:7" s="58" customFormat="1" ht="6.75" customHeight="1" thickBot="1">
      <c r="A94" s="57"/>
      <c r="D94" s="59"/>
      <c r="F94" s="63"/>
      <c r="G94" s="61"/>
    </row>
    <row r="95" spans="1:7" s="58" customFormat="1" ht="13.5" thickBot="1">
      <c r="A95" s="57"/>
      <c r="C95" s="58" t="s">
        <v>14</v>
      </c>
      <c r="D95" s="59"/>
      <c r="F95" s="142" t="str">
        <f>IF(OR(F82="",B87=""),"N/A","Yes")</f>
        <v>N/A</v>
      </c>
      <c r="G95" s="61"/>
    </row>
    <row r="96" spans="1:7" ht="6.75" customHeight="1" thickBot="1">
      <c r="A96" s="34"/>
      <c r="G96" s="36"/>
    </row>
    <row r="97" spans="1:7" ht="13.5" thickBot="1">
      <c r="A97" s="34"/>
      <c r="C97" s="35" t="s">
        <v>15</v>
      </c>
      <c r="F97" s="18" t="str">
        <f>IF(F95="yes",1,"")</f>
        <v/>
      </c>
      <c r="G97" s="36"/>
    </row>
    <row r="98" spans="1:7" ht="6.75" customHeight="1">
      <c r="A98" s="48"/>
      <c r="B98" s="49"/>
      <c r="C98" s="49"/>
      <c r="D98" s="50"/>
      <c r="E98" s="49"/>
      <c r="F98" s="51"/>
      <c r="G98" s="52"/>
    </row>
    <row r="99" spans="1:7" s="33" customFormat="1" ht="15">
      <c r="A99" s="27"/>
      <c r="B99" s="28"/>
      <c r="C99" s="28"/>
      <c r="D99" s="29"/>
      <c r="E99" s="30"/>
      <c r="F99" s="31"/>
      <c r="G99" s="32"/>
    </row>
    <row r="100" spans="1:7" s="45" customFormat="1" ht="15">
      <c r="A100" s="42"/>
      <c r="B100" s="41" t="s">
        <v>39</v>
      </c>
      <c r="C100" s="43"/>
      <c r="D100" s="44"/>
      <c r="F100" s="46"/>
      <c r="G100" s="47"/>
    </row>
    <row r="101" spans="1:7" s="45" customFormat="1" ht="14.25">
      <c r="A101" s="42"/>
      <c r="B101" s="56" t="s">
        <v>40</v>
      </c>
      <c r="C101" s="43"/>
      <c r="D101" s="44"/>
      <c r="F101" s="46"/>
      <c r="G101" s="47"/>
    </row>
    <row r="102" spans="1:7" s="33" customFormat="1" ht="6.75" customHeight="1" thickBot="1">
      <c r="A102" s="40"/>
      <c r="B102" s="17"/>
      <c r="C102" s="41"/>
      <c r="D102" s="53"/>
      <c r="F102" s="19"/>
      <c r="G102" s="39"/>
    </row>
    <row r="103" spans="1:7" s="58" customFormat="1" ht="13.5" thickBot="1">
      <c r="A103" s="57"/>
      <c r="B103" s="58" t="s">
        <v>210</v>
      </c>
      <c r="D103" s="59"/>
      <c r="E103" s="60" t="s">
        <v>2</v>
      </c>
      <c r="F103" s="54"/>
      <c r="G103" s="61"/>
    </row>
    <row r="104" spans="1:7" s="58" customFormat="1" ht="6.75" customHeight="1" thickBot="1">
      <c r="A104" s="57"/>
      <c r="D104" s="59"/>
      <c r="F104" s="62"/>
      <c r="G104" s="61"/>
    </row>
    <row r="105" spans="1:7" s="58" customFormat="1" ht="13.5" thickBot="1">
      <c r="A105" s="57"/>
      <c r="B105" s="58" t="s">
        <v>30</v>
      </c>
      <c r="D105" s="59"/>
      <c r="E105" s="60" t="s">
        <v>2</v>
      </c>
      <c r="F105" s="154"/>
      <c r="G105" s="61"/>
    </row>
    <row r="106" spans="1:7" s="58" customFormat="1" ht="6.75" customHeight="1" thickBot="1">
      <c r="A106" s="57"/>
      <c r="D106" s="59"/>
      <c r="F106" s="62"/>
      <c r="G106" s="61"/>
    </row>
    <row r="107" spans="1:7" s="58" customFormat="1" ht="13.5" thickBot="1">
      <c r="A107" s="57"/>
      <c r="B107" s="58" t="s">
        <v>31</v>
      </c>
      <c r="D107" s="59"/>
      <c r="E107" s="60" t="s">
        <v>2</v>
      </c>
      <c r="F107" s="154"/>
      <c r="G107" s="61"/>
    </row>
    <row r="108" spans="1:7" s="58" customFormat="1" ht="6.75" customHeight="1" thickBot="1">
      <c r="A108" s="57"/>
      <c r="D108" s="59"/>
      <c r="F108" s="63"/>
      <c r="G108" s="61"/>
    </row>
    <row r="109" spans="1:7" s="58" customFormat="1" ht="13.5" thickBot="1">
      <c r="A109" s="57"/>
      <c r="C109" s="58" t="s">
        <v>216</v>
      </c>
      <c r="D109" s="59"/>
      <c r="F109" s="154" t="str">
        <f>IF(F105&lt;F107,(F105/F107)*100,"")</f>
        <v/>
      </c>
      <c r="G109" s="61"/>
    </row>
    <row r="110" spans="1:7" s="58" customFormat="1" ht="6.75" customHeight="1">
      <c r="A110" s="57"/>
      <c r="D110" s="59"/>
      <c r="F110" s="156"/>
      <c r="G110" s="61"/>
    </row>
    <row r="111" spans="1:7" ht="12.75" customHeight="1">
      <c r="A111" s="34"/>
      <c r="B111" s="310" t="s">
        <v>300</v>
      </c>
      <c r="C111" s="311"/>
      <c r="D111" s="311"/>
      <c r="E111" s="45"/>
      <c r="F111" s="46"/>
      <c r="G111" s="36"/>
    </row>
    <row r="112" spans="1:7" ht="24.75" customHeight="1">
      <c r="A112" s="34"/>
      <c r="B112" s="311"/>
      <c r="C112" s="311"/>
      <c r="D112" s="311"/>
      <c r="E112" s="45"/>
      <c r="F112" s="46"/>
      <c r="G112" s="36"/>
    </row>
    <row r="113" spans="1:7" ht="6.75" customHeight="1">
      <c r="A113" s="34"/>
      <c r="G113" s="36"/>
    </row>
    <row r="114" spans="1:7" ht="15">
      <c r="A114" s="34"/>
      <c r="B114" s="299"/>
      <c r="C114" s="300"/>
      <c r="D114" s="301"/>
      <c r="G114" s="36"/>
    </row>
    <row r="115" spans="1:7" ht="15">
      <c r="A115" s="34"/>
      <c r="B115" s="302"/>
      <c r="C115" s="303"/>
      <c r="D115" s="304"/>
      <c r="G115" s="36"/>
    </row>
    <row r="116" spans="1:7" ht="15">
      <c r="A116" s="34"/>
      <c r="B116" s="302"/>
      <c r="C116" s="303"/>
      <c r="D116" s="304"/>
      <c r="G116" s="36"/>
    </row>
    <row r="117" spans="1:7" ht="15">
      <c r="A117" s="34"/>
      <c r="B117" s="302"/>
      <c r="C117" s="303"/>
      <c r="D117" s="304"/>
      <c r="G117" s="36"/>
    </row>
    <row r="118" spans="1:7" ht="15">
      <c r="A118" s="34"/>
      <c r="B118" s="302"/>
      <c r="C118" s="303"/>
      <c r="D118" s="304"/>
      <c r="G118" s="36"/>
    </row>
    <row r="119" spans="1:7" ht="15">
      <c r="A119" s="34"/>
      <c r="B119" s="302"/>
      <c r="C119" s="303"/>
      <c r="D119" s="304"/>
      <c r="G119" s="36"/>
    </row>
    <row r="120" spans="1:7" ht="15">
      <c r="A120" s="34"/>
      <c r="B120" s="305"/>
      <c r="C120" s="306"/>
      <c r="D120" s="307"/>
      <c r="G120" s="36"/>
    </row>
    <row r="121" spans="1:7" s="58" customFormat="1" ht="6.75" customHeight="1" thickBot="1">
      <c r="A121" s="57"/>
      <c r="D121" s="59"/>
      <c r="F121" s="63"/>
      <c r="G121" s="61"/>
    </row>
    <row r="122" spans="1:7" s="58" customFormat="1" ht="13.5" thickBot="1">
      <c r="A122" s="57"/>
      <c r="C122" s="58" t="s">
        <v>14</v>
      </c>
      <c r="D122" s="59"/>
      <c r="F122" s="142" t="str">
        <f>IF(OR(F109="",B114=""),"N/A","Yes")</f>
        <v>N/A</v>
      </c>
      <c r="G122" s="61"/>
    </row>
    <row r="123" spans="1:7" ht="6.75" customHeight="1" thickBot="1">
      <c r="A123" s="34"/>
      <c r="G123" s="36"/>
    </row>
    <row r="124" spans="1:7" ht="13.5" thickBot="1">
      <c r="A124" s="34"/>
      <c r="C124" s="35" t="s">
        <v>15</v>
      </c>
      <c r="F124" s="18" t="str">
        <f>IF(F122="yes",1,"")</f>
        <v/>
      </c>
      <c r="G124" s="36"/>
    </row>
    <row r="125" spans="1:7" ht="6.75" customHeight="1">
      <c r="A125" s="48"/>
      <c r="B125" s="49"/>
      <c r="C125" s="49"/>
      <c r="D125" s="50"/>
      <c r="E125" s="49"/>
      <c r="F125" s="51"/>
      <c r="G125" s="52"/>
    </row>
    <row r="126" spans="1:7" s="33" customFormat="1" ht="15">
      <c r="A126" s="27"/>
      <c r="B126" s="28"/>
      <c r="C126" s="28"/>
      <c r="D126" s="29"/>
      <c r="E126" s="30"/>
      <c r="F126" s="31"/>
      <c r="G126" s="32"/>
    </row>
    <row r="127" spans="1:7" s="45" customFormat="1" ht="15">
      <c r="A127" s="42"/>
      <c r="B127" s="41" t="s">
        <v>41</v>
      </c>
      <c r="C127" s="43"/>
      <c r="D127" s="44"/>
      <c r="F127" s="46"/>
      <c r="G127" s="47"/>
    </row>
    <row r="128" spans="1:7" s="33" customFormat="1" ht="6.75" customHeight="1" thickBot="1">
      <c r="A128" s="40"/>
      <c r="B128" s="17"/>
      <c r="C128" s="41"/>
      <c r="D128" s="53"/>
      <c r="F128" s="19"/>
      <c r="G128" s="39"/>
    </row>
    <row r="129" spans="1:7" s="58" customFormat="1" ht="13.5" thickBot="1">
      <c r="A129" s="57"/>
      <c r="B129" s="58" t="s">
        <v>210</v>
      </c>
      <c r="D129" s="59"/>
      <c r="E129" s="60" t="s">
        <v>2</v>
      </c>
      <c r="F129" s="54"/>
      <c r="G129" s="61"/>
    </row>
    <row r="130" spans="1:7" s="58" customFormat="1" ht="6.75" customHeight="1" thickBot="1">
      <c r="A130" s="57"/>
      <c r="D130" s="59"/>
      <c r="F130" s="62"/>
      <c r="G130" s="61"/>
    </row>
    <row r="131" spans="1:7" s="58" customFormat="1" ht="13.5" thickBot="1">
      <c r="A131" s="57"/>
      <c r="B131" s="58" t="s">
        <v>30</v>
      </c>
      <c r="D131" s="59"/>
      <c r="E131" s="60" t="s">
        <v>2</v>
      </c>
      <c r="F131" s="154"/>
      <c r="G131" s="61"/>
    </row>
    <row r="132" spans="1:7" s="58" customFormat="1" ht="6.75" customHeight="1" thickBot="1">
      <c r="A132" s="57"/>
      <c r="D132" s="59"/>
      <c r="F132" s="62"/>
      <c r="G132" s="61"/>
    </row>
    <row r="133" spans="1:7" s="58" customFormat="1" ht="13.5" thickBot="1">
      <c r="A133" s="57"/>
      <c r="B133" s="58" t="s">
        <v>31</v>
      </c>
      <c r="D133" s="59"/>
      <c r="E133" s="60" t="s">
        <v>2</v>
      </c>
      <c r="F133" s="154"/>
      <c r="G133" s="61"/>
    </row>
    <row r="134" spans="1:7" s="58" customFormat="1" ht="6.75" customHeight="1" thickBot="1">
      <c r="A134" s="57"/>
      <c r="D134" s="59"/>
      <c r="F134" s="63"/>
      <c r="G134" s="61"/>
    </row>
    <row r="135" spans="1:7" s="58" customFormat="1" ht="13.5" thickBot="1">
      <c r="A135" s="57"/>
      <c r="C135" s="58" t="s">
        <v>216</v>
      </c>
      <c r="D135" s="59"/>
      <c r="F135" s="154" t="str">
        <f>IF(F131&lt;F133,(F131/F133)*100,"")</f>
        <v/>
      </c>
      <c r="G135" s="61"/>
    </row>
    <row r="136" spans="1:7" s="58" customFormat="1" ht="6.75" customHeight="1">
      <c r="A136" s="57"/>
      <c r="D136" s="59"/>
      <c r="F136" s="156"/>
      <c r="G136" s="61"/>
    </row>
    <row r="137" spans="1:7" ht="12.75" customHeight="1">
      <c r="A137" s="34"/>
      <c r="B137" s="310" t="s">
        <v>300</v>
      </c>
      <c r="C137" s="311"/>
      <c r="D137" s="311"/>
      <c r="E137" s="45"/>
      <c r="F137" s="46"/>
      <c r="G137" s="36"/>
    </row>
    <row r="138" spans="1:7" ht="24.75" customHeight="1">
      <c r="A138" s="34"/>
      <c r="B138" s="311"/>
      <c r="C138" s="311"/>
      <c r="D138" s="311"/>
      <c r="E138" s="45"/>
      <c r="F138" s="46"/>
      <c r="G138" s="36"/>
    </row>
    <row r="139" spans="1:7" ht="6.75" customHeight="1">
      <c r="A139" s="34"/>
      <c r="G139" s="36"/>
    </row>
    <row r="140" spans="1:7" ht="15">
      <c r="A140" s="34"/>
      <c r="B140" s="299"/>
      <c r="C140" s="300"/>
      <c r="D140" s="301"/>
      <c r="G140" s="36"/>
    </row>
    <row r="141" spans="1:7" ht="15">
      <c r="A141" s="34"/>
      <c r="B141" s="302"/>
      <c r="C141" s="303"/>
      <c r="D141" s="304"/>
      <c r="G141" s="36"/>
    </row>
    <row r="142" spans="1:7" ht="15">
      <c r="A142" s="34"/>
      <c r="B142" s="302"/>
      <c r="C142" s="303"/>
      <c r="D142" s="304"/>
      <c r="G142" s="36"/>
    </row>
    <row r="143" spans="1:7" ht="15">
      <c r="A143" s="34"/>
      <c r="B143" s="302"/>
      <c r="C143" s="303"/>
      <c r="D143" s="304"/>
      <c r="G143" s="36"/>
    </row>
    <row r="144" spans="1:7" ht="15">
      <c r="A144" s="34"/>
      <c r="B144" s="302"/>
      <c r="C144" s="303"/>
      <c r="D144" s="304"/>
      <c r="G144" s="36"/>
    </row>
    <row r="145" spans="1:7" ht="15">
      <c r="A145" s="34"/>
      <c r="B145" s="302"/>
      <c r="C145" s="303"/>
      <c r="D145" s="304"/>
      <c r="G145" s="36"/>
    </row>
    <row r="146" spans="1:7" ht="15">
      <c r="A146" s="34"/>
      <c r="B146" s="305"/>
      <c r="C146" s="306"/>
      <c r="D146" s="307"/>
      <c r="G146" s="36"/>
    </row>
    <row r="147" spans="1:7" s="58" customFormat="1" ht="6.75" customHeight="1" thickBot="1">
      <c r="A147" s="57"/>
      <c r="D147" s="59"/>
      <c r="F147" s="63"/>
      <c r="G147" s="61"/>
    </row>
    <row r="148" spans="1:7" s="58" customFormat="1" ht="13.5" thickBot="1">
      <c r="A148" s="57"/>
      <c r="C148" s="58" t="s">
        <v>14</v>
      </c>
      <c r="D148" s="59"/>
      <c r="F148" s="142" t="str">
        <f>IF(OR(F135="",B140=""),"N/A","Yes")</f>
        <v>N/A</v>
      </c>
      <c r="G148" s="61"/>
    </row>
    <row r="149" spans="1:7" ht="6.75" customHeight="1" thickBot="1">
      <c r="A149" s="34"/>
      <c r="G149" s="36"/>
    </row>
    <row r="150" spans="1:7" ht="13.5" thickBot="1">
      <c r="A150" s="34"/>
      <c r="C150" s="35" t="s">
        <v>15</v>
      </c>
      <c r="F150" s="18" t="str">
        <f>IF(F148="yes",1,"")</f>
        <v/>
      </c>
      <c r="G150" s="36"/>
    </row>
    <row r="151" spans="1:7" ht="6.75" customHeight="1">
      <c r="A151" s="48"/>
      <c r="B151" s="49"/>
      <c r="C151" s="49"/>
      <c r="D151" s="50"/>
      <c r="E151" s="49"/>
      <c r="F151" s="51"/>
      <c r="G151" s="52"/>
    </row>
  </sheetData>
  <sheetProtection selectLockedCells="1" selectUnlockedCells="1"/>
  <mergeCells count="10">
    <mergeCell ref="B140:D146"/>
    <mergeCell ref="B137:D138"/>
    <mergeCell ref="B111:D112"/>
    <mergeCell ref="B84:D85"/>
    <mergeCell ref="B58:D59"/>
    <mergeCell ref="B32:D33"/>
    <mergeCell ref="B35:D41"/>
    <mergeCell ref="B61:D67"/>
    <mergeCell ref="B87:D93"/>
    <mergeCell ref="B114:D120"/>
  </mergeCells>
  <dataValidations count="1">
    <dataValidation type="list" allowBlank="1" showInputMessage="1" showErrorMessage="1" sqref="F24 F50 F76 F103 F129">
      <formula1>Source</formula1>
    </dataValidation>
  </dataValidations>
  <hyperlinks>
    <hyperlink ref="B137:D138" location="Instructions!A29:G41" display="Provide an in-depth description of milestone progress as stated in the instructions. (If no data is entered, then a 0 Achievement Value is assumed for applicable DY. If so, please explain why data is not available):"/>
    <hyperlink ref="B111:D112" location="Instructions!A29:G41" display="Provide an in-depth description of milestone progress as stated in the instructions. (If no data is entered, then a 0 Achievement Value is assumed for applicable DY. If so, please explain why data is not available):"/>
    <hyperlink ref="B84:D85" location="Instructions!A29:G41" display="Provide an in-depth description of milestone progress as stated in the instructions. (If no data is entered, then a 0 Achievement Value is assumed for applicable DY. If so, please explain why data is not available):"/>
    <hyperlink ref="B58:D59" location="Instructions!A29:G41" display="Provide an in-depth description of milestone progress as stated in the instructions. (If no data is entered, then a 0 Achievement Value is assumed for applicable DY. If so, please explain why data is not available):"/>
    <hyperlink ref="B32:D33"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46" max="16383" man="1"/>
    <brk id="72"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07"/>
  <sheetViews>
    <sheetView showGridLines="0" zoomScale="90" zoomScaleNormal="90" zoomScaleSheetLayoutView="85" zoomScalePageLayoutView="90" workbookViewId="0" topLeftCell="A1">
      <selection activeCell="F21" sqref="F21"/>
    </sheetView>
  </sheetViews>
  <sheetFormatPr defaultColWidth="10.00390625" defaultRowHeight="15"/>
  <cols>
    <col min="1" max="1" width="1.7109375" style="2" customWidth="1"/>
    <col min="2" max="2" width="2.140625" style="2" customWidth="1"/>
    <col min="3" max="3" width="20.8515625" style="2" customWidth="1"/>
    <col min="4" max="4" width="63.28125" style="3" customWidth="1"/>
    <col min="5" max="5" width="2.7109375" style="2" customWidth="1"/>
    <col min="6" max="6" width="27.8515625" style="4" customWidth="1"/>
    <col min="7" max="7" width="1.8515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5">
      <c r="A4" s="1" t="str">
        <f>'Total Payment Amount'!B4</f>
        <v xml:space="preserve">DATE OF SUBMISSION: </v>
      </c>
      <c r="D4" s="8">
        <v>41182</v>
      </c>
      <c r="F4" s="7"/>
    </row>
    <row r="5" ht="15">
      <c r="A5" s="9" t="s">
        <v>42</v>
      </c>
    </row>
    <row r="7" spans="1:6" s="5" customFormat="1" ht="14.25">
      <c r="A7" s="10" t="s">
        <v>1</v>
      </c>
      <c r="D7" s="11"/>
      <c r="F7" s="7"/>
    </row>
    <row r="8" spans="1:6" s="5" customFormat="1" ht="14.25">
      <c r="A8" s="12" t="s">
        <v>2</v>
      </c>
      <c r="B8" s="13" t="s">
        <v>3</v>
      </c>
      <c r="D8" s="11"/>
      <c r="F8" s="7"/>
    </row>
    <row r="9" spans="1:6" s="5" customFormat="1" ht="14.25">
      <c r="A9" s="13" t="s">
        <v>217</v>
      </c>
      <c r="B9" s="13"/>
      <c r="D9" s="11"/>
      <c r="F9" s="7"/>
    </row>
    <row r="10" spans="1:6" s="5" customFormat="1" ht="14.25">
      <c r="A10" s="13" t="s">
        <v>218</v>
      </c>
      <c r="B10" s="13"/>
      <c r="D10" s="11"/>
      <c r="F10" s="7"/>
    </row>
    <row r="11" spans="1:6" s="5" customFormat="1" ht="15" thickBot="1">
      <c r="A11" s="13" t="s">
        <v>219</v>
      </c>
      <c r="B11" s="13"/>
      <c r="D11" s="11"/>
      <c r="F11" s="7"/>
    </row>
    <row r="12" spans="1:7" ht="13.5" thickBot="1">
      <c r="A12" s="14" t="s">
        <v>2</v>
      </c>
      <c r="B12" s="15"/>
      <c r="C12" s="3" t="s">
        <v>5</v>
      </c>
      <c r="E12" s="3"/>
      <c r="F12" s="3"/>
      <c r="G12" s="3"/>
    </row>
    <row r="13" spans="2:3" ht="15" thickBot="1">
      <c r="B13" s="16"/>
      <c r="C13" s="17" t="s">
        <v>6</v>
      </c>
    </row>
    <row r="14" spans="2:3" ht="15" thickBot="1">
      <c r="B14" s="18"/>
      <c r="C14" s="17" t="s">
        <v>7</v>
      </c>
    </row>
    <row r="15" spans="2:3" ht="14.25">
      <c r="B15" s="19"/>
      <c r="C15" s="17" t="s">
        <v>8</v>
      </c>
    </row>
    <row r="16" spans="1:7" ht="15">
      <c r="A16" s="3"/>
      <c r="B16" s="3"/>
      <c r="C16" s="3"/>
      <c r="E16" s="3"/>
      <c r="F16" s="3"/>
      <c r="G16" s="3"/>
    </row>
    <row r="17" spans="1:7" s="26" customFormat="1" ht="15">
      <c r="A17" s="20" t="s">
        <v>43</v>
      </c>
      <c r="B17" s="21"/>
      <c r="C17" s="21"/>
      <c r="D17" s="22"/>
      <c r="E17" s="23"/>
      <c r="F17" s="24"/>
      <c r="G17" s="25"/>
    </row>
    <row r="18" spans="1:7" s="33" customFormat="1" ht="15.75" thickBot="1">
      <c r="A18" s="27"/>
      <c r="B18" s="28"/>
      <c r="C18" s="28"/>
      <c r="D18" s="29"/>
      <c r="E18" s="30"/>
      <c r="F18" s="31"/>
      <c r="G18" s="32"/>
    </row>
    <row r="19" spans="1:7" ht="13.5" thickBot="1">
      <c r="A19" s="34"/>
      <c r="B19" s="2" t="s">
        <v>10</v>
      </c>
      <c r="C19" s="35"/>
      <c r="E19" s="14" t="s">
        <v>2</v>
      </c>
      <c r="F19" s="15">
        <v>25203750</v>
      </c>
      <c r="G19" s="36"/>
    </row>
    <row r="20" spans="1:7" ht="13.5" thickBot="1">
      <c r="A20" s="34"/>
      <c r="C20" s="35"/>
      <c r="G20" s="36"/>
    </row>
    <row r="21" spans="1:7" ht="13.5" thickBot="1">
      <c r="A21" s="34"/>
      <c r="B21" s="2" t="s">
        <v>11</v>
      </c>
      <c r="C21" s="35"/>
      <c r="E21" s="14" t="s">
        <v>2</v>
      </c>
      <c r="F21" s="15">
        <v>25203750</v>
      </c>
      <c r="G21" s="36"/>
    </row>
    <row r="22" spans="1:7" s="33" customFormat="1" ht="15">
      <c r="A22" s="37"/>
      <c r="B22" s="9"/>
      <c r="C22" s="9"/>
      <c r="D22" s="38"/>
      <c r="F22" s="19"/>
      <c r="G22" s="39"/>
    </row>
    <row r="23" spans="1:7" s="33" customFormat="1" ht="15">
      <c r="A23" s="40"/>
      <c r="B23" s="41" t="s">
        <v>44</v>
      </c>
      <c r="C23" s="41"/>
      <c r="D23" s="38"/>
      <c r="G23" s="39"/>
    </row>
    <row r="24" spans="1:7" s="45" customFormat="1" ht="15">
      <c r="A24" s="42"/>
      <c r="B24" s="56" t="s">
        <v>45</v>
      </c>
      <c r="C24" s="43"/>
      <c r="D24" s="44"/>
      <c r="F24" s="46"/>
      <c r="G24" s="47"/>
    </row>
    <row r="25" spans="1:7" ht="6.75" customHeight="1" thickBot="1">
      <c r="A25" s="34"/>
      <c r="G25" s="36"/>
    </row>
    <row r="26" spans="1:7" s="58" customFormat="1" ht="13.5" thickBot="1">
      <c r="A26" s="57"/>
      <c r="B26" s="58" t="s">
        <v>210</v>
      </c>
      <c r="D26" s="59"/>
      <c r="E26" s="60" t="s">
        <v>2</v>
      </c>
      <c r="F26" s="54" t="s">
        <v>213</v>
      </c>
      <c r="G26" s="61"/>
    </row>
    <row r="27" spans="1:7" s="58" customFormat="1" ht="6.75" customHeight="1" thickBot="1">
      <c r="A27" s="57"/>
      <c r="D27" s="59"/>
      <c r="F27" s="62"/>
      <c r="G27" s="61"/>
    </row>
    <row r="28" spans="1:7" s="58" customFormat="1" ht="13.5" thickBot="1">
      <c r="A28" s="57"/>
      <c r="B28" s="58" t="s">
        <v>30</v>
      </c>
      <c r="D28" s="59"/>
      <c r="E28" s="60" t="s">
        <v>2</v>
      </c>
      <c r="F28" s="154">
        <v>13771</v>
      </c>
      <c r="G28" s="61"/>
    </row>
    <row r="29" spans="1:7" s="58" customFormat="1" ht="6.75" customHeight="1" thickBot="1">
      <c r="A29" s="57"/>
      <c r="D29" s="59"/>
      <c r="F29" s="62"/>
      <c r="G29" s="61"/>
    </row>
    <row r="30" spans="1:7" s="58" customFormat="1" ht="13.5" thickBot="1">
      <c r="A30" s="57"/>
      <c r="B30" s="58" t="s">
        <v>31</v>
      </c>
      <c r="D30" s="59"/>
      <c r="E30" s="60" t="s">
        <v>2</v>
      </c>
      <c r="F30" s="154">
        <v>34279</v>
      </c>
      <c r="G30" s="61"/>
    </row>
    <row r="31" spans="1:7" s="58" customFormat="1" ht="6.75" customHeight="1" thickBot="1">
      <c r="A31" s="57"/>
      <c r="D31" s="59"/>
      <c r="F31" s="63"/>
      <c r="G31" s="61"/>
    </row>
    <row r="32" spans="1:7" s="58" customFormat="1" ht="13.5" thickBot="1">
      <c r="A32" s="57"/>
      <c r="C32" s="58" t="s">
        <v>216</v>
      </c>
      <c r="D32" s="59"/>
      <c r="F32" s="154">
        <f>IF(F28&lt;F30,(F28/F30)*100,"")</f>
        <v>40.17328393477056</v>
      </c>
      <c r="G32" s="61"/>
    </row>
    <row r="33" spans="1:7" s="58" customFormat="1" ht="6.75" customHeight="1">
      <c r="A33" s="57"/>
      <c r="D33" s="59"/>
      <c r="F33" s="156"/>
      <c r="G33" s="61"/>
    </row>
    <row r="34" spans="1:7" ht="6.75" customHeight="1">
      <c r="A34" s="34"/>
      <c r="B34" s="310" t="s">
        <v>300</v>
      </c>
      <c r="C34" s="311"/>
      <c r="D34" s="311"/>
      <c r="E34" s="45"/>
      <c r="F34" s="46"/>
      <c r="G34" s="36"/>
    </row>
    <row r="35" spans="1:7" ht="24.75" customHeight="1">
      <c r="A35" s="34"/>
      <c r="B35" s="311"/>
      <c r="C35" s="311"/>
      <c r="D35" s="311"/>
      <c r="E35" s="45"/>
      <c r="F35" s="46"/>
      <c r="G35" s="36"/>
    </row>
    <row r="36" spans="1:7" ht="6.75" customHeight="1">
      <c r="A36" s="34"/>
      <c r="G36" s="36"/>
    </row>
    <row r="37" spans="1:7" ht="15">
      <c r="A37" s="34"/>
      <c r="B37" s="299" t="s">
        <v>380</v>
      </c>
      <c r="C37" s="300"/>
      <c r="D37" s="301"/>
      <c r="G37" s="36"/>
    </row>
    <row r="38" spans="1:7" ht="15">
      <c r="A38" s="34"/>
      <c r="B38" s="302"/>
      <c r="C38" s="303"/>
      <c r="D38" s="304"/>
      <c r="G38" s="36"/>
    </row>
    <row r="39" spans="1:7" ht="15">
      <c r="A39" s="34"/>
      <c r="B39" s="302"/>
      <c r="C39" s="303"/>
      <c r="D39" s="304"/>
      <c r="G39" s="36"/>
    </row>
    <row r="40" spans="1:7" ht="15">
      <c r="A40" s="34"/>
      <c r="B40" s="302"/>
      <c r="C40" s="303"/>
      <c r="D40" s="304"/>
      <c r="G40" s="36"/>
    </row>
    <row r="41" spans="1:7" ht="15">
      <c r="A41" s="34"/>
      <c r="B41" s="302"/>
      <c r="C41" s="303"/>
      <c r="D41" s="304"/>
      <c r="G41" s="36"/>
    </row>
    <row r="42" spans="1:7" ht="15">
      <c r="A42" s="34"/>
      <c r="B42" s="302"/>
      <c r="C42" s="303"/>
      <c r="D42" s="304"/>
      <c r="G42" s="36"/>
    </row>
    <row r="43" spans="1:7" ht="72.75" customHeight="1">
      <c r="A43" s="34"/>
      <c r="B43" s="305"/>
      <c r="C43" s="306"/>
      <c r="D43" s="307"/>
      <c r="G43" s="36"/>
    </row>
    <row r="44" spans="1:7" s="58" customFormat="1" ht="6.75" customHeight="1" thickBot="1">
      <c r="A44" s="57"/>
      <c r="D44" s="59"/>
      <c r="F44" s="63"/>
      <c r="G44" s="61"/>
    </row>
    <row r="45" spans="1:7" s="58" customFormat="1" ht="13.5" thickBot="1">
      <c r="A45" s="57"/>
      <c r="C45" s="58" t="s">
        <v>14</v>
      </c>
      <c r="D45" s="59"/>
      <c r="F45" s="142" t="str">
        <f>IF(OR(F32="",B37=""),"N/A","Yes")</f>
        <v>Yes</v>
      </c>
      <c r="G45" s="61"/>
    </row>
    <row r="46" spans="1:7" ht="6.75" customHeight="1" thickBot="1">
      <c r="A46" s="34"/>
      <c r="G46" s="36"/>
    </row>
    <row r="47" spans="1:7" ht="13.5" thickBot="1">
      <c r="A47" s="34"/>
      <c r="C47" s="35" t="s">
        <v>15</v>
      </c>
      <c r="F47" s="18">
        <v>1</v>
      </c>
      <c r="G47" s="36"/>
    </row>
    <row r="48" spans="1:7" ht="6.75" customHeight="1">
      <c r="A48" s="48"/>
      <c r="B48" s="49"/>
      <c r="C48" s="49"/>
      <c r="D48" s="50"/>
      <c r="E48" s="49"/>
      <c r="F48" s="51"/>
      <c r="G48" s="52"/>
    </row>
    <row r="49" spans="1:7" s="33" customFormat="1" ht="10.5" customHeight="1">
      <c r="A49" s="27"/>
      <c r="B49" s="28"/>
      <c r="C49" s="28"/>
      <c r="D49" s="29"/>
      <c r="E49" s="30"/>
      <c r="F49" s="31"/>
      <c r="G49" s="32"/>
    </row>
    <row r="50" spans="1:7" s="45" customFormat="1" ht="15">
      <c r="A50" s="42"/>
      <c r="B50" s="41" t="s">
        <v>233</v>
      </c>
      <c r="C50" s="43"/>
      <c r="D50" s="44"/>
      <c r="F50" s="46"/>
      <c r="G50" s="47"/>
    </row>
    <row r="51" spans="1:7" s="45" customFormat="1" ht="15">
      <c r="A51" s="42"/>
      <c r="B51" s="41" t="s">
        <v>46</v>
      </c>
      <c r="C51" s="43"/>
      <c r="D51" s="44"/>
      <c r="F51" s="46"/>
      <c r="G51" s="47"/>
    </row>
    <row r="52" spans="1:7" s="33" customFormat="1" ht="6.75" customHeight="1" thickBot="1">
      <c r="A52" s="40"/>
      <c r="B52" s="17"/>
      <c r="C52" s="41"/>
      <c r="D52" s="53"/>
      <c r="F52" s="19"/>
      <c r="G52" s="39"/>
    </row>
    <row r="53" spans="1:7" s="58" customFormat="1" ht="13.5" thickBot="1">
      <c r="A53" s="57"/>
      <c r="B53" s="58" t="s">
        <v>210</v>
      </c>
      <c r="D53" s="59"/>
      <c r="E53" s="60" t="s">
        <v>2</v>
      </c>
      <c r="F53" s="54" t="s">
        <v>213</v>
      </c>
      <c r="G53" s="61"/>
    </row>
    <row r="54" spans="1:7" s="58" customFormat="1" ht="6.75" customHeight="1" thickBot="1">
      <c r="A54" s="57"/>
      <c r="D54" s="59"/>
      <c r="F54" s="62"/>
      <c r="G54" s="61"/>
    </row>
    <row r="55" spans="1:7" s="58" customFormat="1" ht="13.5" thickBot="1">
      <c r="A55" s="57"/>
      <c r="B55" s="58" t="s">
        <v>30</v>
      </c>
      <c r="D55" s="59"/>
      <c r="E55" s="60" t="s">
        <v>2</v>
      </c>
      <c r="F55" s="154">
        <v>15476</v>
      </c>
      <c r="G55" s="61"/>
    </row>
    <row r="56" spans="1:7" s="58" customFormat="1" ht="6.75" customHeight="1" thickBot="1">
      <c r="A56" s="57"/>
      <c r="D56" s="59"/>
      <c r="F56" s="62"/>
      <c r="G56" s="61"/>
    </row>
    <row r="57" spans="1:7" s="58" customFormat="1" ht="13.5" thickBot="1">
      <c r="A57" s="57"/>
      <c r="B57" s="58" t="s">
        <v>31</v>
      </c>
      <c r="D57" s="59"/>
      <c r="E57" s="60" t="s">
        <v>2</v>
      </c>
      <c r="F57" s="154">
        <v>34279</v>
      </c>
      <c r="G57" s="61"/>
    </row>
    <row r="58" spans="1:7" s="58" customFormat="1" ht="6.75" customHeight="1" thickBot="1">
      <c r="A58" s="57"/>
      <c r="D58" s="59"/>
      <c r="F58" s="63"/>
      <c r="G58" s="61"/>
    </row>
    <row r="59" spans="1:7" s="58" customFormat="1" ht="13.5" thickBot="1">
      <c r="A59" s="57"/>
      <c r="C59" s="58" t="s">
        <v>216</v>
      </c>
      <c r="D59" s="59"/>
      <c r="F59" s="154">
        <f>IF(F55&lt;F57,(F55/F57)*100,"")</f>
        <v>45.14717465503661</v>
      </c>
      <c r="G59" s="61"/>
    </row>
    <row r="60" spans="1:7" s="58" customFormat="1" ht="6.75" customHeight="1">
      <c r="A60" s="57"/>
      <c r="D60" s="59"/>
      <c r="F60" s="156"/>
      <c r="G60" s="61"/>
    </row>
    <row r="61" spans="1:7" ht="12.75" customHeight="1">
      <c r="A61" s="34"/>
      <c r="B61" s="310" t="s">
        <v>300</v>
      </c>
      <c r="C61" s="311"/>
      <c r="D61" s="311"/>
      <c r="E61" s="45"/>
      <c r="F61" s="46"/>
      <c r="G61" s="36"/>
    </row>
    <row r="62" spans="1:7" ht="24.75" customHeight="1">
      <c r="A62" s="34"/>
      <c r="B62" s="311"/>
      <c r="C62" s="311"/>
      <c r="D62" s="311"/>
      <c r="E62" s="45"/>
      <c r="F62" s="46"/>
      <c r="G62" s="36"/>
    </row>
    <row r="63" spans="1:7" ht="6.75" customHeight="1">
      <c r="A63" s="34"/>
      <c r="G63" s="36"/>
    </row>
    <row r="64" spans="1:7" ht="15">
      <c r="A64" s="34"/>
      <c r="B64" s="299" t="s">
        <v>348</v>
      </c>
      <c r="C64" s="300"/>
      <c r="D64" s="301"/>
      <c r="G64" s="36"/>
    </row>
    <row r="65" spans="1:7" ht="15">
      <c r="A65" s="34"/>
      <c r="B65" s="302"/>
      <c r="C65" s="303"/>
      <c r="D65" s="304"/>
      <c r="G65" s="36"/>
    </row>
    <row r="66" spans="1:7" ht="15">
      <c r="A66" s="34"/>
      <c r="B66" s="302"/>
      <c r="C66" s="303"/>
      <c r="D66" s="304"/>
      <c r="G66" s="36"/>
    </row>
    <row r="67" spans="1:7" ht="15">
      <c r="A67" s="34"/>
      <c r="B67" s="302"/>
      <c r="C67" s="303"/>
      <c r="D67" s="304"/>
      <c r="G67" s="36"/>
    </row>
    <row r="68" spans="1:7" ht="15">
      <c r="A68" s="34"/>
      <c r="B68" s="302"/>
      <c r="C68" s="303"/>
      <c r="D68" s="304"/>
      <c r="G68" s="36"/>
    </row>
    <row r="69" spans="1:7" ht="15">
      <c r="A69" s="34"/>
      <c r="B69" s="302"/>
      <c r="C69" s="303"/>
      <c r="D69" s="304"/>
      <c r="G69" s="36"/>
    </row>
    <row r="70" spans="1:7" ht="49.5" customHeight="1">
      <c r="A70" s="34"/>
      <c r="B70" s="305"/>
      <c r="C70" s="306"/>
      <c r="D70" s="307"/>
      <c r="G70" s="36"/>
    </row>
    <row r="71" spans="1:7" s="58" customFormat="1" ht="6.75" customHeight="1" thickBot="1">
      <c r="A71" s="57"/>
      <c r="D71" s="59"/>
      <c r="F71" s="63"/>
      <c r="G71" s="61"/>
    </row>
    <row r="72" spans="1:7" s="58" customFormat="1" ht="13.5" thickBot="1">
      <c r="A72" s="57"/>
      <c r="C72" s="58" t="s">
        <v>14</v>
      </c>
      <c r="D72" s="59"/>
      <c r="F72" s="142" t="str">
        <f>IF(OR(F59="",B64=""),"N/A","Yes")</f>
        <v>Yes</v>
      </c>
      <c r="G72" s="61"/>
    </row>
    <row r="73" spans="1:7" ht="6.75" customHeight="1" thickBot="1">
      <c r="A73" s="34"/>
      <c r="G73" s="36"/>
    </row>
    <row r="74" spans="1:7" ht="13.5" thickBot="1">
      <c r="A74" s="34"/>
      <c r="C74" s="35" t="s">
        <v>15</v>
      </c>
      <c r="F74" s="18">
        <v>1</v>
      </c>
      <c r="G74" s="36"/>
    </row>
    <row r="75" spans="1:7" ht="6.75" customHeight="1">
      <c r="A75" s="48"/>
      <c r="B75" s="49"/>
      <c r="C75" s="49"/>
      <c r="D75" s="50"/>
      <c r="E75" s="49"/>
      <c r="F75" s="51"/>
      <c r="G75" s="52"/>
    </row>
    <row r="76" spans="1:7" s="33" customFormat="1" ht="15">
      <c r="A76" s="27"/>
      <c r="B76" s="28"/>
      <c r="C76" s="28"/>
      <c r="D76" s="29"/>
      <c r="E76" s="30"/>
      <c r="F76" s="31"/>
      <c r="G76" s="32"/>
    </row>
    <row r="77" spans="1:7" s="45" customFormat="1" ht="15">
      <c r="A77" s="42"/>
      <c r="B77" s="41" t="s">
        <v>47</v>
      </c>
      <c r="C77" s="43"/>
      <c r="D77" s="44"/>
      <c r="F77" s="46"/>
      <c r="G77" s="47"/>
    </row>
    <row r="78" spans="1:7" s="45" customFormat="1" ht="15">
      <c r="A78" s="42"/>
      <c r="B78" s="41" t="s">
        <v>48</v>
      </c>
      <c r="C78" s="43"/>
      <c r="D78" s="44"/>
      <c r="F78" s="46"/>
      <c r="G78" s="47"/>
    </row>
    <row r="79" spans="1:7" s="33" customFormat="1" ht="6.75" customHeight="1" thickBot="1">
      <c r="A79" s="40"/>
      <c r="B79" s="17"/>
      <c r="C79" s="41"/>
      <c r="D79" s="53"/>
      <c r="F79" s="19"/>
      <c r="G79" s="39"/>
    </row>
    <row r="80" spans="1:7" s="58" customFormat="1" ht="13.5" thickBot="1">
      <c r="A80" s="57"/>
      <c r="B80" s="58" t="s">
        <v>210</v>
      </c>
      <c r="D80" s="59"/>
      <c r="E80" s="60" t="s">
        <v>2</v>
      </c>
      <c r="F80" s="54"/>
      <c r="G80" s="61"/>
    </row>
    <row r="81" spans="1:7" s="58" customFormat="1" ht="6.75" customHeight="1" thickBot="1">
      <c r="A81" s="57"/>
      <c r="D81" s="59"/>
      <c r="F81" s="62"/>
      <c r="G81" s="61"/>
    </row>
    <row r="82" spans="1:7" s="58" customFormat="1" ht="13.5" thickBot="1">
      <c r="A82" s="57"/>
      <c r="B82" s="58" t="s">
        <v>30</v>
      </c>
      <c r="D82" s="59"/>
      <c r="E82" s="60" t="s">
        <v>2</v>
      </c>
      <c r="F82" s="54"/>
      <c r="G82" s="61"/>
    </row>
    <row r="83" spans="1:7" s="58" customFormat="1" ht="6.75" customHeight="1" thickBot="1">
      <c r="A83" s="57"/>
      <c r="D83" s="59"/>
      <c r="F83" s="62"/>
      <c r="G83" s="61"/>
    </row>
    <row r="84" spans="1:7" s="58" customFormat="1" ht="13.5" thickBot="1">
      <c r="A84" s="57"/>
      <c r="B84" s="58" t="s">
        <v>31</v>
      </c>
      <c r="D84" s="59"/>
      <c r="E84" s="60" t="s">
        <v>2</v>
      </c>
      <c r="F84" s="141"/>
      <c r="G84" s="61"/>
    </row>
    <row r="85" spans="1:7" s="58" customFormat="1" ht="6.75" customHeight="1" thickBot="1">
      <c r="A85" s="57"/>
      <c r="D85" s="59"/>
      <c r="F85" s="63"/>
      <c r="G85" s="61"/>
    </row>
    <row r="86" spans="1:7" s="58" customFormat="1" ht="13.5" thickBot="1">
      <c r="A86" s="57"/>
      <c r="C86" s="58" t="s">
        <v>216</v>
      </c>
      <c r="D86" s="59"/>
      <c r="F86" s="145" t="str">
        <f>IF(F82&gt;0,(F82/F84)*100,"")</f>
        <v/>
      </c>
      <c r="G86" s="61"/>
    </row>
    <row r="87" spans="1:7" s="58" customFormat="1" ht="6.75" customHeight="1">
      <c r="A87" s="57"/>
      <c r="D87" s="59"/>
      <c r="F87" s="156"/>
      <c r="G87" s="61"/>
    </row>
    <row r="88" spans="1:7" ht="12.75" customHeight="1">
      <c r="A88" s="34"/>
      <c r="B88" s="310" t="s">
        <v>300</v>
      </c>
      <c r="C88" s="311"/>
      <c r="D88" s="311"/>
      <c r="E88" s="45"/>
      <c r="F88" s="46"/>
      <c r="G88" s="36"/>
    </row>
    <row r="89" spans="1:7" ht="24.75" customHeight="1">
      <c r="A89" s="34"/>
      <c r="B89" s="311"/>
      <c r="C89" s="311"/>
      <c r="D89" s="311"/>
      <c r="E89" s="45"/>
      <c r="F89" s="46"/>
      <c r="G89" s="36"/>
    </row>
    <row r="90" spans="1:7" ht="6.75" customHeight="1">
      <c r="A90" s="34"/>
      <c r="G90" s="36"/>
    </row>
    <row r="91" spans="1:7" ht="15">
      <c r="A91" s="34"/>
      <c r="B91" s="299"/>
      <c r="C91" s="300"/>
      <c r="D91" s="301"/>
      <c r="G91" s="36"/>
    </row>
    <row r="92" spans="1:7" ht="15">
      <c r="A92" s="34"/>
      <c r="B92" s="302"/>
      <c r="C92" s="303"/>
      <c r="D92" s="304"/>
      <c r="G92" s="36"/>
    </row>
    <row r="93" spans="1:7" ht="15">
      <c r="A93" s="34"/>
      <c r="B93" s="302"/>
      <c r="C93" s="303"/>
      <c r="D93" s="304"/>
      <c r="G93" s="36"/>
    </row>
    <row r="94" spans="1:7" ht="15">
      <c r="A94" s="34"/>
      <c r="B94" s="302"/>
      <c r="C94" s="303"/>
      <c r="D94" s="304"/>
      <c r="G94" s="36"/>
    </row>
    <row r="95" spans="1:7" ht="15">
      <c r="A95" s="34"/>
      <c r="B95" s="302"/>
      <c r="C95" s="303"/>
      <c r="D95" s="304"/>
      <c r="G95" s="36"/>
    </row>
    <row r="96" spans="1:7" ht="15">
      <c r="A96" s="34"/>
      <c r="B96" s="302"/>
      <c r="C96" s="303"/>
      <c r="D96" s="304"/>
      <c r="G96" s="36"/>
    </row>
    <row r="97" spans="1:7" ht="15">
      <c r="A97" s="34"/>
      <c r="B97" s="305"/>
      <c r="C97" s="306"/>
      <c r="D97" s="307"/>
      <c r="G97" s="36"/>
    </row>
    <row r="98" spans="1:7" s="58" customFormat="1" ht="6.75" customHeight="1" thickBot="1">
      <c r="A98" s="57"/>
      <c r="D98" s="59"/>
      <c r="F98" s="63"/>
      <c r="G98" s="61"/>
    </row>
    <row r="99" spans="1:7" s="58" customFormat="1" ht="13.5" thickBot="1">
      <c r="A99" s="57"/>
      <c r="C99" s="58" t="s">
        <v>14</v>
      </c>
      <c r="D99" s="59"/>
      <c r="F99" s="142" t="str">
        <f>IF(F86="","N/A","Yes")</f>
        <v>N/A</v>
      </c>
      <c r="G99" s="61"/>
    </row>
    <row r="100" spans="1:7" ht="6.75" customHeight="1" thickBot="1">
      <c r="A100" s="34"/>
      <c r="G100" s="36"/>
    </row>
    <row r="101" spans="1:7" ht="13.5" thickBot="1">
      <c r="A101" s="34"/>
      <c r="C101" s="35" t="s">
        <v>15</v>
      </c>
      <c r="F101" s="18" t="str">
        <f>IF(F99="yes",1,"")</f>
        <v/>
      </c>
      <c r="G101" s="36"/>
    </row>
    <row r="102" spans="1:7" ht="6.75" customHeight="1">
      <c r="A102" s="48"/>
      <c r="B102" s="49"/>
      <c r="C102" s="49"/>
      <c r="D102" s="50"/>
      <c r="E102" s="49"/>
      <c r="F102" s="51"/>
      <c r="G102" s="52"/>
    </row>
    <row r="103" spans="1:7" s="33" customFormat="1" ht="15">
      <c r="A103" s="27"/>
      <c r="B103" s="28"/>
      <c r="C103" s="28"/>
      <c r="D103" s="29"/>
      <c r="E103" s="30"/>
      <c r="F103" s="31"/>
      <c r="G103" s="32"/>
    </row>
    <row r="104" spans="1:7" s="45" customFormat="1" ht="15">
      <c r="A104" s="42"/>
      <c r="B104" s="41" t="s">
        <v>49</v>
      </c>
      <c r="C104" s="43"/>
      <c r="D104" s="44"/>
      <c r="F104" s="46"/>
      <c r="G104" s="47"/>
    </row>
    <row r="105" spans="1:7" s="45" customFormat="1" ht="15">
      <c r="A105" s="42"/>
      <c r="B105" s="56" t="s">
        <v>50</v>
      </c>
      <c r="C105" s="43"/>
      <c r="D105" s="44"/>
      <c r="F105" s="46"/>
      <c r="G105" s="47"/>
    </row>
    <row r="106" spans="1:7" s="33" customFormat="1" ht="6.75" customHeight="1" thickBot="1">
      <c r="A106" s="40"/>
      <c r="B106" s="17"/>
      <c r="C106" s="41"/>
      <c r="D106" s="53"/>
      <c r="F106" s="19"/>
      <c r="G106" s="39"/>
    </row>
    <row r="107" spans="1:7" s="58" customFormat="1" ht="13.5" thickBot="1">
      <c r="A107" s="57"/>
      <c r="B107" s="58" t="s">
        <v>210</v>
      </c>
      <c r="D107" s="59"/>
      <c r="E107" s="60" t="s">
        <v>2</v>
      </c>
      <c r="F107" s="54"/>
      <c r="G107" s="61"/>
    </row>
    <row r="108" spans="1:7" s="58" customFormat="1" ht="6.75" customHeight="1" thickBot="1">
      <c r="A108" s="57"/>
      <c r="D108" s="59"/>
      <c r="F108" s="62"/>
      <c r="G108" s="61"/>
    </row>
    <row r="109" spans="1:7" s="58" customFormat="1" ht="13.5" thickBot="1">
      <c r="A109" s="57"/>
      <c r="B109" s="58" t="s">
        <v>30</v>
      </c>
      <c r="D109" s="59"/>
      <c r="E109" s="60" t="s">
        <v>2</v>
      </c>
      <c r="F109" s="154"/>
      <c r="G109" s="61"/>
    </row>
    <row r="110" spans="1:7" s="58" customFormat="1" ht="6.75" customHeight="1" thickBot="1">
      <c r="A110" s="57"/>
      <c r="D110" s="59"/>
      <c r="F110" s="62"/>
      <c r="G110" s="61"/>
    </row>
    <row r="111" spans="1:7" s="58" customFormat="1" ht="13.5" thickBot="1">
      <c r="A111" s="57"/>
      <c r="B111" s="58" t="s">
        <v>31</v>
      </c>
      <c r="D111" s="59"/>
      <c r="E111" s="60" t="s">
        <v>2</v>
      </c>
      <c r="F111" s="154"/>
      <c r="G111" s="61"/>
    </row>
    <row r="112" spans="1:7" s="58" customFormat="1" ht="6.75" customHeight="1" thickBot="1">
      <c r="A112" s="57"/>
      <c r="D112" s="59"/>
      <c r="F112" s="63"/>
      <c r="G112" s="61"/>
    </row>
    <row r="113" spans="1:7" s="58" customFormat="1" ht="13.5" thickBot="1">
      <c r="A113" s="57"/>
      <c r="C113" s="58" t="s">
        <v>216</v>
      </c>
      <c r="D113" s="59"/>
      <c r="F113" s="154" t="str">
        <f>IF(F109&lt;F111,(F109/F111)*100,"")</f>
        <v/>
      </c>
      <c r="G113" s="61"/>
    </row>
    <row r="114" spans="1:7" s="58" customFormat="1" ht="6.75" customHeight="1">
      <c r="A114" s="57"/>
      <c r="D114" s="59"/>
      <c r="F114" s="156"/>
      <c r="G114" s="61"/>
    </row>
    <row r="115" spans="1:7" ht="12.75" customHeight="1">
      <c r="A115" s="34"/>
      <c r="B115" s="310" t="s">
        <v>300</v>
      </c>
      <c r="C115" s="311"/>
      <c r="D115" s="311"/>
      <c r="E115" s="45"/>
      <c r="F115" s="46"/>
      <c r="G115" s="36"/>
    </row>
    <row r="116" spans="1:7" ht="24.75" customHeight="1">
      <c r="A116" s="34"/>
      <c r="B116" s="311"/>
      <c r="C116" s="311"/>
      <c r="D116" s="311"/>
      <c r="E116" s="45"/>
      <c r="F116" s="46"/>
      <c r="G116" s="36"/>
    </row>
    <row r="117" spans="1:7" ht="6.75" customHeight="1">
      <c r="A117" s="34"/>
      <c r="G117" s="36"/>
    </row>
    <row r="118" spans="1:7" ht="15">
      <c r="A118" s="34"/>
      <c r="B118" s="299"/>
      <c r="C118" s="300"/>
      <c r="D118" s="301"/>
      <c r="G118" s="36"/>
    </row>
    <row r="119" spans="1:7" ht="15">
      <c r="A119" s="34"/>
      <c r="B119" s="302"/>
      <c r="C119" s="303"/>
      <c r="D119" s="304"/>
      <c r="G119" s="36"/>
    </row>
    <row r="120" spans="1:7" ht="15">
      <c r="A120" s="34"/>
      <c r="B120" s="302"/>
      <c r="C120" s="303"/>
      <c r="D120" s="304"/>
      <c r="G120" s="36"/>
    </row>
    <row r="121" spans="1:7" ht="15">
      <c r="A121" s="34"/>
      <c r="B121" s="302"/>
      <c r="C121" s="303"/>
      <c r="D121" s="304"/>
      <c r="G121" s="36"/>
    </row>
    <row r="122" spans="1:7" ht="15">
      <c r="A122" s="34"/>
      <c r="B122" s="302"/>
      <c r="C122" s="303"/>
      <c r="D122" s="304"/>
      <c r="G122" s="36"/>
    </row>
    <row r="123" spans="1:7" ht="15">
      <c r="A123" s="34"/>
      <c r="B123" s="302"/>
      <c r="C123" s="303"/>
      <c r="D123" s="304"/>
      <c r="G123" s="36"/>
    </row>
    <row r="124" spans="1:7" ht="15">
      <c r="A124" s="34"/>
      <c r="B124" s="305"/>
      <c r="C124" s="306"/>
      <c r="D124" s="307"/>
      <c r="G124" s="36"/>
    </row>
    <row r="125" spans="1:7" s="58" customFormat="1" ht="6.75" customHeight="1" thickBot="1">
      <c r="A125" s="57"/>
      <c r="D125" s="59"/>
      <c r="F125" s="63"/>
      <c r="G125" s="61"/>
    </row>
    <row r="126" spans="1:7" s="58" customFormat="1" ht="13.5" thickBot="1">
      <c r="A126" s="57"/>
      <c r="C126" s="58" t="s">
        <v>14</v>
      </c>
      <c r="D126" s="59"/>
      <c r="F126" s="142" t="str">
        <f>IF(OR(F113="",B118=""),"N/A","Yes")</f>
        <v>N/A</v>
      </c>
      <c r="G126" s="61"/>
    </row>
    <row r="127" spans="1:7" ht="6.75" customHeight="1" thickBot="1">
      <c r="A127" s="34"/>
      <c r="G127" s="36"/>
    </row>
    <row r="128" spans="1:7" ht="13.5" thickBot="1">
      <c r="A128" s="34"/>
      <c r="C128" s="35" t="s">
        <v>15</v>
      </c>
      <c r="F128" s="18" t="str">
        <f>IF(F126="yes",1,"")</f>
        <v/>
      </c>
      <c r="G128" s="36"/>
    </row>
    <row r="129" spans="1:7" ht="6.75" customHeight="1">
      <c r="A129" s="48"/>
      <c r="B129" s="49"/>
      <c r="C129" s="49"/>
      <c r="D129" s="50"/>
      <c r="E129" s="49"/>
      <c r="F129" s="51"/>
      <c r="G129" s="52"/>
    </row>
    <row r="130" spans="1:7" s="33" customFormat="1" ht="15">
      <c r="A130" s="27"/>
      <c r="B130" s="28"/>
      <c r="C130" s="28"/>
      <c r="D130" s="29"/>
      <c r="E130" s="30"/>
      <c r="F130" s="31"/>
      <c r="G130" s="32"/>
    </row>
    <row r="131" spans="1:7" s="45" customFormat="1" ht="15">
      <c r="A131" s="42"/>
      <c r="B131" s="41" t="s">
        <v>51</v>
      </c>
      <c r="C131" s="43"/>
      <c r="D131" s="44"/>
      <c r="F131" s="46"/>
      <c r="G131" s="47"/>
    </row>
    <row r="132" spans="1:7" s="33" customFormat="1" ht="6.75" customHeight="1" thickBot="1">
      <c r="A132" s="40"/>
      <c r="B132" s="17"/>
      <c r="C132" s="41"/>
      <c r="D132" s="53"/>
      <c r="F132" s="19"/>
      <c r="G132" s="39"/>
    </row>
    <row r="133" spans="1:7" s="58" customFormat="1" ht="13.5" thickBot="1">
      <c r="A133" s="57"/>
      <c r="B133" s="58" t="s">
        <v>210</v>
      </c>
      <c r="D133" s="59"/>
      <c r="E133" s="60" t="s">
        <v>2</v>
      </c>
      <c r="F133" s="54"/>
      <c r="G133" s="61"/>
    </row>
    <row r="134" spans="1:7" s="58" customFormat="1" ht="6.75" customHeight="1" thickBot="1">
      <c r="A134" s="57"/>
      <c r="D134" s="59"/>
      <c r="F134" s="62"/>
      <c r="G134" s="61"/>
    </row>
    <row r="135" spans="1:7" s="58" customFormat="1" ht="13.5" thickBot="1">
      <c r="A135" s="57"/>
      <c r="B135" s="58" t="s">
        <v>30</v>
      </c>
      <c r="D135" s="59"/>
      <c r="E135" s="60" t="s">
        <v>2</v>
      </c>
      <c r="F135" s="154"/>
      <c r="G135" s="61"/>
    </row>
    <row r="136" spans="1:7" s="58" customFormat="1" ht="6.75" customHeight="1" thickBot="1">
      <c r="A136" s="57"/>
      <c r="D136" s="59"/>
      <c r="F136" s="62"/>
      <c r="G136" s="61"/>
    </row>
    <row r="137" spans="1:7" s="58" customFormat="1" ht="13.5" thickBot="1">
      <c r="A137" s="57"/>
      <c r="B137" s="58" t="s">
        <v>31</v>
      </c>
      <c r="D137" s="59"/>
      <c r="E137" s="60" t="s">
        <v>2</v>
      </c>
      <c r="F137" s="154"/>
      <c r="G137" s="61"/>
    </row>
    <row r="138" spans="1:7" s="58" customFormat="1" ht="6.75" customHeight="1" thickBot="1">
      <c r="A138" s="57"/>
      <c r="D138" s="59"/>
      <c r="F138" s="63"/>
      <c r="G138" s="61"/>
    </row>
    <row r="139" spans="1:7" s="58" customFormat="1" ht="13.5" thickBot="1">
      <c r="A139" s="57"/>
      <c r="C139" s="58" t="s">
        <v>216</v>
      </c>
      <c r="D139" s="59"/>
      <c r="F139" s="154" t="str">
        <f>IF(F135&lt;F137,(F135/F137)*100,"")</f>
        <v/>
      </c>
      <c r="G139" s="61"/>
    </row>
    <row r="140" spans="1:7" s="58" customFormat="1" ht="6.75" customHeight="1">
      <c r="A140" s="57"/>
      <c r="D140" s="59"/>
      <c r="F140" s="156"/>
      <c r="G140" s="61"/>
    </row>
    <row r="141" spans="1:7" ht="12.75" customHeight="1">
      <c r="A141" s="34"/>
      <c r="B141" s="310" t="s">
        <v>300</v>
      </c>
      <c r="C141" s="311"/>
      <c r="D141" s="311"/>
      <c r="E141" s="45"/>
      <c r="F141" s="46"/>
      <c r="G141" s="36"/>
    </row>
    <row r="142" spans="1:7" ht="24.75" customHeight="1">
      <c r="A142" s="34"/>
      <c r="B142" s="311"/>
      <c r="C142" s="311"/>
      <c r="D142" s="311"/>
      <c r="E142" s="45"/>
      <c r="F142" s="46"/>
      <c r="G142" s="36"/>
    </row>
    <row r="143" spans="1:7" ht="6.75" customHeight="1">
      <c r="A143" s="34"/>
      <c r="G143" s="36"/>
    </row>
    <row r="144" spans="1:7" ht="15">
      <c r="A144" s="34"/>
      <c r="B144" s="299"/>
      <c r="C144" s="300"/>
      <c r="D144" s="301"/>
      <c r="G144" s="36"/>
    </row>
    <row r="145" spans="1:7" ht="15">
      <c r="A145" s="34"/>
      <c r="B145" s="302"/>
      <c r="C145" s="303"/>
      <c r="D145" s="304"/>
      <c r="G145" s="36"/>
    </row>
    <row r="146" spans="1:7" ht="15">
      <c r="A146" s="34"/>
      <c r="B146" s="302"/>
      <c r="C146" s="303"/>
      <c r="D146" s="304"/>
      <c r="G146" s="36"/>
    </row>
    <row r="147" spans="1:7" ht="15">
      <c r="A147" s="34"/>
      <c r="B147" s="302"/>
      <c r="C147" s="303"/>
      <c r="D147" s="304"/>
      <c r="G147" s="36"/>
    </row>
    <row r="148" spans="1:7" ht="15">
      <c r="A148" s="34"/>
      <c r="B148" s="302"/>
      <c r="C148" s="303"/>
      <c r="D148" s="304"/>
      <c r="G148" s="36"/>
    </row>
    <row r="149" spans="1:7" ht="15">
      <c r="A149" s="34"/>
      <c r="B149" s="302"/>
      <c r="C149" s="303"/>
      <c r="D149" s="304"/>
      <c r="G149" s="36"/>
    </row>
    <row r="150" spans="1:7" ht="15">
      <c r="A150" s="34"/>
      <c r="B150" s="305"/>
      <c r="C150" s="306"/>
      <c r="D150" s="307"/>
      <c r="G150" s="36"/>
    </row>
    <row r="151" spans="1:7" s="58" customFormat="1" ht="6.75" customHeight="1" thickBot="1">
      <c r="A151" s="57"/>
      <c r="D151" s="59"/>
      <c r="F151" s="63"/>
      <c r="G151" s="61"/>
    </row>
    <row r="152" spans="1:7" s="58" customFormat="1" ht="13.5" thickBot="1">
      <c r="A152" s="57"/>
      <c r="C152" s="58" t="s">
        <v>14</v>
      </c>
      <c r="D152" s="59"/>
      <c r="F152" s="142" t="str">
        <f>IF(OR(F139="",B144=""),"N/A","Yes")</f>
        <v>N/A</v>
      </c>
      <c r="G152" s="61"/>
    </row>
    <row r="153" spans="1:7" ht="6.75" customHeight="1" thickBot="1">
      <c r="A153" s="34"/>
      <c r="G153" s="36"/>
    </row>
    <row r="154" spans="1:7" ht="13.5" thickBot="1">
      <c r="A154" s="34"/>
      <c r="C154" s="35" t="s">
        <v>15</v>
      </c>
      <c r="F154" s="18" t="str">
        <f>IF(F152="yes",1,"")</f>
        <v/>
      </c>
      <c r="G154" s="36"/>
    </row>
    <row r="155" spans="1:7" ht="6.75" customHeight="1">
      <c r="A155" s="48"/>
      <c r="B155" s="49"/>
      <c r="C155" s="49"/>
      <c r="D155" s="50"/>
      <c r="E155" s="49"/>
      <c r="F155" s="51"/>
      <c r="G155" s="52"/>
    </row>
    <row r="156" spans="1:7" s="33" customFormat="1" ht="15">
      <c r="A156" s="27"/>
      <c r="B156" s="28"/>
      <c r="C156" s="28"/>
      <c r="D156" s="29"/>
      <c r="E156" s="30"/>
      <c r="F156" s="31"/>
      <c r="G156" s="32"/>
    </row>
    <row r="157" spans="1:7" s="45" customFormat="1" ht="15">
      <c r="A157" s="42"/>
      <c r="B157" s="41" t="s">
        <v>52</v>
      </c>
      <c r="C157" s="43"/>
      <c r="D157" s="44"/>
      <c r="F157" s="46"/>
      <c r="G157" s="47"/>
    </row>
    <row r="158" spans="1:7" s="33" customFormat="1" ht="6.75" customHeight="1" thickBot="1">
      <c r="A158" s="40"/>
      <c r="B158" s="17"/>
      <c r="C158" s="41"/>
      <c r="D158" s="53"/>
      <c r="F158" s="19"/>
      <c r="G158" s="39"/>
    </row>
    <row r="159" spans="1:7" s="58" customFormat="1" ht="13.5" thickBot="1">
      <c r="A159" s="57"/>
      <c r="B159" s="58" t="s">
        <v>210</v>
      </c>
      <c r="D159" s="59"/>
      <c r="E159" s="60" t="s">
        <v>2</v>
      </c>
      <c r="F159" s="54"/>
      <c r="G159" s="61"/>
    </row>
    <row r="160" spans="1:7" s="58" customFormat="1" ht="6.75" customHeight="1" thickBot="1">
      <c r="A160" s="57"/>
      <c r="D160" s="59"/>
      <c r="F160" s="62"/>
      <c r="G160" s="61"/>
    </row>
    <row r="161" spans="1:7" s="58" customFormat="1" ht="13.5" thickBot="1">
      <c r="A161" s="57"/>
      <c r="B161" s="58" t="s">
        <v>30</v>
      </c>
      <c r="D161" s="59"/>
      <c r="E161" s="60" t="s">
        <v>2</v>
      </c>
      <c r="F161" s="154"/>
      <c r="G161" s="61"/>
    </row>
    <row r="162" spans="1:7" s="58" customFormat="1" ht="6.75" customHeight="1" thickBot="1">
      <c r="A162" s="57"/>
      <c r="D162" s="59"/>
      <c r="F162" s="62"/>
      <c r="G162" s="61"/>
    </row>
    <row r="163" spans="1:7" s="58" customFormat="1" ht="13.5" thickBot="1">
      <c r="A163" s="57"/>
      <c r="B163" s="58" t="s">
        <v>31</v>
      </c>
      <c r="D163" s="59"/>
      <c r="E163" s="60" t="s">
        <v>2</v>
      </c>
      <c r="F163" s="154"/>
      <c r="G163" s="61"/>
    </row>
    <row r="164" spans="1:7" s="58" customFormat="1" ht="6.75" customHeight="1" thickBot="1">
      <c r="A164" s="57"/>
      <c r="D164" s="59"/>
      <c r="F164" s="63"/>
      <c r="G164" s="61"/>
    </row>
    <row r="165" spans="1:7" s="58" customFormat="1" ht="13.5" thickBot="1">
      <c r="A165" s="57"/>
      <c r="C165" s="58" t="s">
        <v>216</v>
      </c>
      <c r="D165" s="59"/>
      <c r="F165" s="154" t="str">
        <f>IF(F161&lt;F163,(F161/F163)*100,"")</f>
        <v/>
      </c>
      <c r="G165" s="61"/>
    </row>
    <row r="166" spans="1:7" s="58" customFormat="1" ht="6.75" customHeight="1">
      <c r="A166" s="57"/>
      <c r="D166" s="59"/>
      <c r="F166" s="156"/>
      <c r="G166" s="61"/>
    </row>
    <row r="167" spans="1:7" ht="12.75" customHeight="1">
      <c r="A167" s="34"/>
      <c r="B167" s="310" t="s">
        <v>300</v>
      </c>
      <c r="C167" s="311"/>
      <c r="D167" s="311"/>
      <c r="E167" s="45"/>
      <c r="F167" s="46"/>
      <c r="G167" s="36"/>
    </row>
    <row r="168" spans="1:7" ht="24.75" customHeight="1">
      <c r="A168" s="34"/>
      <c r="B168" s="311"/>
      <c r="C168" s="311"/>
      <c r="D168" s="311"/>
      <c r="E168" s="45"/>
      <c r="F168" s="46"/>
      <c r="G168" s="36"/>
    </row>
    <row r="169" spans="1:7" ht="6.75" customHeight="1">
      <c r="A169" s="34"/>
      <c r="G169" s="36"/>
    </row>
    <row r="170" spans="1:7" ht="15">
      <c r="A170" s="34"/>
      <c r="B170" s="299"/>
      <c r="C170" s="300"/>
      <c r="D170" s="301"/>
      <c r="G170" s="36"/>
    </row>
    <row r="171" spans="1:7" ht="15">
      <c r="A171" s="34"/>
      <c r="B171" s="302"/>
      <c r="C171" s="303"/>
      <c r="D171" s="304"/>
      <c r="G171" s="36"/>
    </row>
    <row r="172" spans="1:7" ht="15">
      <c r="A172" s="34"/>
      <c r="B172" s="302"/>
      <c r="C172" s="303"/>
      <c r="D172" s="304"/>
      <c r="G172" s="36"/>
    </row>
    <row r="173" spans="1:7" ht="15">
      <c r="A173" s="34"/>
      <c r="B173" s="302"/>
      <c r="C173" s="303"/>
      <c r="D173" s="304"/>
      <c r="G173" s="36"/>
    </row>
    <row r="174" spans="1:7" ht="15">
      <c r="A174" s="34"/>
      <c r="B174" s="302"/>
      <c r="C174" s="303"/>
      <c r="D174" s="304"/>
      <c r="G174" s="36"/>
    </row>
    <row r="175" spans="1:7" ht="15">
      <c r="A175" s="34"/>
      <c r="B175" s="302"/>
      <c r="C175" s="303"/>
      <c r="D175" s="304"/>
      <c r="G175" s="36"/>
    </row>
    <row r="176" spans="1:7" ht="15">
      <c r="A176" s="34"/>
      <c r="B176" s="305"/>
      <c r="C176" s="306"/>
      <c r="D176" s="307"/>
      <c r="G176" s="36"/>
    </row>
    <row r="177" spans="1:7" s="58" customFormat="1" ht="6.75" customHeight="1" thickBot="1">
      <c r="A177" s="57"/>
      <c r="D177" s="59"/>
      <c r="F177" s="63"/>
      <c r="G177" s="61"/>
    </row>
    <row r="178" spans="1:7" s="58" customFormat="1" ht="13.5" thickBot="1">
      <c r="A178" s="57"/>
      <c r="C178" s="58" t="s">
        <v>14</v>
      </c>
      <c r="D178" s="59"/>
      <c r="F178" s="142" t="str">
        <f>IF(OR(F165="",B170=""),"N/A","Yes")</f>
        <v>N/A</v>
      </c>
      <c r="G178" s="61"/>
    </row>
    <row r="179" spans="1:7" ht="6.75" customHeight="1" thickBot="1">
      <c r="A179" s="34"/>
      <c r="G179" s="36"/>
    </row>
    <row r="180" spans="1:7" ht="13.5" thickBot="1">
      <c r="A180" s="34"/>
      <c r="C180" s="35" t="s">
        <v>15</v>
      </c>
      <c r="F180" s="18" t="str">
        <f>IF(F178="yes",1,"")</f>
        <v/>
      </c>
      <c r="G180" s="36"/>
    </row>
    <row r="181" spans="1:7" ht="6.75" customHeight="1">
      <c r="A181" s="48"/>
      <c r="B181" s="49"/>
      <c r="C181" s="49"/>
      <c r="D181" s="50"/>
      <c r="E181" s="49"/>
      <c r="F181" s="51"/>
      <c r="G181" s="52"/>
    </row>
    <row r="182" spans="1:7" s="33" customFormat="1" ht="15">
      <c r="A182" s="27"/>
      <c r="B182" s="28"/>
      <c r="C182" s="28"/>
      <c r="D182" s="29"/>
      <c r="E182" s="30"/>
      <c r="F182" s="31"/>
      <c r="G182" s="32"/>
    </row>
    <row r="183" spans="1:7" s="45" customFormat="1" ht="15">
      <c r="A183" s="42"/>
      <c r="B183" s="41" t="s">
        <v>53</v>
      </c>
      <c r="C183" s="43"/>
      <c r="D183" s="44"/>
      <c r="F183" s="46"/>
      <c r="G183" s="47"/>
    </row>
    <row r="184" spans="1:7" s="33" customFormat="1" ht="6.75" customHeight="1" thickBot="1">
      <c r="A184" s="40"/>
      <c r="B184" s="17"/>
      <c r="C184" s="41"/>
      <c r="D184" s="53"/>
      <c r="F184" s="19"/>
      <c r="G184" s="39"/>
    </row>
    <row r="185" spans="1:7" s="58" customFormat="1" ht="13.5" thickBot="1">
      <c r="A185" s="57"/>
      <c r="B185" s="58" t="s">
        <v>210</v>
      </c>
      <c r="D185" s="59"/>
      <c r="E185" s="60" t="s">
        <v>2</v>
      </c>
      <c r="F185" s="54"/>
      <c r="G185" s="61"/>
    </row>
    <row r="186" spans="1:7" s="58" customFormat="1" ht="6.75" customHeight="1" thickBot="1">
      <c r="A186" s="57"/>
      <c r="D186" s="59"/>
      <c r="F186" s="62"/>
      <c r="G186" s="61"/>
    </row>
    <row r="187" spans="1:7" s="58" customFormat="1" ht="13.5" thickBot="1">
      <c r="A187" s="57"/>
      <c r="B187" s="58" t="s">
        <v>30</v>
      </c>
      <c r="D187" s="59"/>
      <c r="E187" s="60" t="s">
        <v>2</v>
      </c>
      <c r="F187" s="154"/>
      <c r="G187" s="61"/>
    </row>
    <row r="188" spans="1:7" s="58" customFormat="1" ht="6.75" customHeight="1" thickBot="1">
      <c r="A188" s="57"/>
      <c r="D188" s="59"/>
      <c r="F188" s="62"/>
      <c r="G188" s="61"/>
    </row>
    <row r="189" spans="1:7" s="58" customFormat="1" ht="13.5" thickBot="1">
      <c r="A189" s="57"/>
      <c r="B189" s="58" t="s">
        <v>31</v>
      </c>
      <c r="D189" s="59"/>
      <c r="E189" s="60" t="s">
        <v>2</v>
      </c>
      <c r="F189" s="154"/>
      <c r="G189" s="61"/>
    </row>
    <row r="190" spans="1:7" s="58" customFormat="1" ht="6.75" customHeight="1" thickBot="1">
      <c r="A190" s="57"/>
      <c r="D190" s="59"/>
      <c r="F190" s="63"/>
      <c r="G190" s="61"/>
    </row>
    <row r="191" spans="1:7" s="58" customFormat="1" ht="13.5" thickBot="1">
      <c r="A191" s="57"/>
      <c r="C191" s="58" t="s">
        <v>216</v>
      </c>
      <c r="D191" s="59"/>
      <c r="F191" s="154" t="str">
        <f>IF(F187&lt;F189,(F187/F189)*100,"")</f>
        <v/>
      </c>
      <c r="G191" s="61"/>
    </row>
    <row r="192" spans="1:7" s="58" customFormat="1" ht="6.75" customHeight="1">
      <c r="A192" s="57"/>
      <c r="D192" s="59"/>
      <c r="F192" s="156"/>
      <c r="G192" s="61"/>
    </row>
    <row r="193" spans="1:7" ht="12.75" customHeight="1">
      <c r="A193" s="34"/>
      <c r="B193" s="310" t="s">
        <v>300</v>
      </c>
      <c r="C193" s="311"/>
      <c r="D193" s="311"/>
      <c r="E193" s="45"/>
      <c r="F193" s="46"/>
      <c r="G193" s="36"/>
    </row>
    <row r="194" spans="1:7" ht="24.75" customHeight="1">
      <c r="A194" s="34"/>
      <c r="B194" s="311"/>
      <c r="C194" s="311"/>
      <c r="D194" s="311"/>
      <c r="E194" s="45"/>
      <c r="F194" s="46"/>
      <c r="G194" s="36"/>
    </row>
    <row r="195" spans="1:7" ht="6.75" customHeight="1">
      <c r="A195" s="34"/>
      <c r="G195" s="36"/>
    </row>
    <row r="196" spans="1:7" ht="15">
      <c r="A196" s="34"/>
      <c r="B196" s="299"/>
      <c r="C196" s="300"/>
      <c r="D196" s="301"/>
      <c r="G196" s="36"/>
    </row>
    <row r="197" spans="1:7" ht="15">
      <c r="A197" s="34"/>
      <c r="B197" s="302"/>
      <c r="C197" s="303"/>
      <c r="D197" s="304"/>
      <c r="G197" s="36"/>
    </row>
    <row r="198" spans="1:7" ht="15">
      <c r="A198" s="34"/>
      <c r="B198" s="302"/>
      <c r="C198" s="303"/>
      <c r="D198" s="304"/>
      <c r="G198" s="36"/>
    </row>
    <row r="199" spans="1:7" ht="15">
      <c r="A199" s="34"/>
      <c r="B199" s="302"/>
      <c r="C199" s="303"/>
      <c r="D199" s="304"/>
      <c r="G199" s="36"/>
    </row>
    <row r="200" spans="1:7" ht="15">
      <c r="A200" s="34"/>
      <c r="B200" s="302"/>
      <c r="C200" s="303"/>
      <c r="D200" s="304"/>
      <c r="G200" s="36"/>
    </row>
    <row r="201" spans="1:7" ht="15">
      <c r="A201" s="34"/>
      <c r="B201" s="302"/>
      <c r="C201" s="303"/>
      <c r="D201" s="304"/>
      <c r="G201" s="36"/>
    </row>
    <row r="202" spans="1:7" ht="15">
      <c r="A202" s="34"/>
      <c r="B202" s="305"/>
      <c r="C202" s="306"/>
      <c r="D202" s="307"/>
      <c r="G202" s="36"/>
    </row>
    <row r="203" spans="1:7" s="58" customFormat="1" ht="6.75" customHeight="1" thickBot="1">
      <c r="A203" s="57"/>
      <c r="D203" s="59"/>
      <c r="F203" s="63"/>
      <c r="G203" s="61"/>
    </row>
    <row r="204" spans="1:7" s="58" customFormat="1" ht="13.5" thickBot="1">
      <c r="A204" s="57"/>
      <c r="C204" s="58" t="s">
        <v>14</v>
      </c>
      <c r="D204" s="59"/>
      <c r="F204" s="142" t="str">
        <f>IF(OR(F191="",B196=""),"N/A","Yes")</f>
        <v>N/A</v>
      </c>
      <c r="G204" s="61"/>
    </row>
    <row r="205" spans="1:7" ht="6.75" customHeight="1" thickBot="1">
      <c r="A205" s="34"/>
      <c r="G205" s="36"/>
    </row>
    <row r="206" spans="1:7" ht="13.5" thickBot="1">
      <c r="A206" s="34"/>
      <c r="C206" s="35" t="s">
        <v>15</v>
      </c>
      <c r="F206" s="18" t="str">
        <f>IF(F204="yes",1,"")</f>
        <v/>
      </c>
      <c r="G206" s="36"/>
    </row>
    <row r="207" spans="1:7" ht="6.75" customHeight="1">
      <c r="A207" s="48"/>
      <c r="B207" s="49"/>
      <c r="C207" s="49"/>
      <c r="D207" s="50"/>
      <c r="E207" s="49"/>
      <c r="F207" s="51"/>
      <c r="G207" s="52"/>
    </row>
  </sheetData>
  <sheetProtection selectLockedCells="1" selectUnlockedCells="1"/>
  <mergeCells count="14">
    <mergeCell ref="B34:D35"/>
    <mergeCell ref="B61:D62"/>
    <mergeCell ref="B88:D89"/>
    <mergeCell ref="B115:D116"/>
    <mergeCell ref="B141:D142"/>
    <mergeCell ref="B196:D202"/>
    <mergeCell ref="B37:D43"/>
    <mergeCell ref="B64:D70"/>
    <mergeCell ref="B91:D97"/>
    <mergeCell ref="B118:D124"/>
    <mergeCell ref="B144:D150"/>
    <mergeCell ref="B170:D176"/>
    <mergeCell ref="B167:D168"/>
    <mergeCell ref="B193:D194"/>
  </mergeCells>
  <dataValidations count="1">
    <dataValidation type="list" allowBlank="1" showInputMessage="1" showErrorMessage="1" sqref="F185 F159 F133 F107 F80 F53 F26">
      <formula1>Source</formula1>
    </dataValidation>
  </dataValidations>
  <hyperlinks>
    <hyperlink ref="B34:D35" location="Instructions!A29:G41" display="Provide an in-depth description of milestone progress as stated in the instructions. (If no data is entered, then a 0 Achievement Value is assumed for applicable DY. If so, please explain why data is not available):"/>
    <hyperlink ref="B61:D62" location="Instructions!A29:G41" display="Provide an in-depth description of milestone progress as stated in the instructions. (If no data is entered, then a 0 Achievement Value is assumed for applicable DY. If so, please explain why data is not available):"/>
    <hyperlink ref="B88:D89" location="Instructions!A29:G41" display="Provide an in-depth description of milestone progress as stated in the instructions. (If no data is entered, then a 0 Achievement Value is assumed for applicable DY. If so, please explain why data is not available):"/>
    <hyperlink ref="B115:D116" location="Instructions!A29:G41" display="Provide an in-depth description of milestone progress as stated in the instructions. (If no data is entered, then a 0 Achievement Value is assumed for applicable DY. If so, please explain why data is not available):"/>
    <hyperlink ref="B141:D142" location="Instructions!A29:G41" display="Provide an in-depth description of milestone progress as stated in the instructions. (If no data is entered, then a 0 Achievement Value is assumed for applicable DY. If so, please explain why data is not available):"/>
    <hyperlink ref="B167:D168" location="Instructions!A29:G41" display="Provide an in-depth description of milestone progress as stated in the instructions. (If no data is entered, then a 0 Achievement Value is assumed for applicable DY. If so, please explain why data is not available):"/>
    <hyperlink ref="B193:D194"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1" r:id="rId1"/>
  <headerFooter>
    <oddHeader>&amp;C&amp;"-,Bold"&amp;14DSRIP Semi-Annual Reporting Form</oddHeader>
    <oddFooter>&amp;L&amp;D&amp;C&amp;A&amp;R&amp;P of &amp;N</oddFooter>
  </headerFooter>
  <rowBreaks count="2" manualBreakCount="2">
    <brk id="75" max="16383" man="1"/>
    <brk id="155" max="16383" man="1"/>
  </rowBreaks>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295"/>
  <sheetViews>
    <sheetView showGridLines="0" view="pageBreakPreview" zoomScale="85" zoomScaleSheetLayoutView="85" zoomScalePageLayoutView="90" workbookViewId="0" topLeftCell="A1">
      <selection activeCell="K23" sqref="K23"/>
    </sheetView>
  </sheetViews>
  <sheetFormatPr defaultColWidth="10.00390625" defaultRowHeight="15"/>
  <cols>
    <col min="1" max="1" width="1.7109375" style="5" customWidth="1"/>
    <col min="2" max="2" width="2.140625" style="5" customWidth="1"/>
    <col min="3" max="3" width="20.8515625" style="5" customWidth="1"/>
    <col min="4" max="4" width="75.57421875" style="11" customWidth="1"/>
    <col min="5" max="5" width="2.7109375" style="5" customWidth="1"/>
    <col min="6" max="6" width="16.28125" style="7" customWidth="1"/>
    <col min="7" max="7" width="3.140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IF('[1]Total Payment Amount'!D2=0,"",'[1]Total Payment Amount'!D2)</f>
        <v>Los Angeles County Department of Health Services</v>
      </c>
    </row>
    <row r="3" spans="1:4" ht="15">
      <c r="A3" s="1" t="str">
        <f>'Total Payment Amount'!B3</f>
        <v>REPORTING YEAR:</v>
      </c>
      <c r="C3" s="1"/>
      <c r="D3" s="6" t="str">
        <f>IF('[1]Total Payment Amount'!D3=0,"",'[1]Total Payment Amount'!D3)</f>
        <v>DY 7</v>
      </c>
    </row>
    <row r="4" spans="1:4" ht="15">
      <c r="A4" s="1" t="str">
        <f>'Total Payment Amount'!B4</f>
        <v xml:space="preserve">DATE OF SUBMISSION: </v>
      </c>
      <c r="D4" s="8">
        <v>41182</v>
      </c>
    </row>
    <row r="5" ht="15">
      <c r="A5" s="64" t="s">
        <v>167</v>
      </c>
    </row>
    <row r="7" spans="1:8" ht="14.25">
      <c r="A7" s="10" t="s">
        <v>1</v>
      </c>
      <c r="H7" s="73">
        <v>0</v>
      </c>
    </row>
    <row r="8" spans="1:8" ht="14.25">
      <c r="A8" s="12" t="s">
        <v>2</v>
      </c>
      <c r="B8" s="13" t="s">
        <v>3</v>
      </c>
      <c r="H8" s="73">
        <v>0.25</v>
      </c>
    </row>
    <row r="9" spans="1:8" ht="15" thickBot="1">
      <c r="A9" s="13" t="s">
        <v>4</v>
      </c>
      <c r="B9" s="13"/>
      <c r="H9" s="73">
        <v>0.5</v>
      </c>
    </row>
    <row r="10" spans="1:8" s="2" customFormat="1" ht="13.5" thickBot="1">
      <c r="A10" s="14" t="s">
        <v>2</v>
      </c>
      <c r="B10" s="15"/>
      <c r="C10" s="3" t="s">
        <v>5</v>
      </c>
      <c r="D10" s="3"/>
      <c r="E10" s="3"/>
      <c r="F10" s="3"/>
      <c r="G10" s="3"/>
      <c r="H10" s="2">
        <v>0.75</v>
      </c>
    </row>
    <row r="11" spans="2:8" s="2" customFormat="1" ht="15" thickBot="1">
      <c r="B11" s="16"/>
      <c r="C11" s="17" t="s">
        <v>6</v>
      </c>
      <c r="D11" s="3"/>
      <c r="F11" s="4"/>
      <c r="H11" s="2">
        <v>1</v>
      </c>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168</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268">
        <v>15639250</v>
      </c>
      <c r="G17" s="36"/>
    </row>
    <row r="18" spans="1:7" s="2" customFormat="1" ht="13.5" thickBot="1">
      <c r="A18" s="34"/>
      <c r="C18" s="35"/>
      <c r="D18" s="3"/>
      <c r="F18" s="4"/>
      <c r="G18" s="36"/>
    </row>
    <row r="19" spans="1:7" s="2" customFormat="1" ht="13.5" thickBot="1">
      <c r="A19" s="34"/>
      <c r="B19" s="2" t="s">
        <v>11</v>
      </c>
      <c r="C19" s="35"/>
      <c r="D19" s="3"/>
      <c r="E19" s="14" t="s">
        <v>2</v>
      </c>
      <c r="F19" s="268">
        <v>15639250</v>
      </c>
      <c r="G19" s="36"/>
    </row>
    <row r="20" spans="1:7" s="2" customFormat="1" ht="15">
      <c r="A20" s="34"/>
      <c r="C20" s="35"/>
      <c r="D20" s="3"/>
      <c r="E20" s="14"/>
      <c r="F20" s="147"/>
      <c r="G20" s="36"/>
    </row>
    <row r="21" spans="1:7" s="73" customFormat="1" ht="15">
      <c r="A21" s="76"/>
      <c r="B21" s="77" t="s">
        <v>169</v>
      </c>
      <c r="C21" s="77"/>
      <c r="D21" s="72"/>
      <c r="G21" s="75"/>
    </row>
    <row r="22" spans="1:7" s="73" customFormat="1" ht="6.75" customHeight="1" thickBot="1">
      <c r="A22" s="76"/>
      <c r="B22" s="10"/>
      <c r="C22" s="77"/>
      <c r="D22" s="72"/>
      <c r="F22" s="74"/>
      <c r="G22" s="75"/>
    </row>
    <row r="23" spans="1:7" ht="13.5" thickBot="1">
      <c r="A23" s="79"/>
      <c r="B23" s="5" t="s">
        <v>30</v>
      </c>
      <c r="E23" s="14" t="s">
        <v>2</v>
      </c>
      <c r="F23" s="136">
        <v>748</v>
      </c>
      <c r="G23" s="80"/>
    </row>
    <row r="24" spans="1:7" ht="6.75" customHeight="1" thickBot="1">
      <c r="A24" s="79"/>
      <c r="G24" s="80"/>
    </row>
    <row r="25" spans="1:7" ht="13.5" thickBot="1">
      <c r="A25" s="79"/>
      <c r="B25" s="5" t="s">
        <v>31</v>
      </c>
      <c r="E25" s="14" t="s">
        <v>2</v>
      </c>
      <c r="F25" s="136">
        <v>1314</v>
      </c>
      <c r="G25" s="80"/>
    </row>
    <row r="26" spans="1:7" ht="6.75" customHeight="1" thickBot="1">
      <c r="A26" s="79"/>
      <c r="G26" s="80"/>
    </row>
    <row r="27" spans="1:7" ht="13.5" thickBot="1">
      <c r="A27" s="79"/>
      <c r="C27" s="5" t="s">
        <v>170</v>
      </c>
      <c r="F27" s="16">
        <f>IF(F25&gt;F23,F23/F25,"N/A")</f>
        <v>0.5692541856925418</v>
      </c>
      <c r="G27" s="80"/>
    </row>
    <row r="28" spans="1:7" s="58" customFormat="1" ht="6.75" customHeight="1">
      <c r="A28" s="57"/>
      <c r="D28" s="59"/>
      <c r="F28" s="156"/>
      <c r="G28" s="61"/>
    </row>
    <row r="29" spans="1:7" s="2" customFormat="1" ht="12.75" customHeight="1">
      <c r="A29" s="34"/>
      <c r="B29" s="310" t="s">
        <v>300</v>
      </c>
      <c r="C29" s="311"/>
      <c r="D29" s="311"/>
      <c r="E29" s="45"/>
      <c r="F29" s="46"/>
      <c r="G29" s="36"/>
    </row>
    <row r="30" spans="1:7" s="2" customFormat="1" ht="15">
      <c r="A30" s="34"/>
      <c r="B30" s="311"/>
      <c r="C30" s="311"/>
      <c r="D30" s="311"/>
      <c r="E30" s="45"/>
      <c r="F30" s="46"/>
      <c r="G30" s="36"/>
    </row>
    <row r="31" spans="1:7" s="2" customFormat="1" ht="6.75" customHeight="1">
      <c r="A31" s="34"/>
      <c r="D31" s="3"/>
      <c r="F31" s="4"/>
      <c r="G31" s="36"/>
    </row>
    <row r="32" spans="1:7" s="2" customFormat="1" ht="15">
      <c r="A32" s="34"/>
      <c r="B32" s="299" t="s">
        <v>362</v>
      </c>
      <c r="C32" s="300"/>
      <c r="D32" s="301"/>
      <c r="F32" s="4"/>
      <c r="G32" s="36"/>
    </row>
    <row r="33" spans="1:7" s="2" customFormat="1" ht="15">
      <c r="A33" s="34"/>
      <c r="B33" s="302"/>
      <c r="C33" s="303"/>
      <c r="D33" s="304"/>
      <c r="F33" s="4"/>
      <c r="G33" s="36"/>
    </row>
    <row r="34" spans="1:7" s="2" customFormat="1" ht="15">
      <c r="A34" s="34"/>
      <c r="B34" s="302"/>
      <c r="C34" s="303"/>
      <c r="D34" s="304"/>
      <c r="F34" s="4"/>
      <c r="G34" s="36"/>
    </row>
    <row r="35" spans="1:7" s="2" customFormat="1" ht="15">
      <c r="A35" s="34"/>
      <c r="B35" s="302"/>
      <c r="C35" s="303"/>
      <c r="D35" s="304"/>
      <c r="F35" s="4"/>
      <c r="G35" s="36"/>
    </row>
    <row r="36" spans="1:7" s="2" customFormat="1" ht="15">
      <c r="A36" s="34"/>
      <c r="B36" s="302"/>
      <c r="C36" s="303"/>
      <c r="D36" s="304"/>
      <c r="F36" s="4"/>
      <c r="G36" s="36"/>
    </row>
    <row r="37" spans="1:7" s="2" customFormat="1" ht="15">
      <c r="A37" s="34"/>
      <c r="B37" s="302"/>
      <c r="C37" s="303"/>
      <c r="D37" s="304"/>
      <c r="F37" s="4"/>
      <c r="G37" s="36"/>
    </row>
    <row r="38" spans="1:7" s="2" customFormat="1" ht="342" customHeight="1">
      <c r="A38" s="34"/>
      <c r="B38" s="305"/>
      <c r="C38" s="306"/>
      <c r="D38" s="307"/>
      <c r="F38" s="4"/>
      <c r="G38" s="36"/>
    </row>
    <row r="39" spans="1:7" ht="6.75" customHeight="1" thickBot="1">
      <c r="A39" s="79"/>
      <c r="G39" s="80"/>
    </row>
    <row r="40" spans="1:7" ht="13.5" thickBot="1">
      <c r="A40" s="79"/>
      <c r="B40" s="5" t="s">
        <v>225</v>
      </c>
      <c r="E40" s="14" t="s">
        <v>2</v>
      </c>
      <c r="F40" s="271"/>
      <c r="G40" s="80"/>
    </row>
    <row r="41" spans="1:7" ht="6.75" customHeight="1" thickBot="1">
      <c r="A41" s="79"/>
      <c r="G41" s="80"/>
    </row>
    <row r="42" spans="1:7" ht="14.25" customHeight="1" thickBot="1">
      <c r="A42" s="79"/>
      <c r="B42" s="5" t="s">
        <v>226</v>
      </c>
      <c r="F42" s="148" t="str">
        <f>IF(ISNUMBER(F40),F40/F27,"N/A")</f>
        <v>N/A</v>
      </c>
      <c r="G42" s="80"/>
    </row>
    <row r="43" spans="1:7" ht="7.5" customHeight="1" thickBot="1">
      <c r="A43" s="79"/>
      <c r="C43" s="78"/>
      <c r="F43" s="146"/>
      <c r="G43" s="80"/>
    </row>
    <row r="44" spans="1:7" ht="14.25" customHeight="1" thickBot="1">
      <c r="A44" s="79"/>
      <c r="C44" s="78" t="s">
        <v>15</v>
      </c>
      <c r="F44" s="18">
        <f>IF(ISNUMBER(F40),LOOKUP(F42,$H$7:$H$11),IF(F23&lt;F25,1,0))</f>
        <v>1</v>
      </c>
      <c r="G44" s="80"/>
    </row>
    <row r="45" spans="1:7" s="2" customFormat="1" ht="8.25" customHeight="1">
      <c r="A45" s="34"/>
      <c r="D45" s="3"/>
      <c r="F45" s="4"/>
      <c r="G45" s="36"/>
    </row>
    <row r="46" spans="1:7" s="2" customFormat="1" ht="12" customHeight="1">
      <c r="A46" s="159"/>
      <c r="B46" s="160"/>
      <c r="C46" s="160"/>
      <c r="D46" s="161"/>
      <c r="E46" s="160"/>
      <c r="F46" s="162"/>
      <c r="G46" s="163"/>
    </row>
    <row r="47" spans="1:7" s="33" customFormat="1" ht="15">
      <c r="A47" s="40"/>
      <c r="B47" s="41" t="s">
        <v>229</v>
      </c>
      <c r="C47" s="41"/>
      <c r="D47" s="270" t="s">
        <v>332</v>
      </c>
      <c r="G47" s="39"/>
    </row>
    <row r="48" spans="1:7" s="45" customFormat="1" ht="12">
      <c r="A48" s="42"/>
      <c r="B48" s="134"/>
      <c r="C48" s="43"/>
      <c r="D48" s="153" t="s">
        <v>142</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8"/>
      <c r="G50" s="36"/>
    </row>
    <row r="51" spans="1:7" s="2" customFormat="1" ht="6.75" customHeight="1" thickBot="1">
      <c r="A51" s="34"/>
      <c r="D51" s="3"/>
      <c r="F51" s="4"/>
      <c r="G51" s="36"/>
    </row>
    <row r="52" spans="1:7" s="2" customFormat="1" ht="13.5" thickBot="1">
      <c r="A52" s="34"/>
      <c r="B52" s="2" t="s">
        <v>19</v>
      </c>
      <c r="D52" s="3"/>
      <c r="E52" s="14" t="s">
        <v>2</v>
      </c>
      <c r="F52" s="138"/>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298" t="s">
        <v>301</v>
      </c>
      <c r="C56" s="298"/>
      <c r="D56" s="298"/>
      <c r="F56" s="4"/>
      <c r="G56" s="36"/>
    </row>
    <row r="57" spans="1:7" s="2" customFormat="1" ht="8.25" customHeight="1" thickBot="1">
      <c r="A57" s="34"/>
      <c r="B57" s="298"/>
      <c r="C57" s="298"/>
      <c r="D57" s="298"/>
      <c r="E57" s="14" t="s">
        <v>2</v>
      </c>
      <c r="F57" s="15" t="s">
        <v>186</v>
      </c>
      <c r="G57" s="36"/>
    </row>
    <row r="58" spans="1:7" s="2" customFormat="1" ht="6.75" customHeight="1" hidden="1">
      <c r="A58" s="34"/>
      <c r="D58" s="3"/>
      <c r="F58" s="4"/>
      <c r="G58" s="36"/>
    </row>
    <row r="59" spans="1:7" s="2" customFormat="1" ht="15">
      <c r="A59" s="34"/>
      <c r="B59" s="299" t="s">
        <v>379</v>
      </c>
      <c r="C59" s="300"/>
      <c r="D59" s="301"/>
      <c r="F59" s="4"/>
      <c r="G59" s="36"/>
    </row>
    <row r="60" spans="1:7" s="2" customFormat="1" ht="15">
      <c r="A60" s="34"/>
      <c r="B60" s="302"/>
      <c r="C60" s="303"/>
      <c r="D60" s="304"/>
      <c r="F60" s="4"/>
      <c r="G60" s="36"/>
    </row>
    <row r="61" spans="1:7" s="2" customFormat="1" ht="15">
      <c r="A61" s="34"/>
      <c r="B61" s="302"/>
      <c r="C61" s="303"/>
      <c r="D61" s="304"/>
      <c r="F61" s="4"/>
      <c r="G61" s="36"/>
    </row>
    <row r="62" spans="1:7" s="2" customFormat="1" ht="15">
      <c r="A62" s="34"/>
      <c r="B62" s="302"/>
      <c r="C62" s="303"/>
      <c r="D62" s="304"/>
      <c r="F62" s="4"/>
      <c r="G62" s="36"/>
    </row>
    <row r="63" spans="1:7" s="2" customFormat="1" ht="15">
      <c r="A63" s="34"/>
      <c r="B63" s="302"/>
      <c r="C63" s="303"/>
      <c r="D63" s="304"/>
      <c r="F63" s="4"/>
      <c r="G63" s="36"/>
    </row>
    <row r="64" spans="1:7" s="2" customFormat="1" ht="78" customHeight="1">
      <c r="A64" s="34"/>
      <c r="B64" s="302"/>
      <c r="C64" s="303"/>
      <c r="D64" s="304"/>
      <c r="F64" s="4"/>
      <c r="G64" s="36"/>
    </row>
    <row r="65" spans="1:7" s="2" customFormat="1" ht="408.75" customHeight="1">
      <c r="A65" s="34"/>
      <c r="B65" s="305"/>
      <c r="C65" s="306"/>
      <c r="D65" s="307"/>
      <c r="F65" s="4"/>
      <c r="G65" s="36"/>
    </row>
    <row r="66" spans="1:7" s="2" customFormat="1" ht="16.5" customHeight="1" thickBot="1">
      <c r="A66" s="34"/>
      <c r="D66" s="3"/>
      <c r="F66" s="4"/>
      <c r="G66" s="36"/>
    </row>
    <row r="67" spans="1:7" s="2" customFormat="1" ht="13.5" thickBot="1">
      <c r="A67" s="34"/>
      <c r="B67" s="2" t="s">
        <v>20</v>
      </c>
      <c r="D67" s="3"/>
      <c r="E67" s="14" t="s">
        <v>2</v>
      </c>
      <c r="F67" s="54" t="s">
        <v>186</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IF(F57="Yes",1,IF(F57="No",0,IF(AND(ISBLANK(F67),ISNUMBER(F54)),1,IF(F67&gt;0,LOOKUP(F54/F67,$H$7:$H$11),IF(ISTEXT(D47),0,"")))))</f>
        <v>1</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42.75">
      <c r="A72" s="40"/>
      <c r="B72" s="41" t="s">
        <v>229</v>
      </c>
      <c r="C72" s="41"/>
      <c r="D72" s="269" t="s">
        <v>333</v>
      </c>
      <c r="G72" s="39"/>
    </row>
    <row r="73" spans="1:7" s="45" customFormat="1" ht="12">
      <c r="A73" s="42"/>
      <c r="B73" s="134"/>
      <c r="C73" s="43"/>
      <c r="D73" s="153" t="s">
        <v>142</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8"/>
      <c r="G75" s="36"/>
    </row>
    <row r="76" spans="1:7" s="2" customFormat="1" ht="6.75" customHeight="1" thickBot="1">
      <c r="A76" s="34"/>
      <c r="D76" s="3"/>
      <c r="F76" s="4"/>
      <c r="G76" s="36"/>
    </row>
    <row r="77" spans="1:7" s="2" customFormat="1" ht="13.5" thickBot="1">
      <c r="A77" s="34"/>
      <c r="B77" s="2" t="s">
        <v>19</v>
      </c>
      <c r="D77" s="3"/>
      <c r="E77" s="14" t="s">
        <v>2</v>
      </c>
      <c r="F77" s="138"/>
      <c r="G77" s="36"/>
    </row>
    <row r="78" spans="1:7" s="2" customFormat="1" ht="6.75" customHeight="1" thickBot="1">
      <c r="A78" s="34"/>
      <c r="D78" s="3"/>
      <c r="F78" s="4"/>
      <c r="G78" s="36"/>
    </row>
    <row r="79" spans="1:7" s="2" customFormat="1" ht="13.5" thickBot="1">
      <c r="A79" s="34"/>
      <c r="C79" s="2" t="s">
        <v>14</v>
      </c>
      <c r="D79" s="3"/>
      <c r="F79" s="16" t="str">
        <f>IF(F77&gt;F75,F75/F77,IF(F82&gt;0,F82,"N/A"))</f>
        <v>Yes</v>
      </c>
      <c r="G79" s="36"/>
    </row>
    <row r="80" spans="1:7" s="2" customFormat="1" ht="6.75" customHeight="1">
      <c r="A80" s="34"/>
      <c r="D80" s="3"/>
      <c r="F80" s="4"/>
      <c r="G80" s="36"/>
    </row>
    <row r="81" spans="1:7" s="2" customFormat="1" ht="13.5" customHeight="1" thickBot="1">
      <c r="A81" s="34"/>
      <c r="B81" s="298" t="s">
        <v>301</v>
      </c>
      <c r="C81" s="298"/>
      <c r="D81" s="298"/>
      <c r="F81" s="4"/>
      <c r="G81" s="36"/>
    </row>
    <row r="82" spans="1:7" s="2" customFormat="1" ht="13.5" thickBot="1">
      <c r="A82" s="34"/>
      <c r="B82" s="298"/>
      <c r="C82" s="298"/>
      <c r="D82" s="298"/>
      <c r="E82" s="14" t="s">
        <v>2</v>
      </c>
      <c r="F82" s="15" t="s">
        <v>186</v>
      </c>
      <c r="G82" s="36"/>
    </row>
    <row r="83" spans="1:7" s="2" customFormat="1" ht="6.75" customHeight="1">
      <c r="A83" s="34"/>
      <c r="D83" s="3"/>
      <c r="F83" s="4"/>
      <c r="G83" s="36"/>
    </row>
    <row r="84" spans="1:7" s="2" customFormat="1" ht="15">
      <c r="A84" s="34"/>
      <c r="B84" s="299" t="s">
        <v>344</v>
      </c>
      <c r="C84" s="300"/>
      <c r="D84" s="301"/>
      <c r="F84" s="4"/>
      <c r="G84" s="36"/>
    </row>
    <row r="85" spans="1:7" s="2" customFormat="1" ht="15">
      <c r="A85" s="34"/>
      <c r="B85" s="302"/>
      <c r="C85" s="303"/>
      <c r="D85" s="304"/>
      <c r="F85" s="4"/>
      <c r="G85" s="36"/>
    </row>
    <row r="86" spans="1:7" s="2" customFormat="1" ht="15">
      <c r="A86" s="34"/>
      <c r="B86" s="302"/>
      <c r="C86" s="303"/>
      <c r="D86" s="304"/>
      <c r="F86" s="4"/>
      <c r="G86" s="36"/>
    </row>
    <row r="87" spans="1:7" s="2" customFormat="1" ht="15">
      <c r="A87" s="34"/>
      <c r="B87" s="302"/>
      <c r="C87" s="303"/>
      <c r="D87" s="304"/>
      <c r="F87" s="4"/>
      <c r="G87" s="36"/>
    </row>
    <row r="88" spans="1:7" s="2" customFormat="1" ht="15">
      <c r="A88" s="34"/>
      <c r="B88" s="302"/>
      <c r="C88" s="303"/>
      <c r="D88" s="304"/>
      <c r="F88" s="4"/>
      <c r="G88" s="36"/>
    </row>
    <row r="89" spans="1:7" s="2" customFormat="1" ht="15">
      <c r="A89" s="34"/>
      <c r="B89" s="302"/>
      <c r="C89" s="303"/>
      <c r="D89" s="304"/>
      <c r="F89" s="4"/>
      <c r="G89" s="36"/>
    </row>
    <row r="90" spans="1:7" s="2" customFormat="1" ht="15">
      <c r="A90" s="34"/>
      <c r="B90" s="305"/>
      <c r="C90" s="306"/>
      <c r="D90" s="307"/>
      <c r="F90" s="4"/>
      <c r="G90" s="36"/>
    </row>
    <row r="91" spans="1:7" s="2" customFormat="1" ht="6.75" customHeight="1" thickBot="1">
      <c r="A91" s="34"/>
      <c r="D91" s="3"/>
      <c r="F91" s="4"/>
      <c r="G91" s="36"/>
    </row>
    <row r="92" spans="1:7" s="2" customFormat="1" ht="13.5" thickBot="1">
      <c r="A92" s="34"/>
      <c r="B92" s="2" t="s">
        <v>20</v>
      </c>
      <c r="D92" s="3"/>
      <c r="E92" s="14" t="s">
        <v>2</v>
      </c>
      <c r="F92" s="54" t="s">
        <v>186</v>
      </c>
      <c r="G92" s="36"/>
    </row>
    <row r="93" spans="1:7" s="2" customFormat="1" ht="6.75" customHeight="1" thickBot="1">
      <c r="A93" s="34"/>
      <c r="D93" s="3"/>
      <c r="F93" s="4"/>
      <c r="G93" s="36"/>
    </row>
    <row r="94" spans="1:7" s="2" customFormat="1" ht="13.5" thickBot="1">
      <c r="A94" s="34"/>
      <c r="C94" s="35" t="s">
        <v>15</v>
      </c>
      <c r="D94" s="3"/>
      <c r="F94" s="18">
        <f>IF(F82="Yes",1,IF(F82="No",0,IF(AND(ISBLANK(F92),ISNUMBER(F79)),1,IF(F92&gt;0,LOOKUP(F79/F92,$H$7:$H$11),IF(ISTEXT(D72),0,"")))))</f>
        <v>1</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229</v>
      </c>
      <c r="C97" s="41"/>
      <c r="D97" s="152"/>
      <c r="G97" s="39"/>
    </row>
    <row r="98" spans="1:7" s="45" customFormat="1" ht="12">
      <c r="A98" s="42"/>
      <c r="B98" s="134"/>
      <c r="C98" s="43"/>
      <c r="D98" s="153" t="s">
        <v>142</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8"/>
      <c r="G100" s="36"/>
    </row>
    <row r="101" spans="1:7" s="2" customFormat="1" ht="6.75" customHeight="1" thickBot="1">
      <c r="A101" s="34"/>
      <c r="D101" s="3"/>
      <c r="F101" s="4"/>
      <c r="G101" s="36"/>
    </row>
    <row r="102" spans="1:7" s="2" customFormat="1" ht="13.5" thickBot="1">
      <c r="A102" s="34"/>
      <c r="B102" s="2" t="s">
        <v>19</v>
      </c>
      <c r="D102" s="3"/>
      <c r="E102" s="14" t="s">
        <v>2</v>
      </c>
      <c r="F102" s="138"/>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298" t="s">
        <v>301</v>
      </c>
      <c r="C106" s="298"/>
      <c r="D106" s="298"/>
      <c r="F106" s="4"/>
      <c r="G106" s="36"/>
    </row>
    <row r="107" spans="1:7" s="2" customFormat="1" ht="13.5" thickBot="1">
      <c r="A107" s="34"/>
      <c r="B107" s="298"/>
      <c r="C107" s="298"/>
      <c r="D107" s="298"/>
      <c r="E107" s="14" t="s">
        <v>2</v>
      </c>
      <c r="F107" s="15"/>
      <c r="G107" s="36"/>
    </row>
    <row r="108" spans="1:7" s="2" customFormat="1" ht="6.75" customHeight="1">
      <c r="A108" s="34"/>
      <c r="D108" s="3"/>
      <c r="F108" s="4"/>
      <c r="G108" s="36"/>
    </row>
    <row r="109" spans="1:7" s="2" customFormat="1" ht="15">
      <c r="A109" s="34"/>
      <c r="B109" s="299"/>
      <c r="C109" s="300"/>
      <c r="D109" s="301"/>
      <c r="F109" s="4"/>
      <c r="G109" s="36"/>
    </row>
    <row r="110" spans="1:7" s="2" customFormat="1" ht="15">
      <c r="A110" s="34"/>
      <c r="B110" s="302"/>
      <c r="C110" s="303"/>
      <c r="D110" s="304"/>
      <c r="F110" s="4"/>
      <c r="G110" s="36"/>
    </row>
    <row r="111" spans="1:7" s="2" customFormat="1" ht="15">
      <c r="A111" s="34"/>
      <c r="B111" s="302"/>
      <c r="C111" s="303"/>
      <c r="D111" s="304"/>
      <c r="F111" s="4"/>
      <c r="G111" s="36"/>
    </row>
    <row r="112" spans="1:7" s="2" customFormat="1" ht="15">
      <c r="A112" s="34"/>
      <c r="B112" s="302"/>
      <c r="C112" s="303"/>
      <c r="D112" s="304"/>
      <c r="F112" s="4"/>
      <c r="G112" s="36"/>
    </row>
    <row r="113" spans="1:7" s="2" customFormat="1" ht="15">
      <c r="A113" s="34"/>
      <c r="B113" s="302"/>
      <c r="C113" s="303"/>
      <c r="D113" s="304"/>
      <c r="F113" s="4"/>
      <c r="G113" s="36"/>
    </row>
    <row r="114" spans="1:7" s="2" customFormat="1" ht="15">
      <c r="A114" s="34"/>
      <c r="B114" s="302"/>
      <c r="C114" s="303"/>
      <c r="D114" s="304"/>
      <c r="F114" s="4"/>
      <c r="G114" s="36"/>
    </row>
    <row r="115" spans="1:7" s="2" customFormat="1" ht="15">
      <c r="A115" s="34"/>
      <c r="B115" s="305"/>
      <c r="C115" s="306"/>
      <c r="D115" s="307"/>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IF(F107="Yes",1,IF(F107="No",0,IF(AND(ISBLANK(F117),ISNUMBER(F104)),1,IF(F117&gt;0,LOOKUP(F104/F117,$H$7:$H$11),IF(ISTEXT(D97),0,"")))))</f>
        <v/>
      </c>
      <c r="G119" s="36"/>
    </row>
    <row r="120" spans="1:7" s="2" customFormat="1" ht="9.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229</v>
      </c>
      <c r="C122" s="41"/>
      <c r="D122" s="152"/>
      <c r="G122" s="39"/>
    </row>
    <row r="123" spans="1:7" s="45" customFormat="1" ht="12">
      <c r="A123" s="42"/>
      <c r="B123" s="134"/>
      <c r="C123" s="43"/>
      <c r="D123" s="153" t="s">
        <v>142</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8"/>
      <c r="G125" s="36"/>
    </row>
    <row r="126" spans="1:7" s="2" customFormat="1" ht="6.75" customHeight="1" thickBot="1">
      <c r="A126" s="34"/>
      <c r="D126" s="3"/>
      <c r="F126" s="4"/>
      <c r="G126" s="36"/>
    </row>
    <row r="127" spans="1:7" s="2" customFormat="1" ht="13.5" thickBot="1">
      <c r="A127" s="34"/>
      <c r="B127" s="2" t="s">
        <v>19</v>
      </c>
      <c r="D127" s="3"/>
      <c r="E127" s="14" t="s">
        <v>2</v>
      </c>
      <c r="F127" s="138"/>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298" t="s">
        <v>301</v>
      </c>
      <c r="C131" s="298"/>
      <c r="D131" s="298"/>
      <c r="F131" s="4"/>
      <c r="G131" s="36"/>
    </row>
    <row r="132" spans="1:7" s="2" customFormat="1" ht="13.5" thickBot="1">
      <c r="A132" s="34"/>
      <c r="B132" s="298"/>
      <c r="C132" s="298"/>
      <c r="D132" s="298"/>
      <c r="E132" s="14" t="s">
        <v>2</v>
      </c>
      <c r="F132" s="15"/>
      <c r="G132" s="36"/>
    </row>
    <row r="133" spans="1:7" s="2" customFormat="1" ht="6.75" customHeight="1">
      <c r="A133" s="34"/>
      <c r="D133" s="3"/>
      <c r="F133" s="4"/>
      <c r="G133" s="36"/>
    </row>
    <row r="134" spans="1:7" s="2" customFormat="1" ht="15">
      <c r="A134" s="34"/>
      <c r="B134" s="299"/>
      <c r="C134" s="300"/>
      <c r="D134" s="301"/>
      <c r="F134" s="4"/>
      <c r="G134" s="36"/>
    </row>
    <row r="135" spans="1:7" s="2" customFormat="1" ht="15">
      <c r="A135" s="34"/>
      <c r="B135" s="302"/>
      <c r="C135" s="303"/>
      <c r="D135" s="304"/>
      <c r="F135" s="4"/>
      <c r="G135" s="36"/>
    </row>
    <row r="136" spans="1:7" s="2" customFormat="1" ht="15">
      <c r="A136" s="34"/>
      <c r="B136" s="302"/>
      <c r="C136" s="303"/>
      <c r="D136" s="304"/>
      <c r="F136" s="4"/>
      <c r="G136" s="36"/>
    </row>
    <row r="137" spans="1:7" s="2" customFormat="1" ht="15">
      <c r="A137" s="34"/>
      <c r="B137" s="302"/>
      <c r="C137" s="303"/>
      <c r="D137" s="304"/>
      <c r="F137" s="4"/>
      <c r="G137" s="36"/>
    </row>
    <row r="138" spans="1:7" s="2" customFormat="1" ht="15">
      <c r="A138" s="34"/>
      <c r="B138" s="302"/>
      <c r="C138" s="303"/>
      <c r="D138" s="304"/>
      <c r="F138" s="4"/>
      <c r="G138" s="36"/>
    </row>
    <row r="139" spans="1:7" s="2" customFormat="1" ht="15">
      <c r="A139" s="34"/>
      <c r="B139" s="302"/>
      <c r="C139" s="303"/>
      <c r="D139" s="304"/>
      <c r="F139" s="4"/>
      <c r="G139" s="36"/>
    </row>
    <row r="140" spans="1:7" s="2" customFormat="1" ht="15">
      <c r="A140" s="34"/>
      <c r="B140" s="305"/>
      <c r="C140" s="306"/>
      <c r="D140" s="307"/>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IF(F132="Yes",1,IF(F132="No",0,IF(AND(ISBLANK(F142),ISNUMBER(F129)),1,IF(F142&gt;0,LOOKUP(F129/F142,$H$7:$H$11),IF(ISTEXT(D122),0,"")))))</f>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229</v>
      </c>
      <c r="C147" s="41"/>
      <c r="D147" s="152"/>
      <c r="G147" s="39"/>
    </row>
    <row r="148" spans="1:7" s="45" customFormat="1" ht="12">
      <c r="A148" s="42"/>
      <c r="B148" s="134"/>
      <c r="C148" s="43"/>
      <c r="D148" s="153" t="s">
        <v>142</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8"/>
      <c r="G150" s="36"/>
    </row>
    <row r="151" spans="1:7" s="2" customFormat="1" ht="6.75" customHeight="1" thickBot="1">
      <c r="A151" s="34"/>
      <c r="D151" s="3"/>
      <c r="F151" s="4"/>
      <c r="G151" s="36"/>
    </row>
    <row r="152" spans="1:7" s="2" customFormat="1" ht="13.5" thickBot="1">
      <c r="A152" s="34"/>
      <c r="B152" s="2" t="s">
        <v>19</v>
      </c>
      <c r="D152" s="3"/>
      <c r="E152" s="14" t="s">
        <v>2</v>
      </c>
      <c r="F152" s="138"/>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298" t="s">
        <v>301</v>
      </c>
      <c r="C156" s="298"/>
      <c r="D156" s="298"/>
      <c r="F156" s="4"/>
      <c r="G156" s="36"/>
    </row>
    <row r="157" spans="1:7" s="2" customFormat="1" ht="13.5" thickBot="1">
      <c r="A157" s="34"/>
      <c r="B157" s="298"/>
      <c r="C157" s="298"/>
      <c r="D157" s="298"/>
      <c r="E157" s="14" t="s">
        <v>2</v>
      </c>
      <c r="F157" s="15"/>
      <c r="G157" s="36"/>
    </row>
    <row r="158" spans="1:7" s="2" customFormat="1" ht="6.75" customHeight="1">
      <c r="A158" s="34"/>
      <c r="D158" s="3"/>
      <c r="F158" s="4"/>
      <c r="G158" s="36"/>
    </row>
    <row r="159" spans="1:7" s="2" customFormat="1" ht="15">
      <c r="A159" s="34"/>
      <c r="B159" s="299"/>
      <c r="C159" s="300"/>
      <c r="D159" s="301"/>
      <c r="F159" s="4"/>
      <c r="G159" s="36"/>
    </row>
    <row r="160" spans="1:7" s="2" customFormat="1" ht="15">
      <c r="A160" s="34"/>
      <c r="B160" s="302"/>
      <c r="C160" s="303"/>
      <c r="D160" s="304"/>
      <c r="F160" s="4"/>
      <c r="G160" s="36"/>
    </row>
    <row r="161" spans="1:7" s="2" customFormat="1" ht="15">
      <c r="A161" s="34"/>
      <c r="B161" s="302"/>
      <c r="C161" s="303"/>
      <c r="D161" s="304"/>
      <c r="F161" s="4"/>
      <c r="G161" s="36"/>
    </row>
    <row r="162" spans="1:7" s="2" customFormat="1" ht="15">
      <c r="A162" s="34"/>
      <c r="B162" s="302"/>
      <c r="C162" s="303"/>
      <c r="D162" s="304"/>
      <c r="F162" s="4"/>
      <c r="G162" s="36"/>
    </row>
    <row r="163" spans="1:7" s="2" customFormat="1" ht="15">
      <c r="A163" s="34"/>
      <c r="B163" s="302"/>
      <c r="C163" s="303"/>
      <c r="D163" s="304"/>
      <c r="F163" s="4"/>
      <c r="G163" s="36"/>
    </row>
    <row r="164" spans="1:7" s="2" customFormat="1" ht="15">
      <c r="A164" s="34"/>
      <c r="B164" s="302"/>
      <c r="C164" s="303"/>
      <c r="D164" s="304"/>
      <c r="F164" s="4"/>
      <c r="G164" s="36"/>
    </row>
    <row r="165" spans="1:7" s="2" customFormat="1" ht="15">
      <c r="A165" s="34"/>
      <c r="B165" s="305"/>
      <c r="C165" s="306"/>
      <c r="D165" s="307"/>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IF(F157="Yes",1,IF(F157="No",0,IF(AND(ISBLANK(F167),ISNUMBER(F154)),1,IF(F167&gt;0,LOOKUP(F154/F167,$H$7:$H$11),IF(ISTEXT(D147),0,"")))))</f>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229</v>
      </c>
      <c r="C172" s="41"/>
      <c r="D172" s="152"/>
      <c r="G172" s="39"/>
    </row>
    <row r="173" spans="1:7" s="45" customFormat="1" ht="12">
      <c r="A173" s="42"/>
      <c r="B173" s="134"/>
      <c r="C173" s="43"/>
      <c r="D173" s="153" t="s">
        <v>142</v>
      </c>
      <c r="F173" s="46"/>
      <c r="G173" s="47"/>
    </row>
    <row r="174" spans="1:7" s="33" customFormat="1" ht="6.75" customHeight="1" thickBot="1">
      <c r="A174" s="40"/>
      <c r="B174" s="17"/>
      <c r="C174" s="41"/>
      <c r="D174" s="38"/>
      <c r="F174" s="19"/>
      <c r="G174" s="39"/>
    </row>
    <row r="175" spans="1:7" s="2" customFormat="1" ht="13.5" thickBot="1">
      <c r="A175" s="34"/>
      <c r="B175" s="2" t="s">
        <v>18</v>
      </c>
      <c r="D175" s="3"/>
      <c r="E175" s="14" t="s">
        <v>2</v>
      </c>
      <c r="F175" s="138"/>
      <c r="G175" s="36"/>
    </row>
    <row r="176" spans="1:7" s="2" customFormat="1" ht="6.75" customHeight="1" thickBot="1">
      <c r="A176" s="34"/>
      <c r="D176" s="3"/>
      <c r="F176" s="4"/>
      <c r="G176" s="36"/>
    </row>
    <row r="177" spans="1:7" s="2" customFormat="1" ht="13.5" thickBot="1">
      <c r="A177" s="34"/>
      <c r="B177" s="2" t="s">
        <v>19</v>
      </c>
      <c r="D177" s="3"/>
      <c r="E177" s="14" t="s">
        <v>2</v>
      </c>
      <c r="F177" s="138"/>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298" t="s">
        <v>301</v>
      </c>
      <c r="C181" s="298"/>
      <c r="D181" s="298"/>
      <c r="F181" s="4"/>
      <c r="G181" s="36"/>
    </row>
    <row r="182" spans="1:7" s="2" customFormat="1" ht="13.5" thickBot="1">
      <c r="A182" s="34"/>
      <c r="B182" s="298"/>
      <c r="C182" s="298"/>
      <c r="D182" s="298"/>
      <c r="E182" s="14" t="s">
        <v>2</v>
      </c>
      <c r="F182" s="15"/>
      <c r="G182" s="36"/>
    </row>
    <row r="183" spans="1:7" s="2" customFormat="1" ht="6.75" customHeight="1">
      <c r="A183" s="34"/>
      <c r="D183" s="3"/>
      <c r="F183" s="4"/>
      <c r="G183" s="36"/>
    </row>
    <row r="184" spans="1:7" s="2" customFormat="1" ht="15">
      <c r="A184" s="34"/>
      <c r="B184" s="299"/>
      <c r="C184" s="300"/>
      <c r="D184" s="301"/>
      <c r="F184" s="4"/>
      <c r="G184" s="36"/>
    </row>
    <row r="185" spans="1:7" s="2" customFormat="1" ht="15">
      <c r="A185" s="34"/>
      <c r="B185" s="302"/>
      <c r="C185" s="303"/>
      <c r="D185" s="304"/>
      <c r="F185" s="4"/>
      <c r="G185" s="36"/>
    </row>
    <row r="186" spans="1:7" s="2" customFormat="1" ht="15">
      <c r="A186" s="34"/>
      <c r="B186" s="302"/>
      <c r="C186" s="303"/>
      <c r="D186" s="304"/>
      <c r="F186" s="4"/>
      <c r="G186" s="36"/>
    </row>
    <row r="187" spans="1:7" s="2" customFormat="1" ht="15">
      <c r="A187" s="34"/>
      <c r="B187" s="302"/>
      <c r="C187" s="303"/>
      <c r="D187" s="304"/>
      <c r="F187" s="4"/>
      <c r="G187" s="36"/>
    </row>
    <row r="188" spans="1:7" s="2" customFormat="1" ht="15">
      <c r="A188" s="34"/>
      <c r="B188" s="302"/>
      <c r="C188" s="303"/>
      <c r="D188" s="304"/>
      <c r="F188" s="4"/>
      <c r="G188" s="36"/>
    </row>
    <row r="189" spans="1:7" s="2" customFormat="1" ht="15">
      <c r="A189" s="34"/>
      <c r="B189" s="302"/>
      <c r="C189" s="303"/>
      <c r="D189" s="304"/>
      <c r="F189" s="4"/>
      <c r="G189" s="36"/>
    </row>
    <row r="190" spans="1:7" s="2" customFormat="1" ht="15">
      <c r="A190" s="34"/>
      <c r="B190" s="305"/>
      <c r="C190" s="306"/>
      <c r="D190" s="307"/>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IF(F182="Yes",1,IF(F182="No",0,IF(AND(ISBLANK(F192),ISNUMBER(F179)),1,IF(F192&gt;0,LOOKUP(F179/F192,$H$7:$H$11),IF(ISTEXT(D172),0,"")))))</f>
        <v/>
      </c>
      <c r="G194" s="36"/>
    </row>
    <row r="195" spans="1:7" s="2" customFormat="1" ht="15">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229</v>
      </c>
      <c r="C197" s="41"/>
      <c r="D197" s="152"/>
      <c r="G197" s="39"/>
    </row>
    <row r="198" spans="1:7" s="45" customFormat="1" ht="12">
      <c r="A198" s="42"/>
      <c r="B198" s="134"/>
      <c r="C198" s="43"/>
      <c r="D198" s="153" t="s">
        <v>142</v>
      </c>
      <c r="F198" s="46"/>
      <c r="G198" s="47"/>
    </row>
    <row r="199" spans="1:7" s="33" customFormat="1" ht="6.75" customHeight="1" thickBot="1">
      <c r="A199" s="40"/>
      <c r="B199" s="17"/>
      <c r="C199" s="41"/>
      <c r="D199" s="53"/>
      <c r="F199" s="19"/>
      <c r="G199" s="39"/>
    </row>
    <row r="200" spans="1:7" s="2" customFormat="1" ht="13.5" thickBot="1">
      <c r="A200" s="34"/>
      <c r="B200" s="2" t="s">
        <v>18</v>
      </c>
      <c r="D200" s="3"/>
      <c r="E200" s="14" t="s">
        <v>2</v>
      </c>
      <c r="F200" s="138"/>
      <c r="G200" s="36"/>
    </row>
    <row r="201" spans="1:7" s="2" customFormat="1" ht="6.75" customHeight="1" thickBot="1">
      <c r="A201" s="34"/>
      <c r="D201" s="3"/>
      <c r="F201" s="4"/>
      <c r="G201" s="36"/>
    </row>
    <row r="202" spans="1:7" s="2" customFormat="1" ht="13.5" thickBot="1">
      <c r="A202" s="34"/>
      <c r="B202" s="2" t="s">
        <v>19</v>
      </c>
      <c r="D202" s="3"/>
      <c r="E202" s="14" t="s">
        <v>2</v>
      </c>
      <c r="F202" s="138"/>
      <c r="G202" s="36"/>
    </row>
    <row r="203" spans="1:7" s="2" customFormat="1" ht="6.75" customHeight="1" thickBot="1">
      <c r="A203" s="34"/>
      <c r="D203" s="3"/>
      <c r="F203" s="4"/>
      <c r="G203" s="36"/>
    </row>
    <row r="204" spans="1:7" s="2" customFormat="1" ht="13.5" thickBot="1">
      <c r="A204" s="34"/>
      <c r="C204" s="2" t="s">
        <v>14</v>
      </c>
      <c r="D204" s="3"/>
      <c r="F204" s="16" t="str">
        <f>IF(F202&gt;F200,F200/F202,IF(F207&gt;0,F207,"N/A"))</f>
        <v>N/A</v>
      </c>
      <c r="G204" s="36"/>
    </row>
    <row r="205" spans="1:7" s="2" customFormat="1" ht="6.75" customHeight="1">
      <c r="A205" s="34"/>
      <c r="D205" s="3"/>
      <c r="F205" s="4"/>
      <c r="G205" s="36"/>
    </row>
    <row r="206" spans="1:7" s="2" customFormat="1" ht="13.5" customHeight="1" thickBot="1">
      <c r="A206" s="34"/>
      <c r="B206" s="298" t="s">
        <v>301</v>
      </c>
      <c r="C206" s="298"/>
      <c r="D206" s="298"/>
      <c r="F206" s="4"/>
      <c r="G206" s="36"/>
    </row>
    <row r="207" spans="1:7" s="2" customFormat="1" ht="13.5" thickBot="1">
      <c r="A207" s="34"/>
      <c r="B207" s="298"/>
      <c r="C207" s="298"/>
      <c r="D207" s="298"/>
      <c r="E207" s="14" t="s">
        <v>2</v>
      </c>
      <c r="F207" s="15"/>
      <c r="G207" s="36"/>
    </row>
    <row r="208" spans="1:7" s="2" customFormat="1" ht="6.75" customHeight="1">
      <c r="A208" s="34"/>
      <c r="D208" s="3"/>
      <c r="F208" s="4"/>
      <c r="G208" s="36"/>
    </row>
    <row r="209" spans="1:7" s="2" customFormat="1" ht="15">
      <c r="A209" s="34"/>
      <c r="B209" s="299"/>
      <c r="C209" s="300"/>
      <c r="D209" s="301"/>
      <c r="F209" s="4"/>
      <c r="G209" s="36"/>
    </row>
    <row r="210" spans="1:7" s="2" customFormat="1" ht="15">
      <c r="A210" s="34"/>
      <c r="B210" s="302"/>
      <c r="C210" s="303"/>
      <c r="D210" s="304"/>
      <c r="F210" s="4"/>
      <c r="G210" s="36"/>
    </row>
    <row r="211" spans="1:7" s="2" customFormat="1" ht="15">
      <c r="A211" s="34"/>
      <c r="B211" s="302"/>
      <c r="C211" s="303"/>
      <c r="D211" s="304"/>
      <c r="F211" s="4"/>
      <c r="G211" s="36"/>
    </row>
    <row r="212" spans="1:7" s="2" customFormat="1" ht="15">
      <c r="A212" s="34"/>
      <c r="B212" s="302"/>
      <c r="C212" s="303"/>
      <c r="D212" s="304"/>
      <c r="F212" s="4"/>
      <c r="G212" s="36"/>
    </row>
    <row r="213" spans="1:7" s="2" customFormat="1" ht="15">
      <c r="A213" s="34"/>
      <c r="B213" s="302"/>
      <c r="C213" s="303"/>
      <c r="D213" s="304"/>
      <c r="F213" s="4"/>
      <c r="G213" s="36"/>
    </row>
    <row r="214" spans="1:7" s="2" customFormat="1" ht="15">
      <c r="A214" s="34"/>
      <c r="B214" s="302"/>
      <c r="C214" s="303"/>
      <c r="D214" s="304"/>
      <c r="F214" s="4"/>
      <c r="G214" s="36"/>
    </row>
    <row r="215" spans="1:7" s="2" customFormat="1" ht="15">
      <c r="A215" s="34"/>
      <c r="B215" s="305"/>
      <c r="C215" s="306"/>
      <c r="D215" s="307"/>
      <c r="F215" s="4"/>
      <c r="G215" s="36"/>
    </row>
    <row r="216" spans="1:7" s="2" customFormat="1" ht="6.75" customHeight="1" thickBot="1">
      <c r="A216" s="34"/>
      <c r="D216" s="3"/>
      <c r="F216" s="4"/>
      <c r="G216" s="36"/>
    </row>
    <row r="217" spans="1:7" s="2" customFormat="1" ht="13.5" thickBot="1">
      <c r="A217" s="34"/>
      <c r="B217" s="2" t="s">
        <v>20</v>
      </c>
      <c r="D217" s="3"/>
      <c r="E217" s="14" t="s">
        <v>2</v>
      </c>
      <c r="F217" s="54"/>
      <c r="G217" s="36"/>
    </row>
    <row r="218" spans="1:7" s="2" customFormat="1" ht="6.75" customHeight="1" thickBot="1">
      <c r="A218" s="34"/>
      <c r="D218" s="3"/>
      <c r="F218" s="4"/>
      <c r="G218" s="36"/>
    </row>
    <row r="219" spans="1:7" s="2" customFormat="1" ht="13.5" thickBot="1">
      <c r="A219" s="34"/>
      <c r="C219" s="35" t="s">
        <v>15</v>
      </c>
      <c r="D219" s="3"/>
      <c r="F219" s="18" t="str">
        <f>IF(F207="Yes",1,IF(F207="No",0,IF(AND(ISBLANK(F217),ISNUMBER(F204)),1,IF(F217&gt;0,LOOKUP(F204/F217,$H$7:$H$11),IF(ISTEXT(D197),0,"")))))</f>
        <v/>
      </c>
      <c r="G219" s="36"/>
    </row>
    <row r="220" spans="1:7" s="2" customFormat="1"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229</v>
      </c>
      <c r="C222" s="41"/>
      <c r="D222" s="152"/>
      <c r="G222" s="39"/>
    </row>
    <row r="223" spans="1:7" s="45" customFormat="1" ht="12">
      <c r="A223" s="42"/>
      <c r="B223" s="134"/>
      <c r="C223" s="43"/>
      <c r="D223" s="153" t="s">
        <v>142</v>
      </c>
      <c r="F223" s="46"/>
      <c r="G223" s="47"/>
    </row>
    <row r="224" spans="1:7" s="33" customFormat="1" ht="6.75" customHeight="1" thickBot="1">
      <c r="A224" s="40"/>
      <c r="B224" s="17"/>
      <c r="C224" s="41"/>
      <c r="D224" s="53"/>
      <c r="F224" s="19"/>
      <c r="G224" s="39"/>
    </row>
    <row r="225" spans="1:7" s="2" customFormat="1" ht="13.5" thickBot="1">
      <c r="A225" s="34"/>
      <c r="B225" s="2" t="s">
        <v>18</v>
      </c>
      <c r="D225" s="3"/>
      <c r="E225" s="14" t="s">
        <v>2</v>
      </c>
      <c r="F225" s="138"/>
      <c r="G225" s="36"/>
    </row>
    <row r="226" spans="1:7" s="2" customFormat="1" ht="6.75" customHeight="1" thickBot="1">
      <c r="A226" s="34"/>
      <c r="D226" s="3"/>
      <c r="F226" s="4"/>
      <c r="G226" s="36"/>
    </row>
    <row r="227" spans="1:7" s="2" customFormat="1" ht="13.5" thickBot="1">
      <c r="A227" s="34"/>
      <c r="B227" s="2" t="s">
        <v>19</v>
      </c>
      <c r="D227" s="3"/>
      <c r="E227" s="14" t="s">
        <v>2</v>
      </c>
      <c r="F227" s="138"/>
      <c r="G227" s="36"/>
    </row>
    <row r="228" spans="1:7" s="2" customFormat="1" ht="6.75" customHeight="1" thickBot="1">
      <c r="A228" s="34"/>
      <c r="D228" s="3"/>
      <c r="F228" s="4"/>
      <c r="G228" s="36"/>
    </row>
    <row r="229" spans="1:7" s="2" customFormat="1" ht="13.5" thickBot="1">
      <c r="A229" s="34"/>
      <c r="C229" s="2" t="s">
        <v>14</v>
      </c>
      <c r="D229" s="3"/>
      <c r="F229" s="16" t="str">
        <f>IF(F227&gt;F225,F225/F227,IF(F232&gt;0,F232,"N/A"))</f>
        <v>N/A</v>
      </c>
      <c r="G229" s="36"/>
    </row>
    <row r="230" spans="1:7" s="2" customFormat="1" ht="6.75" customHeight="1">
      <c r="A230" s="34"/>
      <c r="D230" s="3"/>
      <c r="F230" s="4"/>
      <c r="G230" s="36"/>
    </row>
    <row r="231" spans="1:7" s="2" customFormat="1" ht="13.5" customHeight="1" thickBot="1">
      <c r="A231" s="34"/>
      <c r="B231" s="298" t="s">
        <v>301</v>
      </c>
      <c r="C231" s="298"/>
      <c r="D231" s="298"/>
      <c r="F231" s="4"/>
      <c r="G231" s="36"/>
    </row>
    <row r="232" spans="1:7" s="2" customFormat="1" ht="13.5" thickBot="1">
      <c r="A232" s="34"/>
      <c r="B232" s="298"/>
      <c r="C232" s="298"/>
      <c r="D232" s="298"/>
      <c r="E232" s="14" t="s">
        <v>2</v>
      </c>
      <c r="F232" s="15"/>
      <c r="G232" s="36"/>
    </row>
    <row r="233" spans="1:7" s="2" customFormat="1" ht="6.75" customHeight="1">
      <c r="A233" s="34"/>
      <c r="D233" s="3"/>
      <c r="F233" s="4"/>
      <c r="G233" s="36"/>
    </row>
    <row r="234" spans="1:7" s="2" customFormat="1" ht="15">
      <c r="A234" s="34"/>
      <c r="B234" s="299"/>
      <c r="C234" s="300"/>
      <c r="D234" s="301"/>
      <c r="F234" s="4"/>
      <c r="G234" s="36"/>
    </row>
    <row r="235" spans="1:7" s="2" customFormat="1" ht="15">
      <c r="A235" s="34"/>
      <c r="B235" s="302"/>
      <c r="C235" s="303"/>
      <c r="D235" s="304"/>
      <c r="F235" s="4"/>
      <c r="G235" s="36"/>
    </row>
    <row r="236" spans="1:7" s="2" customFormat="1" ht="15">
      <c r="A236" s="34"/>
      <c r="B236" s="302"/>
      <c r="C236" s="303"/>
      <c r="D236" s="304"/>
      <c r="F236" s="4"/>
      <c r="G236" s="36"/>
    </row>
    <row r="237" spans="1:7" s="2" customFormat="1" ht="15">
      <c r="A237" s="34"/>
      <c r="B237" s="302"/>
      <c r="C237" s="303"/>
      <c r="D237" s="304"/>
      <c r="F237" s="4"/>
      <c r="G237" s="36"/>
    </row>
    <row r="238" spans="1:7" s="2" customFormat="1" ht="15">
      <c r="A238" s="34"/>
      <c r="B238" s="302"/>
      <c r="C238" s="303"/>
      <c r="D238" s="304"/>
      <c r="F238" s="4"/>
      <c r="G238" s="36"/>
    </row>
    <row r="239" spans="1:7" s="2" customFormat="1" ht="15">
      <c r="A239" s="34"/>
      <c r="B239" s="302"/>
      <c r="C239" s="303"/>
      <c r="D239" s="304"/>
      <c r="F239" s="4"/>
      <c r="G239" s="36"/>
    </row>
    <row r="240" spans="1:7" s="2" customFormat="1" ht="15">
      <c r="A240" s="34"/>
      <c r="B240" s="305"/>
      <c r="C240" s="306"/>
      <c r="D240" s="307"/>
      <c r="F240" s="4"/>
      <c r="G240" s="36"/>
    </row>
    <row r="241" spans="1:7" s="2" customFormat="1" ht="6.75" customHeight="1" thickBot="1">
      <c r="A241" s="34"/>
      <c r="D241" s="3"/>
      <c r="F241" s="4"/>
      <c r="G241" s="36"/>
    </row>
    <row r="242" spans="1:7" s="2" customFormat="1" ht="13.5" thickBot="1">
      <c r="A242" s="34"/>
      <c r="B242" s="2" t="s">
        <v>20</v>
      </c>
      <c r="D242" s="3"/>
      <c r="E242" s="14" t="s">
        <v>2</v>
      </c>
      <c r="F242" s="54"/>
      <c r="G242" s="36"/>
    </row>
    <row r="243" spans="1:7" s="2" customFormat="1" ht="6.75" customHeight="1" thickBot="1">
      <c r="A243" s="34"/>
      <c r="D243" s="3"/>
      <c r="F243" s="4"/>
      <c r="G243" s="36"/>
    </row>
    <row r="244" spans="1:7" s="2" customFormat="1" ht="13.5" thickBot="1">
      <c r="A244" s="34"/>
      <c r="C244" s="35" t="s">
        <v>15</v>
      </c>
      <c r="D244" s="3"/>
      <c r="F244" s="18" t="str">
        <f>IF(F232="Yes",1,IF(F232="No",0,IF(AND(ISBLANK(F242),ISNUMBER(F229)),1,IF(F242&gt;0,LOOKUP(F229/F242,$H$7:$H$11),IF(ISTEXT(D222),0,"")))))</f>
        <v/>
      </c>
      <c r="G244" s="36"/>
    </row>
    <row r="245" spans="1:7" s="2" customFormat="1"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229</v>
      </c>
      <c r="C247" s="41"/>
      <c r="D247" s="152"/>
      <c r="G247" s="39"/>
    </row>
    <row r="248" spans="1:7" s="45" customFormat="1" ht="12">
      <c r="A248" s="42"/>
      <c r="B248" s="134"/>
      <c r="C248" s="43"/>
      <c r="D248" s="153" t="s">
        <v>142</v>
      </c>
      <c r="F248" s="46"/>
      <c r="G248" s="47"/>
    </row>
    <row r="249" spans="1:7" s="33" customFormat="1" ht="6.75" customHeight="1" thickBot="1">
      <c r="A249" s="40"/>
      <c r="B249" s="17"/>
      <c r="C249" s="41"/>
      <c r="D249" s="53"/>
      <c r="F249" s="19"/>
      <c r="G249" s="39"/>
    </row>
    <row r="250" spans="1:7" s="2" customFormat="1" ht="13.5" thickBot="1">
      <c r="A250" s="34"/>
      <c r="B250" s="2" t="s">
        <v>18</v>
      </c>
      <c r="D250" s="3"/>
      <c r="E250" s="14" t="s">
        <v>2</v>
      </c>
      <c r="F250" s="138"/>
      <c r="G250" s="36"/>
    </row>
    <row r="251" spans="1:7" s="2" customFormat="1" ht="6.75" customHeight="1" thickBot="1">
      <c r="A251" s="34"/>
      <c r="D251" s="3"/>
      <c r="F251" s="4"/>
      <c r="G251" s="36"/>
    </row>
    <row r="252" spans="1:7" s="2" customFormat="1" ht="13.5" thickBot="1">
      <c r="A252" s="34"/>
      <c r="B252" s="2" t="s">
        <v>19</v>
      </c>
      <c r="D252" s="3"/>
      <c r="E252" s="14" t="s">
        <v>2</v>
      </c>
      <c r="F252" s="138"/>
      <c r="G252" s="36"/>
    </row>
    <row r="253" spans="1:7" s="2" customFormat="1" ht="6.75" customHeight="1" thickBot="1">
      <c r="A253" s="34"/>
      <c r="D253" s="3"/>
      <c r="F253" s="4"/>
      <c r="G253" s="36"/>
    </row>
    <row r="254" spans="1:7" s="2" customFormat="1" ht="13.5" thickBot="1">
      <c r="A254" s="34"/>
      <c r="C254" s="2" t="s">
        <v>14</v>
      </c>
      <c r="D254" s="3"/>
      <c r="F254" s="16" t="str">
        <f>IF(F252&gt;F250,F250/F252,IF(F257&gt;0,F257,"N/A"))</f>
        <v>N/A</v>
      </c>
      <c r="G254" s="36"/>
    </row>
    <row r="255" spans="1:7" s="2" customFormat="1" ht="6.75" customHeight="1">
      <c r="A255" s="34"/>
      <c r="D255" s="3"/>
      <c r="F255" s="4"/>
      <c r="G255" s="36"/>
    </row>
    <row r="256" spans="1:7" s="2" customFormat="1" ht="13.5" customHeight="1" thickBot="1">
      <c r="A256" s="34"/>
      <c r="B256" s="298" t="s">
        <v>301</v>
      </c>
      <c r="C256" s="298"/>
      <c r="D256" s="298"/>
      <c r="F256" s="4"/>
      <c r="G256" s="36"/>
    </row>
    <row r="257" spans="1:7" s="2" customFormat="1" ht="13.5" thickBot="1">
      <c r="A257" s="34"/>
      <c r="B257" s="298"/>
      <c r="C257" s="298"/>
      <c r="D257" s="298"/>
      <c r="E257" s="14" t="s">
        <v>2</v>
      </c>
      <c r="F257" s="15"/>
      <c r="G257" s="36"/>
    </row>
    <row r="258" spans="1:7" s="2" customFormat="1" ht="6.75" customHeight="1">
      <c r="A258" s="34"/>
      <c r="D258" s="3"/>
      <c r="F258" s="4"/>
      <c r="G258" s="36"/>
    </row>
    <row r="259" spans="1:7" s="2" customFormat="1" ht="15">
      <c r="A259" s="34"/>
      <c r="B259" s="299"/>
      <c r="C259" s="300"/>
      <c r="D259" s="301"/>
      <c r="F259" s="4"/>
      <c r="G259" s="36"/>
    </row>
    <row r="260" spans="1:7" s="2" customFormat="1" ht="15">
      <c r="A260" s="34"/>
      <c r="B260" s="302"/>
      <c r="C260" s="303"/>
      <c r="D260" s="304"/>
      <c r="F260" s="4"/>
      <c r="G260" s="36"/>
    </row>
    <row r="261" spans="1:7" s="2" customFormat="1" ht="15">
      <c r="A261" s="34"/>
      <c r="B261" s="302"/>
      <c r="C261" s="303"/>
      <c r="D261" s="304"/>
      <c r="F261" s="4"/>
      <c r="G261" s="36"/>
    </row>
    <row r="262" spans="1:7" s="2" customFormat="1" ht="15">
      <c r="A262" s="34"/>
      <c r="B262" s="302"/>
      <c r="C262" s="303"/>
      <c r="D262" s="304"/>
      <c r="F262" s="4"/>
      <c r="G262" s="36"/>
    </row>
    <row r="263" spans="1:7" s="2" customFormat="1" ht="15">
      <c r="A263" s="34"/>
      <c r="B263" s="302"/>
      <c r="C263" s="303"/>
      <c r="D263" s="304"/>
      <c r="F263" s="4"/>
      <c r="G263" s="36"/>
    </row>
    <row r="264" spans="1:7" s="2" customFormat="1" ht="15">
      <c r="A264" s="34"/>
      <c r="B264" s="302"/>
      <c r="C264" s="303"/>
      <c r="D264" s="304"/>
      <c r="F264" s="4"/>
      <c r="G264" s="36"/>
    </row>
    <row r="265" spans="1:7" s="2" customFormat="1" ht="15">
      <c r="A265" s="34"/>
      <c r="B265" s="305"/>
      <c r="C265" s="306"/>
      <c r="D265" s="307"/>
      <c r="F265" s="4"/>
      <c r="G265" s="36"/>
    </row>
    <row r="266" spans="1:7" s="2" customFormat="1" ht="6.75" customHeight="1" thickBot="1">
      <c r="A266" s="34"/>
      <c r="D266" s="3"/>
      <c r="F266" s="4"/>
      <c r="G266" s="36"/>
    </row>
    <row r="267" spans="1:7" s="2" customFormat="1" ht="13.5" thickBot="1">
      <c r="A267" s="34"/>
      <c r="B267" s="2" t="s">
        <v>20</v>
      </c>
      <c r="D267" s="3"/>
      <c r="E267" s="14" t="s">
        <v>2</v>
      </c>
      <c r="F267" s="54"/>
      <c r="G267" s="36"/>
    </row>
    <row r="268" spans="1:7" s="2" customFormat="1" ht="6.75" customHeight="1" thickBot="1">
      <c r="A268" s="34"/>
      <c r="D268" s="3"/>
      <c r="F268" s="4"/>
      <c r="G268" s="36"/>
    </row>
    <row r="269" spans="1:7" s="2" customFormat="1" ht="13.5" thickBot="1">
      <c r="A269" s="34"/>
      <c r="C269" s="35" t="s">
        <v>15</v>
      </c>
      <c r="D269" s="3"/>
      <c r="F269" s="18" t="str">
        <f>IF(F257="Yes",1,IF(F257="No",0,IF(AND(ISBLANK(F267),ISNUMBER(F254)),1,IF(F267&gt;0,LOOKUP(F254/F267,$H$7:$H$11),IF(ISTEXT(D247),0,"")))))</f>
        <v/>
      </c>
      <c r="G269" s="36"/>
    </row>
    <row r="270" spans="1:7" s="2" customFormat="1" ht="10.5" customHeight="1">
      <c r="A270" s="48"/>
      <c r="B270" s="49"/>
      <c r="C270" s="49"/>
      <c r="D270" s="50"/>
      <c r="E270" s="49"/>
      <c r="F270" s="51"/>
      <c r="G270" s="52"/>
    </row>
    <row r="271" spans="1:7" s="33" customFormat="1" ht="15">
      <c r="A271" s="27"/>
      <c r="B271" s="28"/>
      <c r="C271" s="28"/>
      <c r="D271" s="29"/>
      <c r="E271" s="30"/>
      <c r="F271" s="31"/>
      <c r="G271" s="32"/>
    </row>
    <row r="272" spans="1:7" s="33" customFormat="1" ht="15">
      <c r="A272" s="40"/>
      <c r="B272" s="41" t="s">
        <v>229</v>
      </c>
      <c r="C272" s="41"/>
      <c r="D272" s="152"/>
      <c r="G272" s="39"/>
    </row>
    <row r="273" spans="1:7" s="45" customFormat="1" ht="12">
      <c r="A273" s="42"/>
      <c r="B273" s="134"/>
      <c r="C273" s="43"/>
      <c r="D273" s="153" t="s">
        <v>142</v>
      </c>
      <c r="F273" s="46"/>
      <c r="G273" s="47"/>
    </row>
    <row r="274" spans="1:7" s="33" customFormat="1" ht="6.75" customHeight="1" thickBot="1">
      <c r="A274" s="40"/>
      <c r="B274" s="17"/>
      <c r="C274" s="41"/>
      <c r="D274" s="38"/>
      <c r="F274" s="19"/>
      <c r="G274" s="39"/>
    </row>
    <row r="275" spans="1:7" s="2" customFormat="1" ht="13.5" thickBot="1">
      <c r="A275" s="34"/>
      <c r="B275" s="2" t="s">
        <v>18</v>
      </c>
      <c r="D275" s="3"/>
      <c r="E275" s="14" t="s">
        <v>2</v>
      </c>
      <c r="F275" s="138"/>
      <c r="G275" s="36"/>
    </row>
    <row r="276" spans="1:7" s="2" customFormat="1" ht="6.75" customHeight="1" thickBot="1">
      <c r="A276" s="34"/>
      <c r="D276" s="3"/>
      <c r="F276" s="4"/>
      <c r="G276" s="36"/>
    </row>
    <row r="277" spans="1:7" s="2" customFormat="1" ht="13.5" thickBot="1">
      <c r="A277" s="34"/>
      <c r="B277" s="2" t="s">
        <v>19</v>
      </c>
      <c r="D277" s="3"/>
      <c r="E277" s="14" t="s">
        <v>2</v>
      </c>
      <c r="F277" s="138"/>
      <c r="G277" s="36"/>
    </row>
    <row r="278" spans="1:7" s="2" customFormat="1" ht="6.75" customHeight="1" thickBot="1">
      <c r="A278" s="34"/>
      <c r="D278" s="3"/>
      <c r="F278" s="4"/>
      <c r="G278" s="36"/>
    </row>
    <row r="279" spans="1:7" s="2" customFormat="1" ht="13.5" thickBot="1">
      <c r="A279" s="34"/>
      <c r="C279" s="2" t="s">
        <v>14</v>
      </c>
      <c r="D279" s="3"/>
      <c r="F279" s="16" t="str">
        <f>IF(F277&gt;F275,F275/F277,IF(F282&gt;0,F282,"N/A"))</f>
        <v>N/A</v>
      </c>
      <c r="G279" s="36"/>
    </row>
    <row r="280" spans="1:7" s="2" customFormat="1" ht="6.75" customHeight="1">
      <c r="A280" s="34"/>
      <c r="D280" s="3"/>
      <c r="F280" s="4"/>
      <c r="G280" s="36"/>
    </row>
    <row r="281" spans="1:7" s="2" customFormat="1" ht="13.5" customHeight="1" thickBot="1">
      <c r="A281" s="34"/>
      <c r="B281" s="298" t="s">
        <v>301</v>
      </c>
      <c r="C281" s="298"/>
      <c r="D281" s="298"/>
      <c r="F281" s="4"/>
      <c r="G281" s="36"/>
    </row>
    <row r="282" spans="1:7" s="2" customFormat="1" ht="13.5" thickBot="1">
      <c r="A282" s="34"/>
      <c r="B282" s="298"/>
      <c r="C282" s="298"/>
      <c r="D282" s="298"/>
      <c r="E282" s="14" t="s">
        <v>2</v>
      </c>
      <c r="F282" s="15"/>
      <c r="G282" s="36"/>
    </row>
    <row r="283" spans="1:7" s="2" customFormat="1" ht="6.75" customHeight="1">
      <c r="A283" s="34"/>
      <c r="D283" s="3"/>
      <c r="F283" s="4"/>
      <c r="G283" s="36"/>
    </row>
    <row r="284" spans="1:7" s="2" customFormat="1" ht="15">
      <c r="A284" s="34"/>
      <c r="B284" s="299"/>
      <c r="C284" s="300"/>
      <c r="D284" s="301"/>
      <c r="F284" s="4"/>
      <c r="G284" s="36"/>
    </row>
    <row r="285" spans="1:7" s="2" customFormat="1" ht="15">
      <c r="A285" s="34"/>
      <c r="B285" s="302"/>
      <c r="C285" s="303"/>
      <c r="D285" s="304"/>
      <c r="F285" s="4"/>
      <c r="G285" s="36"/>
    </row>
    <row r="286" spans="1:7" s="2" customFormat="1" ht="15">
      <c r="A286" s="34"/>
      <c r="B286" s="302"/>
      <c r="C286" s="303"/>
      <c r="D286" s="304"/>
      <c r="F286" s="4"/>
      <c r="G286" s="36"/>
    </row>
    <row r="287" spans="1:7" s="2" customFormat="1" ht="15">
      <c r="A287" s="34"/>
      <c r="B287" s="302"/>
      <c r="C287" s="303"/>
      <c r="D287" s="304"/>
      <c r="F287" s="4"/>
      <c r="G287" s="36"/>
    </row>
    <row r="288" spans="1:7" s="2" customFormat="1" ht="15">
      <c r="A288" s="34"/>
      <c r="B288" s="302"/>
      <c r="C288" s="303"/>
      <c r="D288" s="304"/>
      <c r="F288" s="4"/>
      <c r="G288" s="36"/>
    </row>
    <row r="289" spans="1:7" s="2" customFormat="1" ht="15">
      <c r="A289" s="34"/>
      <c r="B289" s="302"/>
      <c r="C289" s="303"/>
      <c r="D289" s="304"/>
      <c r="F289" s="4"/>
      <c r="G289" s="36"/>
    </row>
    <row r="290" spans="1:7" s="2" customFormat="1" ht="15">
      <c r="A290" s="34"/>
      <c r="B290" s="305"/>
      <c r="C290" s="306"/>
      <c r="D290" s="307"/>
      <c r="F290" s="4"/>
      <c r="G290" s="36"/>
    </row>
    <row r="291" spans="1:7" s="2" customFormat="1" ht="6.75" customHeight="1" thickBot="1">
      <c r="A291" s="34"/>
      <c r="D291" s="3"/>
      <c r="F291" s="4"/>
      <c r="G291" s="36"/>
    </row>
    <row r="292" spans="1:7" s="2" customFormat="1" ht="13.5" thickBot="1">
      <c r="A292" s="34"/>
      <c r="B292" s="2" t="s">
        <v>20</v>
      </c>
      <c r="D292" s="3"/>
      <c r="E292" s="14" t="s">
        <v>2</v>
      </c>
      <c r="F292" s="54"/>
      <c r="G292" s="36"/>
    </row>
    <row r="293" spans="1:7" s="2" customFormat="1" ht="6.75" customHeight="1" thickBot="1">
      <c r="A293" s="34"/>
      <c r="D293" s="3"/>
      <c r="F293" s="4"/>
      <c r="G293" s="36"/>
    </row>
    <row r="294" spans="1:7" s="2" customFormat="1" ht="13.5" thickBot="1">
      <c r="A294" s="34"/>
      <c r="C294" s="35" t="s">
        <v>15</v>
      </c>
      <c r="D294" s="3"/>
      <c r="F294" s="18" t="str">
        <f>IF(F282="Yes",1,IF(F282="No",0,IF(AND(ISBLANK(F292),ISNUMBER(F279)),1,IF(F292&gt;0,LOOKUP(F279/F292,$H$7:$H$11),IF(ISTEXT(D272),0,"")))))</f>
        <v/>
      </c>
      <c r="G294" s="36"/>
    </row>
    <row r="295" spans="1:7" s="2" customFormat="1" ht="15">
      <c r="A295" s="48"/>
      <c r="B295" s="49"/>
      <c r="C295" s="49"/>
      <c r="D295" s="50"/>
      <c r="E295" s="49"/>
      <c r="F295" s="51"/>
      <c r="G295" s="52"/>
    </row>
  </sheetData>
  <mergeCells count="22">
    <mergeCell ref="B259:D265"/>
    <mergeCell ref="B206:D207"/>
    <mergeCell ref="B231:D232"/>
    <mergeCell ref="B281:D282"/>
    <mergeCell ref="B209:D215"/>
    <mergeCell ref="B234:D240"/>
    <mergeCell ref="B284:D290"/>
    <mergeCell ref="B32:D38"/>
    <mergeCell ref="B184:D190"/>
    <mergeCell ref="B59:D65"/>
    <mergeCell ref="B84:D90"/>
    <mergeCell ref="B109:D115"/>
    <mergeCell ref="B134:D140"/>
    <mergeCell ref="B256:D257"/>
    <mergeCell ref="B29:D30"/>
    <mergeCell ref="B56:D57"/>
    <mergeCell ref="B81:D82"/>
    <mergeCell ref="B106:D107"/>
    <mergeCell ref="B131:D132"/>
    <mergeCell ref="B159:D165"/>
    <mergeCell ref="B156:D157"/>
    <mergeCell ref="B181:D182"/>
  </mergeCells>
  <dataValidations count="1">
    <dataValidation type="list" showInputMessage="1" showErrorMessage="1" sqref="F57 F157 F132 F107 F82 F182 F257 F232 F207 F282">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 ref="B281:B282" location="Instructions!A29" display="If &quot;yes/no&quot; as to whether the milestone has been achieved, select &quot;yes&quot; or &quot;no&quot; from the dropdown "/>
    <hyperlink ref="B281:D2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4" manualBreakCount="4">
    <brk id="45" max="16383" man="1"/>
    <brk id="70" max="16383" man="1"/>
    <brk id="145" max="16383" man="1"/>
    <brk id="220" max="16383" man="1"/>
  </rowBreaks>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270"/>
  <sheetViews>
    <sheetView showGridLines="0" zoomScaleSheetLayoutView="74" zoomScalePageLayoutView="90" workbookViewId="0" topLeftCell="A1">
      <selection activeCell="K38" sqref="K38"/>
    </sheetView>
  </sheetViews>
  <sheetFormatPr defaultColWidth="10.00390625" defaultRowHeight="15"/>
  <cols>
    <col min="1" max="1" width="1.7109375" style="5" customWidth="1"/>
    <col min="2" max="2" width="2.140625" style="5" customWidth="1"/>
    <col min="3" max="3" width="20.8515625" style="5" customWidth="1"/>
    <col min="4" max="4" width="75.28125" style="11" customWidth="1"/>
    <col min="5" max="5" width="2.7109375" style="5" customWidth="1"/>
    <col min="6" max="6" width="16.00390625" style="7" customWidth="1"/>
    <col min="7" max="7" width="3.00390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IF('[1]Total Payment Amount'!D2=0,"",'[1]Total Payment Amount'!D2)</f>
        <v>Los Angeles County Department of Health Services</v>
      </c>
    </row>
    <row r="3" spans="1:4" ht="15">
      <c r="A3" s="1" t="str">
        <f>'Total Payment Amount'!B3</f>
        <v>REPORTING YEAR:</v>
      </c>
      <c r="C3" s="1"/>
      <c r="D3" s="6" t="str">
        <f>IF('[1]Total Payment Amount'!D3=0,"",'[1]Total Payment Amount'!D3)</f>
        <v>DY 7</v>
      </c>
    </row>
    <row r="4" spans="1:4" ht="15">
      <c r="A4" s="1" t="str">
        <f>'Total Payment Amount'!B4</f>
        <v xml:space="preserve">DATE OF SUBMISSION: </v>
      </c>
      <c r="D4" s="8">
        <v>41182</v>
      </c>
    </row>
    <row r="5" ht="15">
      <c r="A5" s="64" t="s">
        <v>172</v>
      </c>
    </row>
    <row r="7" spans="1:8" ht="14.25">
      <c r="A7" s="10" t="s">
        <v>1</v>
      </c>
      <c r="H7" s="73">
        <v>0</v>
      </c>
    </row>
    <row r="8" spans="1:8" ht="14.25">
      <c r="A8" s="12" t="s">
        <v>2</v>
      </c>
      <c r="B8" s="13" t="s">
        <v>3</v>
      </c>
      <c r="H8" s="73">
        <v>0.25</v>
      </c>
    </row>
    <row r="9" spans="1:8" ht="15" thickBot="1">
      <c r="A9" s="13" t="s">
        <v>4</v>
      </c>
      <c r="B9" s="13"/>
      <c r="H9" s="73">
        <v>0.5</v>
      </c>
    </row>
    <row r="10" spans="1:8" s="2" customFormat="1" ht="13.5" thickBot="1">
      <c r="A10" s="14" t="s">
        <v>2</v>
      </c>
      <c r="B10" s="15"/>
      <c r="C10" s="3" t="s">
        <v>5</v>
      </c>
      <c r="D10" s="3"/>
      <c r="E10" s="3"/>
      <c r="F10" s="3"/>
      <c r="G10" s="3"/>
      <c r="H10" s="2">
        <v>0.75</v>
      </c>
    </row>
    <row r="11" spans="2:8" s="2" customFormat="1" ht="15" thickBot="1">
      <c r="B11" s="16"/>
      <c r="C11" s="17" t="s">
        <v>6</v>
      </c>
      <c r="D11" s="3"/>
      <c r="F11" s="4"/>
      <c r="H11" s="2">
        <v>1</v>
      </c>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173</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15639250</v>
      </c>
      <c r="G17" s="36"/>
    </row>
    <row r="18" spans="1:7" s="2" customFormat="1" ht="13.5" thickBot="1">
      <c r="A18" s="34"/>
      <c r="C18" s="35"/>
      <c r="D18" s="3"/>
      <c r="F18" s="4"/>
      <c r="G18" s="36"/>
    </row>
    <row r="19" spans="1:7" s="2" customFormat="1" ht="13.5" thickBot="1">
      <c r="A19" s="34"/>
      <c r="B19" s="2" t="s">
        <v>11</v>
      </c>
      <c r="C19" s="35"/>
      <c r="D19" s="3"/>
      <c r="E19" s="14" t="s">
        <v>2</v>
      </c>
      <c r="F19" s="15">
        <v>15639250</v>
      </c>
      <c r="G19" s="36"/>
    </row>
    <row r="20" spans="1:7" s="73" customFormat="1" ht="15">
      <c r="A20" s="81"/>
      <c r="B20" s="64"/>
      <c r="C20" s="64"/>
      <c r="D20" s="72"/>
      <c r="F20" s="74"/>
      <c r="G20" s="75"/>
    </row>
    <row r="21" spans="1:7" s="73" customFormat="1" ht="15">
      <c r="A21" s="76"/>
      <c r="B21" s="77" t="s">
        <v>174</v>
      </c>
      <c r="C21" s="77"/>
      <c r="D21" s="72"/>
      <c r="G21" s="75"/>
    </row>
    <row r="22" spans="1:7" s="73" customFormat="1" ht="6.75" customHeight="1" thickBot="1">
      <c r="A22" s="76"/>
      <c r="B22" s="10"/>
      <c r="C22" s="77"/>
      <c r="D22" s="72"/>
      <c r="F22" s="74"/>
      <c r="G22" s="75"/>
    </row>
    <row r="23" spans="1:7" ht="13.5" thickBot="1">
      <c r="A23" s="79"/>
      <c r="B23" s="5" t="s">
        <v>30</v>
      </c>
      <c r="E23" s="14" t="s">
        <v>2</v>
      </c>
      <c r="F23" s="138">
        <v>2346</v>
      </c>
      <c r="G23" s="80"/>
    </row>
    <row r="24" spans="1:7" ht="6.75" customHeight="1" thickBot="1">
      <c r="A24" s="79"/>
      <c r="G24" s="80"/>
    </row>
    <row r="25" spans="1:7" ht="13.5" thickBot="1">
      <c r="A25" s="79"/>
      <c r="B25" s="5" t="s">
        <v>31</v>
      </c>
      <c r="E25" s="14" t="s">
        <v>2</v>
      </c>
      <c r="F25" s="138">
        <v>2460</v>
      </c>
      <c r="G25" s="80"/>
    </row>
    <row r="26" spans="1:7" ht="6.75" customHeight="1" thickBot="1">
      <c r="A26" s="79"/>
      <c r="G26" s="80"/>
    </row>
    <row r="27" spans="1:7" ht="13.5" thickBot="1">
      <c r="A27" s="79"/>
      <c r="C27" s="5" t="s">
        <v>170</v>
      </c>
      <c r="F27" s="16">
        <f>IF(F25&gt;F23,F23/F25,"N/A")</f>
        <v>0.9536585365853658</v>
      </c>
      <c r="G27" s="80"/>
    </row>
    <row r="28" spans="1:7" ht="6.75" customHeight="1">
      <c r="A28" s="79"/>
      <c r="G28" s="80"/>
    </row>
    <row r="29" spans="1:7" s="2" customFormat="1" ht="15">
      <c r="A29" s="34"/>
      <c r="B29" s="310" t="s">
        <v>300</v>
      </c>
      <c r="C29" s="311"/>
      <c r="D29" s="311"/>
      <c r="E29" s="45"/>
      <c r="F29" s="46"/>
      <c r="G29" s="36"/>
    </row>
    <row r="30" spans="1:7" s="2" customFormat="1" ht="15">
      <c r="A30" s="34"/>
      <c r="B30" s="311"/>
      <c r="C30" s="311"/>
      <c r="D30" s="311"/>
      <c r="E30" s="45"/>
      <c r="F30" s="46"/>
      <c r="G30" s="36"/>
    </row>
    <row r="31" spans="1:7" s="2" customFormat="1" ht="6.75" customHeight="1">
      <c r="A31" s="34"/>
      <c r="D31" s="3"/>
      <c r="F31" s="4"/>
      <c r="G31" s="36"/>
    </row>
    <row r="32" spans="1:7" s="2" customFormat="1" ht="15">
      <c r="A32" s="34"/>
      <c r="B32" s="299" t="s">
        <v>416</v>
      </c>
      <c r="C32" s="300"/>
      <c r="D32" s="301"/>
      <c r="F32" s="4"/>
      <c r="G32" s="36"/>
    </row>
    <row r="33" spans="1:7" s="2" customFormat="1" ht="15">
      <c r="A33" s="34"/>
      <c r="B33" s="302"/>
      <c r="C33" s="303"/>
      <c r="D33" s="304"/>
      <c r="F33" s="4"/>
      <c r="G33" s="36"/>
    </row>
    <row r="34" spans="1:7" s="2" customFormat="1" ht="15">
      <c r="A34" s="34"/>
      <c r="B34" s="302"/>
      <c r="C34" s="303"/>
      <c r="D34" s="304"/>
      <c r="F34" s="4"/>
      <c r="G34" s="36"/>
    </row>
    <row r="35" spans="1:7" s="2" customFormat="1" ht="15">
      <c r="A35" s="34"/>
      <c r="B35" s="302"/>
      <c r="C35" s="303"/>
      <c r="D35" s="304"/>
      <c r="F35" s="4"/>
      <c r="G35" s="36"/>
    </row>
    <row r="36" spans="1:7" s="2" customFormat="1" ht="15">
      <c r="A36" s="34"/>
      <c r="B36" s="302"/>
      <c r="C36" s="303"/>
      <c r="D36" s="304"/>
      <c r="F36" s="4"/>
      <c r="G36" s="36"/>
    </row>
    <row r="37" spans="1:7" s="2" customFormat="1" ht="15">
      <c r="A37" s="34"/>
      <c r="B37" s="302"/>
      <c r="C37" s="303"/>
      <c r="D37" s="304"/>
      <c r="F37" s="4"/>
      <c r="G37" s="36"/>
    </row>
    <row r="38" spans="1:7" s="2" customFormat="1" ht="78" customHeight="1">
      <c r="A38" s="34"/>
      <c r="B38" s="305"/>
      <c r="C38" s="306"/>
      <c r="D38" s="307"/>
      <c r="F38" s="4"/>
      <c r="G38" s="36"/>
    </row>
    <row r="39" spans="1:7" ht="6.75" customHeight="1" thickBot="1">
      <c r="A39" s="79"/>
      <c r="G39" s="80"/>
    </row>
    <row r="40" spans="1:7" ht="13.5" thickBot="1">
      <c r="A40" s="79"/>
      <c r="B40" s="5" t="s">
        <v>171</v>
      </c>
      <c r="E40" s="14" t="s">
        <v>2</v>
      </c>
      <c r="F40" s="54"/>
      <c r="G40" s="80"/>
    </row>
    <row r="41" spans="1:7" ht="6.75" customHeight="1" thickBot="1">
      <c r="A41" s="79"/>
      <c r="G41" s="80"/>
    </row>
    <row r="42" spans="1:7" ht="14.25" customHeight="1" thickBot="1">
      <c r="A42" s="79"/>
      <c r="B42" s="5" t="s">
        <v>226</v>
      </c>
      <c r="F42" s="148" t="str">
        <f>IF(ISNUMBER(F40),F27/F40,"N/A")</f>
        <v>N/A</v>
      </c>
      <c r="G42" s="80"/>
    </row>
    <row r="43" spans="1:7" ht="6.75" customHeight="1" thickBot="1">
      <c r="A43" s="79"/>
      <c r="G43" s="80"/>
    </row>
    <row r="44" spans="1:7" ht="13.5" thickBot="1">
      <c r="A44" s="79"/>
      <c r="C44" s="78" t="s">
        <v>15</v>
      </c>
      <c r="F44" s="18">
        <f>IF(ISNUMBER(F40),LOOKUP(F42,$H$7:$H$11),IF(F23&lt;F25,1,0))</f>
        <v>1</v>
      </c>
      <c r="G44" s="80"/>
    </row>
    <row r="45" spans="1:7" s="2" customFormat="1" ht="11.25" customHeight="1">
      <c r="A45" s="48"/>
      <c r="B45" s="49"/>
      <c r="C45" s="49"/>
      <c r="D45" s="50"/>
      <c r="E45" s="49"/>
      <c r="F45" s="51"/>
      <c r="G45" s="52"/>
    </row>
    <row r="46" spans="1:7" s="2" customFormat="1" ht="6.75" customHeight="1">
      <c r="A46" s="159"/>
      <c r="B46" s="160"/>
      <c r="C46" s="160"/>
      <c r="D46" s="161"/>
      <c r="E46" s="160"/>
      <c r="F46" s="162"/>
      <c r="G46" s="163"/>
    </row>
    <row r="47" spans="1:7" s="33" customFormat="1" ht="15">
      <c r="A47" s="40"/>
      <c r="B47" s="41" t="s">
        <v>229</v>
      </c>
      <c r="C47" s="41"/>
      <c r="D47" s="152" t="s">
        <v>334</v>
      </c>
      <c r="G47" s="39"/>
    </row>
    <row r="48" spans="1:7" s="45" customFormat="1" ht="12">
      <c r="A48" s="42"/>
      <c r="B48" s="134"/>
      <c r="C48" s="43"/>
      <c r="D48" s="153" t="s">
        <v>142</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8"/>
      <c r="G50" s="36"/>
    </row>
    <row r="51" spans="1:7" s="2" customFormat="1" ht="6.75" customHeight="1" thickBot="1">
      <c r="A51" s="34"/>
      <c r="D51" s="3"/>
      <c r="F51" s="4"/>
      <c r="G51" s="36"/>
    </row>
    <row r="52" spans="1:7" s="2" customFormat="1" ht="13.5" thickBot="1">
      <c r="A52" s="34"/>
      <c r="B52" s="2" t="s">
        <v>19</v>
      </c>
      <c r="D52" s="3"/>
      <c r="E52" s="14" t="s">
        <v>2</v>
      </c>
      <c r="F52" s="138"/>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298" t="s">
        <v>301</v>
      </c>
      <c r="C56" s="298"/>
      <c r="D56" s="298"/>
      <c r="F56" s="4"/>
      <c r="G56" s="36"/>
    </row>
    <row r="57" spans="1:7" s="2" customFormat="1" ht="13.5" thickBot="1">
      <c r="A57" s="34"/>
      <c r="B57" s="298"/>
      <c r="C57" s="298"/>
      <c r="D57" s="298"/>
      <c r="E57" s="14" t="s">
        <v>2</v>
      </c>
      <c r="F57" s="15" t="s">
        <v>186</v>
      </c>
      <c r="G57" s="36"/>
    </row>
    <row r="58" spans="1:7" s="2" customFormat="1" ht="6.75" customHeight="1">
      <c r="A58" s="34"/>
      <c r="D58" s="3"/>
      <c r="F58" s="4"/>
      <c r="G58" s="36"/>
    </row>
    <row r="59" spans="1:7" s="2" customFormat="1" ht="15">
      <c r="A59" s="34"/>
      <c r="B59" s="299" t="s">
        <v>361</v>
      </c>
      <c r="C59" s="300"/>
      <c r="D59" s="301"/>
      <c r="F59" s="4"/>
      <c r="G59" s="36"/>
    </row>
    <row r="60" spans="1:7" s="2" customFormat="1" ht="15">
      <c r="A60" s="34"/>
      <c r="B60" s="302"/>
      <c r="C60" s="303"/>
      <c r="D60" s="304"/>
      <c r="F60" s="4"/>
      <c r="G60" s="36"/>
    </row>
    <row r="61" spans="1:7" s="2" customFormat="1" ht="15">
      <c r="A61" s="34"/>
      <c r="B61" s="302"/>
      <c r="C61" s="303"/>
      <c r="D61" s="304"/>
      <c r="F61" s="4"/>
      <c r="G61" s="36"/>
    </row>
    <row r="62" spans="1:7" s="2" customFormat="1" ht="15">
      <c r="A62" s="34"/>
      <c r="B62" s="302"/>
      <c r="C62" s="303"/>
      <c r="D62" s="304"/>
      <c r="F62" s="4"/>
      <c r="G62" s="36"/>
    </row>
    <row r="63" spans="1:7" s="2" customFormat="1" ht="15">
      <c r="A63" s="34"/>
      <c r="B63" s="302"/>
      <c r="C63" s="303"/>
      <c r="D63" s="304"/>
      <c r="F63" s="4"/>
      <c r="G63" s="36"/>
    </row>
    <row r="64" spans="1:7" s="2" customFormat="1" ht="15">
      <c r="A64" s="34"/>
      <c r="B64" s="302"/>
      <c r="C64" s="303"/>
      <c r="D64" s="304"/>
      <c r="F64" s="4"/>
      <c r="G64" s="36"/>
    </row>
    <row r="65" spans="1:7" s="2" customFormat="1" ht="408.75" customHeight="1">
      <c r="A65" s="34"/>
      <c r="B65" s="305"/>
      <c r="C65" s="306"/>
      <c r="D65" s="307"/>
      <c r="F65" s="4"/>
      <c r="G65" s="36"/>
    </row>
    <row r="66" spans="1:7" s="2" customFormat="1" ht="6.75" customHeight="1" thickBot="1">
      <c r="A66" s="34"/>
      <c r="D66" s="3"/>
      <c r="F66" s="4"/>
      <c r="G66" s="36"/>
    </row>
    <row r="67" spans="1:7" s="2" customFormat="1" ht="13.5" thickBot="1">
      <c r="A67" s="34"/>
      <c r="B67" s="2" t="s">
        <v>20</v>
      </c>
      <c r="D67" s="3"/>
      <c r="E67" s="14" t="s">
        <v>2</v>
      </c>
      <c r="F67" s="54" t="s">
        <v>186</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IF(F57="Yes",1,IF(F57="No",0,IF(AND(ISBLANK(F67),ISNUMBER(F54)),1,IF(F67&gt;0,LOOKUP(F54/F67,$H$7:$H$11),IF(ISTEXT(D47),0,"")))))</f>
        <v>1</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28.5">
      <c r="A72" s="40"/>
      <c r="B72" s="41" t="s">
        <v>229</v>
      </c>
      <c r="C72" s="41"/>
      <c r="D72" s="152" t="s">
        <v>335</v>
      </c>
      <c r="G72" s="39"/>
    </row>
    <row r="73" spans="1:7" s="45" customFormat="1" ht="12">
      <c r="A73" s="42"/>
      <c r="B73" s="134"/>
      <c r="C73" s="43"/>
      <c r="D73" s="153" t="s">
        <v>142</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8"/>
      <c r="G75" s="36"/>
    </row>
    <row r="76" spans="1:7" s="2" customFormat="1" ht="6.75" customHeight="1" thickBot="1">
      <c r="A76" s="34"/>
      <c r="D76" s="3"/>
      <c r="F76" s="4"/>
      <c r="G76" s="36"/>
    </row>
    <row r="77" spans="1:7" s="2" customFormat="1" ht="13.5" thickBot="1">
      <c r="A77" s="34"/>
      <c r="B77" s="2" t="s">
        <v>19</v>
      </c>
      <c r="D77" s="3"/>
      <c r="E77" s="14" t="s">
        <v>2</v>
      </c>
      <c r="F77" s="138"/>
      <c r="G77" s="36"/>
    </row>
    <row r="78" spans="1:7" s="2" customFormat="1" ht="6.75" customHeight="1" thickBot="1">
      <c r="A78" s="34"/>
      <c r="D78" s="3"/>
      <c r="F78" s="4"/>
      <c r="G78" s="36"/>
    </row>
    <row r="79" spans="1:7" s="2" customFormat="1" ht="13.5" thickBot="1">
      <c r="A79" s="34"/>
      <c r="C79" s="2" t="s">
        <v>14</v>
      </c>
      <c r="D79" s="3"/>
      <c r="F79" s="16" t="str">
        <f>IF(F77&gt;F75,F75/F77,IF(F82&gt;0,F82,"N/A"))</f>
        <v>Yes</v>
      </c>
      <c r="G79" s="36"/>
    </row>
    <row r="80" spans="1:7" s="2" customFormat="1" ht="6.75" customHeight="1">
      <c r="A80" s="34"/>
      <c r="D80" s="3"/>
      <c r="F80" s="4"/>
      <c r="G80" s="36"/>
    </row>
    <row r="81" spans="1:7" s="2" customFormat="1" ht="13.5" customHeight="1" thickBot="1">
      <c r="A81" s="34"/>
      <c r="B81" s="298" t="s">
        <v>301</v>
      </c>
      <c r="C81" s="298"/>
      <c r="D81" s="298"/>
      <c r="F81" s="4"/>
      <c r="G81" s="36"/>
    </row>
    <row r="82" spans="1:7" s="2" customFormat="1" ht="13.5" thickBot="1">
      <c r="A82" s="34"/>
      <c r="B82" s="298"/>
      <c r="C82" s="298"/>
      <c r="D82" s="298"/>
      <c r="E82" s="14" t="s">
        <v>2</v>
      </c>
      <c r="F82" s="15" t="s">
        <v>186</v>
      </c>
      <c r="G82" s="36"/>
    </row>
    <row r="83" spans="1:7" s="2" customFormat="1" ht="6.75" customHeight="1">
      <c r="A83" s="34"/>
      <c r="D83" s="3"/>
      <c r="F83" s="4"/>
      <c r="G83" s="36"/>
    </row>
    <row r="84" spans="1:7" s="2" customFormat="1" ht="15">
      <c r="A84" s="34"/>
      <c r="B84" s="299" t="s">
        <v>349</v>
      </c>
      <c r="C84" s="300"/>
      <c r="D84" s="301"/>
      <c r="F84" s="4"/>
      <c r="G84" s="36"/>
    </row>
    <row r="85" spans="1:7" s="2" customFormat="1" ht="15">
      <c r="A85" s="34"/>
      <c r="B85" s="302"/>
      <c r="C85" s="303"/>
      <c r="D85" s="304"/>
      <c r="F85" s="4"/>
      <c r="G85" s="36"/>
    </row>
    <row r="86" spans="1:7" s="2" customFormat="1" ht="15">
      <c r="A86" s="34"/>
      <c r="B86" s="302"/>
      <c r="C86" s="303"/>
      <c r="D86" s="304"/>
      <c r="F86" s="4"/>
      <c r="G86" s="36"/>
    </row>
    <row r="87" spans="1:7" s="2" customFormat="1" ht="15">
      <c r="A87" s="34"/>
      <c r="B87" s="302"/>
      <c r="C87" s="303"/>
      <c r="D87" s="304"/>
      <c r="F87" s="4"/>
      <c r="G87" s="36"/>
    </row>
    <row r="88" spans="1:7" s="2" customFormat="1" ht="15">
      <c r="A88" s="34"/>
      <c r="B88" s="302"/>
      <c r="C88" s="303"/>
      <c r="D88" s="304"/>
      <c r="F88" s="4"/>
      <c r="G88" s="36"/>
    </row>
    <row r="89" spans="1:7" s="2" customFormat="1" ht="15">
      <c r="A89" s="34"/>
      <c r="B89" s="302"/>
      <c r="C89" s="303"/>
      <c r="D89" s="304"/>
      <c r="F89" s="4"/>
      <c r="G89" s="36"/>
    </row>
    <row r="90" spans="1:7" s="2" customFormat="1" ht="15">
      <c r="A90" s="34"/>
      <c r="B90" s="305"/>
      <c r="C90" s="306"/>
      <c r="D90" s="307"/>
      <c r="F90" s="4"/>
      <c r="G90" s="36"/>
    </row>
    <row r="91" spans="1:7" s="2" customFormat="1" ht="6.75" customHeight="1" thickBot="1">
      <c r="A91" s="34"/>
      <c r="D91" s="3"/>
      <c r="F91" s="4"/>
      <c r="G91" s="36"/>
    </row>
    <row r="92" spans="1:7" s="2" customFormat="1" ht="13.5" thickBot="1">
      <c r="A92" s="34"/>
      <c r="B92" s="2" t="s">
        <v>20</v>
      </c>
      <c r="D92" s="3"/>
      <c r="E92" s="14" t="s">
        <v>2</v>
      </c>
      <c r="F92" s="54" t="s">
        <v>186</v>
      </c>
      <c r="G92" s="36"/>
    </row>
    <row r="93" spans="1:7" s="2" customFormat="1" ht="6.75" customHeight="1" thickBot="1">
      <c r="A93" s="34"/>
      <c r="D93" s="3"/>
      <c r="F93" s="4"/>
      <c r="G93" s="36"/>
    </row>
    <row r="94" spans="1:7" s="2" customFormat="1" ht="13.5" thickBot="1">
      <c r="A94" s="34"/>
      <c r="C94" s="35" t="s">
        <v>15</v>
      </c>
      <c r="D94" s="3"/>
      <c r="F94" s="18">
        <f>IF(F82="Yes",1,IF(F82="No",0,IF(AND(ISBLANK(F92),ISNUMBER(F79)),1,IF(F92&gt;0,LOOKUP(F79/F92,$H$7:$H$11),IF(ISTEXT(D72),0,"")))))</f>
        <v>1</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28.5">
      <c r="A97" s="40"/>
      <c r="B97" s="41" t="s">
        <v>229</v>
      </c>
      <c r="C97" s="41"/>
      <c r="D97" s="152" t="s">
        <v>336</v>
      </c>
      <c r="G97" s="39"/>
    </row>
    <row r="98" spans="1:7" s="45" customFormat="1" ht="12">
      <c r="A98" s="42"/>
      <c r="B98" s="134"/>
      <c r="C98" s="43"/>
      <c r="D98" s="153" t="s">
        <v>142</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8"/>
      <c r="G100" s="36"/>
    </row>
    <row r="101" spans="1:7" s="2" customFormat="1" ht="6.75" customHeight="1" thickBot="1">
      <c r="A101" s="34"/>
      <c r="D101" s="3"/>
      <c r="F101" s="4"/>
      <c r="G101" s="36"/>
    </row>
    <row r="102" spans="1:7" s="2" customFormat="1" ht="13.5" thickBot="1">
      <c r="A102" s="34"/>
      <c r="B102" s="2" t="s">
        <v>19</v>
      </c>
      <c r="D102" s="3"/>
      <c r="E102" s="14" t="s">
        <v>2</v>
      </c>
      <c r="F102" s="138"/>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Yes</v>
      </c>
      <c r="G104" s="36"/>
    </row>
    <row r="105" spans="1:7" s="2" customFormat="1" ht="6.75" customHeight="1">
      <c r="A105" s="34"/>
      <c r="D105" s="3"/>
      <c r="F105" s="4"/>
      <c r="G105" s="36"/>
    </row>
    <row r="106" spans="1:7" s="2" customFormat="1" ht="13.5" customHeight="1" thickBot="1">
      <c r="A106" s="34"/>
      <c r="B106" s="298" t="s">
        <v>301</v>
      </c>
      <c r="C106" s="298"/>
      <c r="D106" s="298"/>
      <c r="F106" s="4"/>
      <c r="G106" s="36"/>
    </row>
    <row r="107" spans="1:7" s="2" customFormat="1" ht="13.5" thickBot="1">
      <c r="A107" s="34"/>
      <c r="B107" s="298"/>
      <c r="C107" s="298"/>
      <c r="D107" s="298"/>
      <c r="E107" s="14" t="s">
        <v>2</v>
      </c>
      <c r="F107" s="15" t="s">
        <v>186</v>
      </c>
      <c r="G107" s="36"/>
    </row>
    <row r="108" spans="1:7" s="2" customFormat="1" ht="6.75" customHeight="1">
      <c r="A108" s="34"/>
      <c r="D108" s="3"/>
      <c r="F108" s="4"/>
      <c r="G108" s="36"/>
    </row>
    <row r="109" spans="1:7" s="2" customFormat="1" ht="15">
      <c r="A109" s="34"/>
      <c r="B109" s="299" t="s">
        <v>350</v>
      </c>
      <c r="C109" s="300"/>
      <c r="D109" s="301"/>
      <c r="F109" s="4"/>
      <c r="G109" s="36"/>
    </row>
    <row r="110" spans="1:7" s="2" customFormat="1" ht="15">
      <c r="A110" s="34"/>
      <c r="B110" s="302"/>
      <c r="C110" s="303"/>
      <c r="D110" s="304"/>
      <c r="F110" s="4"/>
      <c r="G110" s="36"/>
    </row>
    <row r="111" spans="1:7" s="2" customFormat="1" ht="15">
      <c r="A111" s="34"/>
      <c r="B111" s="302"/>
      <c r="C111" s="303"/>
      <c r="D111" s="304"/>
      <c r="F111" s="4"/>
      <c r="G111" s="36"/>
    </row>
    <row r="112" spans="1:7" s="2" customFormat="1" ht="15">
      <c r="A112" s="34"/>
      <c r="B112" s="302"/>
      <c r="C112" s="303"/>
      <c r="D112" s="304"/>
      <c r="F112" s="4"/>
      <c r="G112" s="36"/>
    </row>
    <row r="113" spans="1:7" s="2" customFormat="1" ht="15">
      <c r="A113" s="34"/>
      <c r="B113" s="302"/>
      <c r="C113" s="303"/>
      <c r="D113" s="304"/>
      <c r="F113" s="4"/>
      <c r="G113" s="36"/>
    </row>
    <row r="114" spans="1:7" s="2" customFormat="1" ht="15">
      <c r="A114" s="34"/>
      <c r="B114" s="302"/>
      <c r="C114" s="303"/>
      <c r="D114" s="304"/>
      <c r="F114" s="4"/>
      <c r="G114" s="36"/>
    </row>
    <row r="115" spans="1:7" s="2" customFormat="1" ht="15">
      <c r="A115" s="34"/>
      <c r="B115" s="305"/>
      <c r="C115" s="306"/>
      <c r="D115" s="307"/>
      <c r="F115" s="4"/>
      <c r="G115" s="36"/>
    </row>
    <row r="116" spans="1:7" s="2" customFormat="1" ht="6.75" customHeight="1" thickBot="1">
      <c r="A116" s="34"/>
      <c r="D116" s="3"/>
      <c r="F116" s="4"/>
      <c r="G116" s="36"/>
    </row>
    <row r="117" spans="1:7" s="2" customFormat="1" ht="13.5" thickBot="1">
      <c r="A117" s="34"/>
      <c r="B117" s="2" t="s">
        <v>20</v>
      </c>
      <c r="D117" s="3"/>
      <c r="E117" s="14" t="s">
        <v>2</v>
      </c>
      <c r="F117" s="54" t="s">
        <v>186</v>
      </c>
      <c r="G117" s="36"/>
    </row>
    <row r="118" spans="1:7" s="2" customFormat="1" ht="6.75" customHeight="1" thickBot="1">
      <c r="A118" s="34"/>
      <c r="D118" s="3"/>
      <c r="F118" s="4"/>
      <c r="G118" s="36"/>
    </row>
    <row r="119" spans="1:7" s="2" customFormat="1" ht="13.5" thickBot="1">
      <c r="A119" s="34"/>
      <c r="C119" s="35" t="s">
        <v>15</v>
      </c>
      <c r="D119" s="3"/>
      <c r="F119" s="18">
        <f>IF(F107="Yes",1,IF(F107="No",0,IF(AND(ISBLANK(F117),ISNUMBER(F104)),1,IF(F117&gt;0,LOOKUP(F104/F117,$H$7:$H$11),IF(ISTEXT(D97),0,"")))))</f>
        <v>1</v>
      </c>
      <c r="G119" s="36"/>
    </row>
    <row r="120" spans="1:7" s="2" customFormat="1" ht="12"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229</v>
      </c>
      <c r="C122" s="41"/>
      <c r="D122" s="152"/>
      <c r="G122" s="39"/>
    </row>
    <row r="123" spans="1:7" s="45" customFormat="1" ht="12">
      <c r="A123" s="42"/>
      <c r="B123" s="134"/>
      <c r="C123" s="43"/>
      <c r="D123" s="153" t="s">
        <v>142</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8"/>
      <c r="G125" s="36"/>
    </row>
    <row r="126" spans="1:7" s="2" customFormat="1" ht="6.75" customHeight="1" thickBot="1">
      <c r="A126" s="34"/>
      <c r="D126" s="3"/>
      <c r="F126" s="4"/>
      <c r="G126" s="36"/>
    </row>
    <row r="127" spans="1:7" s="2" customFormat="1" ht="13.5" thickBot="1">
      <c r="A127" s="34"/>
      <c r="B127" s="2" t="s">
        <v>19</v>
      </c>
      <c r="D127" s="3"/>
      <c r="E127" s="14" t="s">
        <v>2</v>
      </c>
      <c r="F127" s="138"/>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298" t="s">
        <v>301</v>
      </c>
      <c r="C131" s="298"/>
      <c r="D131" s="298"/>
      <c r="F131" s="4"/>
      <c r="G131" s="36"/>
    </row>
    <row r="132" spans="1:7" s="2" customFormat="1" ht="13.5" thickBot="1">
      <c r="A132" s="34"/>
      <c r="B132" s="298"/>
      <c r="C132" s="298"/>
      <c r="D132" s="298"/>
      <c r="E132" s="14" t="s">
        <v>2</v>
      </c>
      <c r="F132" s="15"/>
      <c r="G132" s="36"/>
    </row>
    <row r="133" spans="1:7" s="2" customFormat="1" ht="6.75" customHeight="1">
      <c r="A133" s="34"/>
      <c r="D133" s="3"/>
      <c r="F133" s="4"/>
      <c r="G133" s="36"/>
    </row>
    <row r="134" spans="1:7" s="2" customFormat="1" ht="15">
      <c r="A134" s="34"/>
      <c r="B134" s="299"/>
      <c r="C134" s="300"/>
      <c r="D134" s="301"/>
      <c r="F134" s="4"/>
      <c r="G134" s="36"/>
    </row>
    <row r="135" spans="1:7" s="2" customFormat="1" ht="15">
      <c r="A135" s="34"/>
      <c r="B135" s="302"/>
      <c r="C135" s="303"/>
      <c r="D135" s="304"/>
      <c r="F135" s="4"/>
      <c r="G135" s="36"/>
    </row>
    <row r="136" spans="1:7" s="2" customFormat="1" ht="15">
      <c r="A136" s="34"/>
      <c r="B136" s="302"/>
      <c r="C136" s="303"/>
      <c r="D136" s="304"/>
      <c r="F136" s="4"/>
      <c r="G136" s="36"/>
    </row>
    <row r="137" spans="1:7" s="2" customFormat="1" ht="15">
      <c r="A137" s="34"/>
      <c r="B137" s="302"/>
      <c r="C137" s="303"/>
      <c r="D137" s="304"/>
      <c r="F137" s="4"/>
      <c r="G137" s="36"/>
    </row>
    <row r="138" spans="1:7" s="2" customFormat="1" ht="15">
      <c r="A138" s="34"/>
      <c r="B138" s="302"/>
      <c r="C138" s="303"/>
      <c r="D138" s="304"/>
      <c r="F138" s="4"/>
      <c r="G138" s="36"/>
    </row>
    <row r="139" spans="1:7" s="2" customFormat="1" ht="15">
      <c r="A139" s="34"/>
      <c r="B139" s="302"/>
      <c r="C139" s="303"/>
      <c r="D139" s="304"/>
      <c r="F139" s="4"/>
      <c r="G139" s="36"/>
    </row>
    <row r="140" spans="1:7" s="2" customFormat="1" ht="15">
      <c r="A140" s="34"/>
      <c r="B140" s="305"/>
      <c r="C140" s="306"/>
      <c r="D140" s="307"/>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IF(F132="Yes",1,IF(F132="No",0,IF(AND(ISBLANK(F142),ISNUMBER(F129)),1,IF(F142&gt;0,LOOKUP(F129/F142,$H$7:$H$11),IF(ISTEXT(D122),0,"")))))</f>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229</v>
      </c>
      <c r="C147" s="41"/>
      <c r="D147" s="152"/>
      <c r="G147" s="39"/>
    </row>
    <row r="148" spans="1:7" s="45" customFormat="1" ht="12">
      <c r="A148" s="42"/>
      <c r="B148" s="134"/>
      <c r="C148" s="43"/>
      <c r="D148" s="153" t="s">
        <v>142</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8"/>
      <c r="G150" s="36"/>
    </row>
    <row r="151" spans="1:7" s="2" customFormat="1" ht="6.75" customHeight="1" thickBot="1">
      <c r="A151" s="34"/>
      <c r="D151" s="3"/>
      <c r="F151" s="4"/>
      <c r="G151" s="36"/>
    </row>
    <row r="152" spans="1:7" s="2" customFormat="1" ht="13.5" thickBot="1">
      <c r="A152" s="34"/>
      <c r="B152" s="2" t="s">
        <v>19</v>
      </c>
      <c r="D152" s="3"/>
      <c r="E152" s="14" t="s">
        <v>2</v>
      </c>
      <c r="F152" s="138"/>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298" t="s">
        <v>301</v>
      </c>
      <c r="C156" s="298"/>
      <c r="D156" s="298"/>
      <c r="F156" s="4"/>
      <c r="G156" s="36"/>
    </row>
    <row r="157" spans="1:7" s="2" customFormat="1" ht="13.5" thickBot="1">
      <c r="A157" s="34"/>
      <c r="B157" s="298"/>
      <c r="C157" s="298"/>
      <c r="D157" s="298"/>
      <c r="E157" s="14" t="s">
        <v>2</v>
      </c>
      <c r="F157" s="15"/>
      <c r="G157" s="36"/>
    </row>
    <row r="158" spans="1:7" s="2" customFormat="1" ht="6.75" customHeight="1">
      <c r="A158" s="34"/>
      <c r="D158" s="3"/>
      <c r="F158" s="4"/>
      <c r="G158" s="36"/>
    </row>
    <row r="159" spans="1:7" s="2" customFormat="1" ht="15">
      <c r="A159" s="34"/>
      <c r="B159" s="299"/>
      <c r="C159" s="300"/>
      <c r="D159" s="301"/>
      <c r="F159" s="4"/>
      <c r="G159" s="36"/>
    </row>
    <row r="160" spans="1:7" s="2" customFormat="1" ht="15">
      <c r="A160" s="34"/>
      <c r="B160" s="302"/>
      <c r="C160" s="303"/>
      <c r="D160" s="304"/>
      <c r="F160" s="4"/>
      <c r="G160" s="36"/>
    </row>
    <row r="161" spans="1:7" s="2" customFormat="1" ht="15">
      <c r="A161" s="34"/>
      <c r="B161" s="302"/>
      <c r="C161" s="303"/>
      <c r="D161" s="304"/>
      <c r="F161" s="4"/>
      <c r="G161" s="36"/>
    </row>
    <row r="162" spans="1:7" s="2" customFormat="1" ht="15">
      <c r="A162" s="34"/>
      <c r="B162" s="302"/>
      <c r="C162" s="303"/>
      <c r="D162" s="304"/>
      <c r="F162" s="4"/>
      <c r="G162" s="36"/>
    </row>
    <row r="163" spans="1:7" s="2" customFormat="1" ht="15">
      <c r="A163" s="34"/>
      <c r="B163" s="302"/>
      <c r="C163" s="303"/>
      <c r="D163" s="304"/>
      <c r="F163" s="4"/>
      <c r="G163" s="36"/>
    </row>
    <row r="164" spans="1:7" s="2" customFormat="1" ht="15">
      <c r="A164" s="34"/>
      <c r="B164" s="302"/>
      <c r="C164" s="303"/>
      <c r="D164" s="304"/>
      <c r="F164" s="4"/>
      <c r="G164" s="36"/>
    </row>
    <row r="165" spans="1:7" s="2" customFormat="1" ht="15">
      <c r="A165" s="34"/>
      <c r="B165" s="305"/>
      <c r="C165" s="306"/>
      <c r="D165" s="307"/>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IF(F157="Yes",1,IF(F157="No",0,IF(AND(ISBLANK(F167),ISNUMBER(F154)),1,IF(F167&gt;0,LOOKUP(F154/F167,$H$7:$H$11),IF(ISTEXT(D147),0,"")))))</f>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229</v>
      </c>
      <c r="C172" s="41"/>
      <c r="D172" s="152"/>
      <c r="G172" s="39"/>
    </row>
    <row r="173" spans="1:7" s="45" customFormat="1" ht="12">
      <c r="A173" s="42"/>
      <c r="B173" s="134"/>
      <c r="C173" s="43"/>
      <c r="D173" s="153" t="s">
        <v>142</v>
      </c>
      <c r="F173" s="46"/>
      <c r="G173" s="47"/>
    </row>
    <row r="174" spans="1:7" s="33" customFormat="1" ht="6.75" customHeight="1" thickBot="1">
      <c r="A174" s="40"/>
      <c r="B174" s="17"/>
      <c r="C174" s="41"/>
      <c r="D174" s="38"/>
      <c r="F174" s="19"/>
      <c r="G174" s="39"/>
    </row>
    <row r="175" spans="1:7" s="2" customFormat="1" ht="13.5" thickBot="1">
      <c r="A175" s="34"/>
      <c r="B175" s="2" t="s">
        <v>18</v>
      </c>
      <c r="D175" s="3"/>
      <c r="E175" s="14" t="s">
        <v>2</v>
      </c>
      <c r="F175" s="138"/>
      <c r="G175" s="36"/>
    </row>
    <row r="176" spans="1:7" s="2" customFormat="1" ht="6.75" customHeight="1" thickBot="1">
      <c r="A176" s="34"/>
      <c r="D176" s="3"/>
      <c r="F176" s="4"/>
      <c r="G176" s="36"/>
    </row>
    <row r="177" spans="1:7" s="2" customFormat="1" ht="13.5" thickBot="1">
      <c r="A177" s="34"/>
      <c r="B177" s="2" t="s">
        <v>19</v>
      </c>
      <c r="D177" s="3"/>
      <c r="E177" s="14" t="s">
        <v>2</v>
      </c>
      <c r="F177" s="138"/>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298" t="s">
        <v>301</v>
      </c>
      <c r="C181" s="298"/>
      <c r="D181" s="298"/>
      <c r="F181" s="4"/>
      <c r="G181" s="36"/>
    </row>
    <row r="182" spans="1:7" s="2" customFormat="1" ht="13.5" thickBot="1">
      <c r="A182" s="34"/>
      <c r="B182" s="298"/>
      <c r="C182" s="298"/>
      <c r="D182" s="298"/>
      <c r="E182" s="14" t="s">
        <v>2</v>
      </c>
      <c r="F182" s="15"/>
      <c r="G182" s="36"/>
    </row>
    <row r="183" spans="1:7" s="2" customFormat="1" ht="6.75" customHeight="1">
      <c r="A183" s="34"/>
      <c r="D183" s="3"/>
      <c r="F183" s="4"/>
      <c r="G183" s="36"/>
    </row>
    <row r="184" spans="1:7" s="2" customFormat="1" ht="15">
      <c r="A184" s="34"/>
      <c r="B184" s="299"/>
      <c r="C184" s="300"/>
      <c r="D184" s="301"/>
      <c r="F184" s="4"/>
      <c r="G184" s="36"/>
    </row>
    <row r="185" spans="1:7" s="2" customFormat="1" ht="15">
      <c r="A185" s="34"/>
      <c r="B185" s="302"/>
      <c r="C185" s="303"/>
      <c r="D185" s="304"/>
      <c r="F185" s="4"/>
      <c r="G185" s="36"/>
    </row>
    <row r="186" spans="1:7" s="2" customFormat="1" ht="15">
      <c r="A186" s="34"/>
      <c r="B186" s="302"/>
      <c r="C186" s="303"/>
      <c r="D186" s="304"/>
      <c r="F186" s="4"/>
      <c r="G186" s="36"/>
    </row>
    <row r="187" spans="1:7" s="2" customFormat="1" ht="15">
      <c r="A187" s="34"/>
      <c r="B187" s="302"/>
      <c r="C187" s="303"/>
      <c r="D187" s="304"/>
      <c r="F187" s="4"/>
      <c r="G187" s="36"/>
    </row>
    <row r="188" spans="1:7" s="2" customFormat="1" ht="15">
      <c r="A188" s="34"/>
      <c r="B188" s="302"/>
      <c r="C188" s="303"/>
      <c r="D188" s="304"/>
      <c r="F188" s="4"/>
      <c r="G188" s="36"/>
    </row>
    <row r="189" spans="1:7" s="2" customFormat="1" ht="15">
      <c r="A189" s="34"/>
      <c r="B189" s="302"/>
      <c r="C189" s="303"/>
      <c r="D189" s="304"/>
      <c r="F189" s="4"/>
      <c r="G189" s="36"/>
    </row>
    <row r="190" spans="1:7" s="2" customFormat="1" ht="15">
      <c r="A190" s="34"/>
      <c r="B190" s="305"/>
      <c r="C190" s="306"/>
      <c r="D190" s="307"/>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IF(F182="Yes",1,IF(F182="No",0,IF(AND(ISBLANK(F192),ISNUMBER(F179)),1,IF(F192&gt;0,LOOKUP(F179/F192,$H$7:$H$11),IF(ISTEXT(D172),0,"")))))</f>
        <v/>
      </c>
      <c r="G194" s="36"/>
    </row>
    <row r="195" spans="1:7" s="2" customFormat="1" ht="15">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229</v>
      </c>
      <c r="C197" s="41"/>
      <c r="D197" s="152"/>
      <c r="G197" s="39"/>
    </row>
    <row r="198" spans="1:7" s="45" customFormat="1" ht="12">
      <c r="A198" s="42"/>
      <c r="B198" s="134"/>
      <c r="C198" s="43"/>
      <c r="D198" s="153" t="s">
        <v>142</v>
      </c>
      <c r="F198" s="46"/>
      <c r="G198" s="47"/>
    </row>
    <row r="199" spans="1:7" s="33" customFormat="1" ht="6.75" customHeight="1" thickBot="1">
      <c r="A199" s="40"/>
      <c r="B199" s="17"/>
      <c r="C199" s="41"/>
      <c r="D199" s="53"/>
      <c r="F199" s="19"/>
      <c r="G199" s="39"/>
    </row>
    <row r="200" spans="1:7" s="2" customFormat="1" ht="13.5" thickBot="1">
      <c r="A200" s="34"/>
      <c r="B200" s="2" t="s">
        <v>18</v>
      </c>
      <c r="D200" s="3"/>
      <c r="E200" s="14" t="s">
        <v>2</v>
      </c>
      <c r="F200" s="138"/>
      <c r="G200" s="36"/>
    </row>
    <row r="201" spans="1:7" s="2" customFormat="1" ht="6.75" customHeight="1" thickBot="1">
      <c r="A201" s="34"/>
      <c r="D201" s="3"/>
      <c r="F201" s="4"/>
      <c r="G201" s="36"/>
    </row>
    <row r="202" spans="1:7" s="2" customFormat="1" ht="13.5" thickBot="1">
      <c r="A202" s="34"/>
      <c r="B202" s="2" t="s">
        <v>19</v>
      </c>
      <c r="D202" s="3"/>
      <c r="E202" s="14" t="s">
        <v>2</v>
      </c>
      <c r="F202" s="138"/>
      <c r="G202" s="36"/>
    </row>
    <row r="203" spans="1:7" s="2" customFormat="1" ht="6.75" customHeight="1" thickBot="1">
      <c r="A203" s="34"/>
      <c r="D203" s="3"/>
      <c r="F203" s="4"/>
      <c r="G203" s="36"/>
    </row>
    <row r="204" spans="1:7" s="2" customFormat="1" ht="13.5" thickBot="1">
      <c r="A204" s="34"/>
      <c r="C204" s="2" t="s">
        <v>14</v>
      </c>
      <c r="D204" s="3"/>
      <c r="F204" s="16" t="str">
        <f>IF(F202&gt;F200,F200/F202,IF(F207&gt;0,F207,"N/A"))</f>
        <v>N/A</v>
      </c>
      <c r="G204" s="36"/>
    </row>
    <row r="205" spans="1:7" s="2" customFormat="1" ht="6.75" customHeight="1">
      <c r="A205" s="34"/>
      <c r="D205" s="3"/>
      <c r="F205" s="4"/>
      <c r="G205" s="36"/>
    </row>
    <row r="206" spans="1:7" s="2" customFormat="1" ht="13.5" customHeight="1" thickBot="1">
      <c r="A206" s="34"/>
      <c r="B206" s="298" t="s">
        <v>301</v>
      </c>
      <c r="C206" s="298"/>
      <c r="D206" s="298"/>
      <c r="F206" s="4"/>
      <c r="G206" s="36"/>
    </row>
    <row r="207" spans="1:7" s="2" customFormat="1" ht="13.5" thickBot="1">
      <c r="A207" s="34"/>
      <c r="B207" s="298"/>
      <c r="C207" s="298"/>
      <c r="D207" s="298"/>
      <c r="E207" s="14" t="s">
        <v>2</v>
      </c>
      <c r="F207" s="15"/>
      <c r="G207" s="36"/>
    </row>
    <row r="208" spans="1:7" s="2" customFormat="1" ht="6.75" customHeight="1">
      <c r="A208" s="34"/>
      <c r="D208" s="3"/>
      <c r="F208" s="4"/>
      <c r="G208" s="36"/>
    </row>
    <row r="209" spans="1:7" s="2" customFormat="1" ht="15">
      <c r="A209" s="34"/>
      <c r="B209" s="299"/>
      <c r="C209" s="300"/>
      <c r="D209" s="301"/>
      <c r="F209" s="4"/>
      <c r="G209" s="36"/>
    </row>
    <row r="210" spans="1:7" s="2" customFormat="1" ht="15">
      <c r="A210" s="34"/>
      <c r="B210" s="302"/>
      <c r="C210" s="303"/>
      <c r="D210" s="304"/>
      <c r="F210" s="4"/>
      <c r="G210" s="36"/>
    </row>
    <row r="211" spans="1:7" s="2" customFormat="1" ht="15">
      <c r="A211" s="34"/>
      <c r="B211" s="302"/>
      <c r="C211" s="303"/>
      <c r="D211" s="304"/>
      <c r="F211" s="4"/>
      <c r="G211" s="36"/>
    </row>
    <row r="212" spans="1:7" s="2" customFormat="1" ht="15">
      <c r="A212" s="34"/>
      <c r="B212" s="302"/>
      <c r="C212" s="303"/>
      <c r="D212" s="304"/>
      <c r="F212" s="4"/>
      <c r="G212" s="36"/>
    </row>
    <row r="213" spans="1:7" s="2" customFormat="1" ht="15">
      <c r="A213" s="34"/>
      <c r="B213" s="302"/>
      <c r="C213" s="303"/>
      <c r="D213" s="304"/>
      <c r="F213" s="4"/>
      <c r="G213" s="36"/>
    </row>
    <row r="214" spans="1:7" s="2" customFormat="1" ht="15">
      <c r="A214" s="34"/>
      <c r="B214" s="302"/>
      <c r="C214" s="303"/>
      <c r="D214" s="304"/>
      <c r="F214" s="4"/>
      <c r="G214" s="36"/>
    </row>
    <row r="215" spans="1:7" s="2" customFormat="1" ht="15">
      <c r="A215" s="34"/>
      <c r="B215" s="305"/>
      <c r="C215" s="306"/>
      <c r="D215" s="307"/>
      <c r="F215" s="4"/>
      <c r="G215" s="36"/>
    </row>
    <row r="216" spans="1:7" s="2" customFormat="1" ht="6.75" customHeight="1" thickBot="1">
      <c r="A216" s="34"/>
      <c r="D216" s="3"/>
      <c r="F216" s="4"/>
      <c r="G216" s="36"/>
    </row>
    <row r="217" spans="1:7" s="2" customFormat="1" ht="13.5" thickBot="1">
      <c r="A217" s="34"/>
      <c r="B217" s="2" t="s">
        <v>20</v>
      </c>
      <c r="D217" s="3"/>
      <c r="E217" s="14" t="s">
        <v>2</v>
      </c>
      <c r="F217" s="54"/>
      <c r="G217" s="36"/>
    </row>
    <row r="218" spans="1:7" s="2" customFormat="1" ht="6.75" customHeight="1" thickBot="1">
      <c r="A218" s="34"/>
      <c r="D218" s="3"/>
      <c r="F218" s="4"/>
      <c r="G218" s="36"/>
    </row>
    <row r="219" spans="1:7" s="2" customFormat="1" ht="13.5" thickBot="1">
      <c r="A219" s="34"/>
      <c r="C219" s="35" t="s">
        <v>15</v>
      </c>
      <c r="D219" s="3"/>
      <c r="F219" s="18" t="str">
        <f>IF(F207="Yes",1,IF(F207="No",0,IF(AND(ISBLANK(F217),ISNUMBER(F204)),1,IF(F217&gt;0,LOOKUP(F204/F217,$H$7:$H$11),IF(ISTEXT(D197),0,"")))))</f>
        <v/>
      </c>
      <c r="G219" s="36"/>
    </row>
    <row r="220" spans="1:7" s="2" customFormat="1"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229</v>
      </c>
      <c r="C222" s="41"/>
      <c r="D222" s="152"/>
      <c r="G222" s="39"/>
    </row>
    <row r="223" spans="1:7" s="45" customFormat="1" ht="12">
      <c r="A223" s="42"/>
      <c r="B223" s="134"/>
      <c r="C223" s="43"/>
      <c r="D223" s="153" t="s">
        <v>142</v>
      </c>
      <c r="F223" s="46"/>
      <c r="G223" s="47"/>
    </row>
    <row r="224" spans="1:7" s="33" customFormat="1" ht="6.75" customHeight="1" thickBot="1">
      <c r="A224" s="40"/>
      <c r="B224" s="17"/>
      <c r="C224" s="41"/>
      <c r="D224" s="53"/>
      <c r="F224" s="19"/>
      <c r="G224" s="39"/>
    </row>
    <row r="225" spans="1:7" s="2" customFormat="1" ht="13.5" thickBot="1">
      <c r="A225" s="34"/>
      <c r="B225" s="2" t="s">
        <v>18</v>
      </c>
      <c r="D225" s="3"/>
      <c r="E225" s="14" t="s">
        <v>2</v>
      </c>
      <c r="F225" s="138"/>
      <c r="G225" s="36"/>
    </row>
    <row r="226" spans="1:7" s="2" customFormat="1" ht="6.75" customHeight="1" thickBot="1">
      <c r="A226" s="34"/>
      <c r="D226" s="3"/>
      <c r="F226" s="4"/>
      <c r="G226" s="36"/>
    </row>
    <row r="227" spans="1:7" s="2" customFormat="1" ht="13.5" thickBot="1">
      <c r="A227" s="34"/>
      <c r="B227" s="2" t="s">
        <v>19</v>
      </c>
      <c r="D227" s="3"/>
      <c r="E227" s="14" t="s">
        <v>2</v>
      </c>
      <c r="F227" s="138"/>
      <c r="G227" s="36"/>
    </row>
    <row r="228" spans="1:7" s="2" customFormat="1" ht="6.75" customHeight="1" thickBot="1">
      <c r="A228" s="34"/>
      <c r="D228" s="3"/>
      <c r="F228" s="4"/>
      <c r="G228" s="36"/>
    </row>
    <row r="229" spans="1:7" s="2" customFormat="1" ht="13.5" thickBot="1">
      <c r="A229" s="34"/>
      <c r="C229" s="2" t="s">
        <v>14</v>
      </c>
      <c r="D229" s="3"/>
      <c r="F229" s="16" t="str">
        <f>IF(F227&gt;F225,F225/F227,IF(F232&gt;0,F232,"N/A"))</f>
        <v>N/A</v>
      </c>
      <c r="G229" s="36"/>
    </row>
    <row r="230" spans="1:7" s="2" customFormat="1" ht="6.75" customHeight="1">
      <c r="A230" s="34"/>
      <c r="D230" s="3"/>
      <c r="F230" s="4"/>
      <c r="G230" s="36"/>
    </row>
    <row r="231" spans="1:7" s="2" customFormat="1" ht="13.5" customHeight="1" thickBot="1">
      <c r="A231" s="34"/>
      <c r="B231" s="298" t="s">
        <v>301</v>
      </c>
      <c r="C231" s="298"/>
      <c r="D231" s="298"/>
      <c r="F231" s="4"/>
      <c r="G231" s="36"/>
    </row>
    <row r="232" spans="1:7" s="2" customFormat="1" ht="13.5" thickBot="1">
      <c r="A232" s="34"/>
      <c r="B232" s="298"/>
      <c r="C232" s="298"/>
      <c r="D232" s="298"/>
      <c r="E232" s="14" t="s">
        <v>2</v>
      </c>
      <c r="F232" s="15"/>
      <c r="G232" s="36"/>
    </row>
    <row r="233" spans="1:7" s="2" customFormat="1" ht="6.75" customHeight="1">
      <c r="A233" s="34"/>
      <c r="D233" s="3"/>
      <c r="F233" s="4"/>
      <c r="G233" s="36"/>
    </row>
    <row r="234" spans="1:7" s="2" customFormat="1" ht="15">
      <c r="A234" s="34"/>
      <c r="B234" s="299"/>
      <c r="C234" s="300"/>
      <c r="D234" s="301"/>
      <c r="F234" s="4"/>
      <c r="G234" s="36"/>
    </row>
    <row r="235" spans="1:7" s="2" customFormat="1" ht="15">
      <c r="A235" s="34"/>
      <c r="B235" s="302"/>
      <c r="C235" s="303"/>
      <c r="D235" s="304"/>
      <c r="F235" s="4"/>
      <c r="G235" s="36"/>
    </row>
    <row r="236" spans="1:7" s="2" customFormat="1" ht="15">
      <c r="A236" s="34"/>
      <c r="B236" s="302"/>
      <c r="C236" s="303"/>
      <c r="D236" s="304"/>
      <c r="F236" s="4"/>
      <c r="G236" s="36"/>
    </row>
    <row r="237" spans="1:7" s="2" customFormat="1" ht="15">
      <c r="A237" s="34"/>
      <c r="B237" s="302"/>
      <c r="C237" s="303"/>
      <c r="D237" s="304"/>
      <c r="F237" s="4"/>
      <c r="G237" s="36"/>
    </row>
    <row r="238" spans="1:7" s="2" customFormat="1" ht="15">
      <c r="A238" s="34"/>
      <c r="B238" s="302"/>
      <c r="C238" s="303"/>
      <c r="D238" s="304"/>
      <c r="F238" s="4"/>
      <c r="G238" s="36"/>
    </row>
    <row r="239" spans="1:7" s="2" customFormat="1" ht="15">
      <c r="A239" s="34"/>
      <c r="B239" s="302"/>
      <c r="C239" s="303"/>
      <c r="D239" s="304"/>
      <c r="F239" s="4"/>
      <c r="G239" s="36"/>
    </row>
    <row r="240" spans="1:7" s="2" customFormat="1" ht="15">
      <c r="A240" s="34"/>
      <c r="B240" s="305"/>
      <c r="C240" s="306"/>
      <c r="D240" s="307"/>
      <c r="F240" s="4"/>
      <c r="G240" s="36"/>
    </row>
    <row r="241" spans="1:7" s="2" customFormat="1" ht="6.75" customHeight="1" thickBot="1">
      <c r="A241" s="34"/>
      <c r="D241" s="3"/>
      <c r="F241" s="4"/>
      <c r="G241" s="36"/>
    </row>
    <row r="242" spans="1:7" s="2" customFormat="1" ht="13.5" thickBot="1">
      <c r="A242" s="34"/>
      <c r="B242" s="2" t="s">
        <v>20</v>
      </c>
      <c r="D242" s="3"/>
      <c r="E242" s="14" t="s">
        <v>2</v>
      </c>
      <c r="F242" s="54"/>
      <c r="G242" s="36"/>
    </row>
    <row r="243" spans="1:7" s="2" customFormat="1" ht="6.75" customHeight="1" thickBot="1">
      <c r="A243" s="34"/>
      <c r="D243" s="3"/>
      <c r="F243" s="4"/>
      <c r="G243" s="36"/>
    </row>
    <row r="244" spans="1:7" s="2" customFormat="1" ht="13.5" thickBot="1">
      <c r="A244" s="34"/>
      <c r="C244" s="35" t="s">
        <v>15</v>
      </c>
      <c r="D244" s="3"/>
      <c r="F244" s="18" t="str">
        <f>IF(F232="Yes",1,IF(F232="No",0,IF(AND(ISBLANK(F242),ISNUMBER(F229)),1,IF(F242&gt;0,LOOKUP(F229/F242,$H$7:$H$11),IF(ISTEXT(D222),0,"")))))</f>
        <v/>
      </c>
      <c r="G244" s="36"/>
    </row>
    <row r="245" spans="1:7" s="2" customFormat="1"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229</v>
      </c>
      <c r="C247" s="41"/>
      <c r="D247" s="152"/>
      <c r="G247" s="39"/>
    </row>
    <row r="248" spans="1:7" s="45" customFormat="1" ht="12">
      <c r="A248" s="42"/>
      <c r="B248" s="134"/>
      <c r="C248" s="43"/>
      <c r="D248" s="153" t="s">
        <v>142</v>
      </c>
      <c r="F248" s="46"/>
      <c r="G248" s="47"/>
    </row>
    <row r="249" spans="1:7" s="33" customFormat="1" ht="6.75" customHeight="1" thickBot="1">
      <c r="A249" s="40"/>
      <c r="B249" s="17"/>
      <c r="C249" s="41"/>
      <c r="D249" s="38"/>
      <c r="F249" s="19"/>
      <c r="G249" s="39"/>
    </row>
    <row r="250" spans="1:7" s="2" customFormat="1" ht="13.5" thickBot="1">
      <c r="A250" s="34"/>
      <c r="B250" s="2" t="s">
        <v>18</v>
      </c>
      <c r="D250" s="3"/>
      <c r="E250" s="14" t="s">
        <v>2</v>
      </c>
      <c r="F250" s="138"/>
      <c r="G250" s="36"/>
    </row>
    <row r="251" spans="1:7" s="2" customFormat="1" ht="6.75" customHeight="1" thickBot="1">
      <c r="A251" s="34"/>
      <c r="D251" s="3"/>
      <c r="F251" s="4"/>
      <c r="G251" s="36"/>
    </row>
    <row r="252" spans="1:7" s="2" customFormat="1" ht="13.5" thickBot="1">
      <c r="A252" s="34"/>
      <c r="B252" s="2" t="s">
        <v>19</v>
      </c>
      <c r="D252" s="3"/>
      <c r="E252" s="14" t="s">
        <v>2</v>
      </c>
      <c r="F252" s="138"/>
      <c r="G252" s="36"/>
    </row>
    <row r="253" spans="1:7" s="2" customFormat="1" ht="6.75" customHeight="1" thickBot="1">
      <c r="A253" s="34"/>
      <c r="D253" s="3"/>
      <c r="F253" s="4"/>
      <c r="G253" s="36"/>
    </row>
    <row r="254" spans="1:7" s="2" customFormat="1" ht="13.5" thickBot="1">
      <c r="A254" s="34"/>
      <c r="C254" s="2" t="s">
        <v>14</v>
      </c>
      <c r="D254" s="3"/>
      <c r="F254" s="16" t="str">
        <f>IF(F252&gt;F250,F250/F252,IF(F257&gt;0,F257,"N/A"))</f>
        <v>N/A</v>
      </c>
      <c r="G254" s="36"/>
    </row>
    <row r="255" spans="1:7" s="2" customFormat="1" ht="6.75" customHeight="1">
      <c r="A255" s="34"/>
      <c r="D255" s="3"/>
      <c r="F255" s="4"/>
      <c r="G255" s="36"/>
    </row>
    <row r="256" spans="1:7" s="2" customFormat="1" ht="13.5" customHeight="1" thickBot="1">
      <c r="A256" s="34"/>
      <c r="B256" s="298" t="s">
        <v>301</v>
      </c>
      <c r="C256" s="298"/>
      <c r="D256" s="298"/>
      <c r="F256" s="4"/>
      <c r="G256" s="36"/>
    </row>
    <row r="257" spans="1:7" s="2" customFormat="1" ht="13.5" thickBot="1">
      <c r="A257" s="34"/>
      <c r="B257" s="298"/>
      <c r="C257" s="298"/>
      <c r="D257" s="298"/>
      <c r="E257" s="14" t="s">
        <v>2</v>
      </c>
      <c r="F257" s="15"/>
      <c r="G257" s="36"/>
    </row>
    <row r="258" spans="1:7" s="2" customFormat="1" ht="6.75" customHeight="1">
      <c r="A258" s="34"/>
      <c r="D258" s="3"/>
      <c r="F258" s="4"/>
      <c r="G258" s="36"/>
    </row>
    <row r="259" spans="1:7" s="2" customFormat="1" ht="15">
      <c r="A259" s="34"/>
      <c r="B259" s="299"/>
      <c r="C259" s="300"/>
      <c r="D259" s="301"/>
      <c r="F259" s="4"/>
      <c r="G259" s="36"/>
    </row>
    <row r="260" spans="1:7" s="2" customFormat="1" ht="15">
      <c r="A260" s="34"/>
      <c r="B260" s="302"/>
      <c r="C260" s="303"/>
      <c r="D260" s="304"/>
      <c r="F260" s="4"/>
      <c r="G260" s="36"/>
    </row>
    <row r="261" spans="1:7" s="2" customFormat="1" ht="15">
      <c r="A261" s="34"/>
      <c r="B261" s="302"/>
      <c r="C261" s="303"/>
      <c r="D261" s="304"/>
      <c r="F261" s="4"/>
      <c r="G261" s="36"/>
    </row>
    <row r="262" spans="1:7" s="2" customFormat="1" ht="15">
      <c r="A262" s="34"/>
      <c r="B262" s="302"/>
      <c r="C262" s="303"/>
      <c r="D262" s="304"/>
      <c r="F262" s="4"/>
      <c r="G262" s="36"/>
    </row>
    <row r="263" spans="1:7" s="2" customFormat="1" ht="15">
      <c r="A263" s="34"/>
      <c r="B263" s="302"/>
      <c r="C263" s="303"/>
      <c r="D263" s="304"/>
      <c r="F263" s="4"/>
      <c r="G263" s="36"/>
    </row>
    <row r="264" spans="1:7" s="2" customFormat="1" ht="15">
      <c r="A264" s="34"/>
      <c r="B264" s="302"/>
      <c r="C264" s="303"/>
      <c r="D264" s="304"/>
      <c r="F264" s="4"/>
      <c r="G264" s="36"/>
    </row>
    <row r="265" spans="1:7" s="2" customFormat="1" ht="15">
      <c r="A265" s="34"/>
      <c r="B265" s="305"/>
      <c r="C265" s="306"/>
      <c r="D265" s="307"/>
      <c r="F265" s="4"/>
      <c r="G265" s="36"/>
    </row>
    <row r="266" spans="1:7" s="2" customFormat="1" ht="6.75" customHeight="1" thickBot="1">
      <c r="A266" s="34"/>
      <c r="D266" s="3"/>
      <c r="F266" s="4"/>
      <c r="G266" s="36"/>
    </row>
    <row r="267" spans="1:7" s="2" customFormat="1" ht="13.5" thickBot="1">
      <c r="A267" s="34"/>
      <c r="B267" s="2" t="s">
        <v>20</v>
      </c>
      <c r="D267" s="3"/>
      <c r="E267" s="14" t="s">
        <v>2</v>
      </c>
      <c r="F267" s="54"/>
      <c r="G267" s="36"/>
    </row>
    <row r="268" spans="1:7" s="2" customFormat="1" ht="6.75" customHeight="1" thickBot="1">
      <c r="A268" s="34"/>
      <c r="D268" s="3"/>
      <c r="F268" s="4"/>
      <c r="G268" s="36"/>
    </row>
    <row r="269" spans="1:7" s="2" customFormat="1" ht="13.5" thickBot="1">
      <c r="A269" s="34"/>
      <c r="C269" s="35" t="s">
        <v>15</v>
      </c>
      <c r="D269" s="3"/>
      <c r="F269" s="18" t="str">
        <f>IF(F257="Yes",1,IF(F257="No",0,IF(AND(ISBLANK(F267),ISNUMBER(F254)),1,IF(F267&gt;0,LOOKUP(F254/F267,$H$7:$H$11),IF(ISTEXT(D247),0,"")))))</f>
        <v/>
      </c>
      <c r="G269" s="36"/>
    </row>
    <row r="270" spans="1:7" s="2" customFormat="1" ht="15">
      <c r="A270" s="48"/>
      <c r="B270" s="49"/>
      <c r="C270" s="49"/>
      <c r="D270" s="50"/>
      <c r="E270" s="49"/>
      <c r="F270" s="51"/>
      <c r="G270" s="52"/>
    </row>
  </sheetData>
  <mergeCells count="20">
    <mergeCell ref="B256:D257"/>
    <mergeCell ref="B234:D240"/>
    <mergeCell ref="B259:D265"/>
    <mergeCell ref="B32:D38"/>
    <mergeCell ref="B184:D190"/>
    <mergeCell ref="B59:D65"/>
    <mergeCell ref="B84:D90"/>
    <mergeCell ref="B109:D115"/>
    <mergeCell ref="B134:D140"/>
    <mergeCell ref="B159:D165"/>
    <mergeCell ref="B29:D30"/>
    <mergeCell ref="B56:D57"/>
    <mergeCell ref="B81:D82"/>
    <mergeCell ref="B106:D107"/>
    <mergeCell ref="B131:D132"/>
    <mergeCell ref="B231:D232"/>
    <mergeCell ref="B156:D157"/>
    <mergeCell ref="B209:D215"/>
    <mergeCell ref="B181:D182"/>
    <mergeCell ref="B206:D207"/>
  </mergeCells>
  <dataValidations count="1">
    <dataValidation type="list" showInputMessage="1" showErrorMessage="1" sqref="F57 F157 F132 F107 F82 F182 F232 F207 F257">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4" manualBreakCount="4">
    <brk id="45" max="16383" man="1"/>
    <brk id="70" max="16383" man="1"/>
    <brk id="145" max="16383" man="1"/>
    <brk id="22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4"/>
  <sheetViews>
    <sheetView showGridLines="0" zoomScale="90" zoomScaleNormal="90" zoomScaleSheetLayoutView="90" zoomScalePageLayoutView="90" workbookViewId="0" topLeftCell="A1">
      <selection activeCell="A13" sqref="A13:G13"/>
    </sheetView>
  </sheetViews>
  <sheetFormatPr defaultColWidth="10.00390625" defaultRowHeight="15"/>
  <cols>
    <col min="1" max="1" width="1.7109375" style="5" customWidth="1"/>
    <col min="2" max="2" width="2.140625" style="5" customWidth="1"/>
    <col min="3" max="3" width="20.8515625" style="5" customWidth="1"/>
    <col min="4" max="4" width="74.57421875" style="11" customWidth="1"/>
    <col min="5" max="5" width="2.7109375" style="5" customWidth="1"/>
    <col min="6" max="6" width="14.421875" style="7" customWidth="1"/>
    <col min="7" max="7" width="6.8515625" style="5" customWidth="1"/>
    <col min="8" max="8" width="3.140625" style="5" customWidth="1"/>
    <col min="9" max="16384" width="10.00390625" style="5" customWidth="1"/>
  </cols>
  <sheetData>
    <row r="1" ht="15">
      <c r="A1" s="1" t="s">
        <v>67</v>
      </c>
    </row>
    <row r="2" spans="1:4" ht="15">
      <c r="A2" s="1" t="str">
        <f>'Total Payment Amount'!B2</f>
        <v xml:space="preserve">DPH SYSTEM: </v>
      </c>
      <c r="C2" s="1"/>
      <c r="D2" s="6" t="str">
        <f>IF('Total Payment Amount'!D2=0,"",'Total Payment Amount'!D2)</f>
        <v>Los Angeles County Department of Health Services</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41182</v>
      </c>
    </row>
    <row r="5" ht="15">
      <c r="A5" s="64" t="s">
        <v>299</v>
      </c>
    </row>
    <row r="6" ht="6.75" customHeight="1">
      <c r="A6" s="64"/>
    </row>
    <row r="7" ht="14.25">
      <c r="A7" s="10" t="s">
        <v>132</v>
      </c>
    </row>
    <row r="8" spans="1:2" ht="14.25">
      <c r="A8" s="12" t="s">
        <v>2</v>
      </c>
      <c r="B8" s="10" t="s">
        <v>297</v>
      </c>
    </row>
    <row r="9" spans="1:2" ht="14.25">
      <c r="A9" s="10" t="s">
        <v>298</v>
      </c>
      <c r="B9" s="10"/>
    </row>
    <row r="10" spans="1:2" ht="14.25">
      <c r="A10" s="10" t="s">
        <v>303</v>
      </c>
      <c r="B10" s="10"/>
    </row>
    <row r="11" spans="1:2" ht="14.25">
      <c r="A11" s="10" t="s">
        <v>304</v>
      </c>
      <c r="B11" s="10"/>
    </row>
    <row r="12" ht="6.75" customHeight="1"/>
    <row r="13" spans="1:7" s="71" customFormat="1" ht="186" customHeight="1">
      <c r="A13" s="293" t="s">
        <v>414</v>
      </c>
      <c r="B13" s="289"/>
      <c r="C13" s="289"/>
      <c r="D13" s="289"/>
      <c r="E13" s="289"/>
      <c r="F13" s="289"/>
      <c r="G13" s="289"/>
    </row>
    <row r="14" spans="1:7" s="71" customFormat="1" ht="221.25" customHeight="1">
      <c r="A14" s="288" t="s">
        <v>396</v>
      </c>
      <c r="B14" s="289"/>
      <c r="C14" s="289"/>
      <c r="D14" s="289"/>
      <c r="E14" s="289"/>
      <c r="F14" s="289"/>
      <c r="G14" s="289"/>
    </row>
    <row r="15" spans="1:7" s="71" customFormat="1" ht="283.5" customHeight="1">
      <c r="A15" s="290" t="s">
        <v>399</v>
      </c>
      <c r="B15" s="289"/>
      <c r="C15" s="289"/>
      <c r="D15" s="289"/>
      <c r="E15" s="289"/>
      <c r="F15" s="289"/>
      <c r="G15" s="289"/>
    </row>
    <row r="16" spans="1:7" s="71" customFormat="1" ht="181.5" customHeight="1">
      <c r="A16" s="288" t="s">
        <v>400</v>
      </c>
      <c r="B16" s="289"/>
      <c r="C16" s="289"/>
      <c r="D16" s="289"/>
      <c r="E16" s="289"/>
      <c r="F16" s="289"/>
      <c r="G16" s="289"/>
    </row>
    <row r="17" spans="1:7" s="71" customFormat="1" ht="221.25" customHeight="1">
      <c r="A17" s="290" t="s">
        <v>401</v>
      </c>
      <c r="B17" s="289"/>
      <c r="C17" s="289"/>
      <c r="D17" s="289"/>
      <c r="E17" s="289"/>
      <c r="F17" s="289"/>
      <c r="G17" s="289"/>
    </row>
    <row r="18" spans="1:7" s="71" customFormat="1" ht="263.25" customHeight="1">
      <c r="A18" s="288" t="s">
        <v>402</v>
      </c>
      <c r="B18" s="289"/>
      <c r="C18" s="289"/>
      <c r="D18" s="289"/>
      <c r="E18" s="289"/>
      <c r="F18" s="289"/>
      <c r="G18" s="289"/>
    </row>
    <row r="19" spans="1:7" s="71" customFormat="1" ht="236.25" customHeight="1">
      <c r="A19" s="290" t="s">
        <v>397</v>
      </c>
      <c r="B19" s="289"/>
      <c r="C19" s="289"/>
      <c r="D19" s="289"/>
      <c r="E19" s="289"/>
      <c r="F19" s="289"/>
      <c r="G19" s="289"/>
    </row>
    <row r="20" spans="1:7" s="71" customFormat="1" ht="190.5" customHeight="1">
      <c r="A20" s="288" t="s">
        <v>403</v>
      </c>
      <c r="B20" s="289"/>
      <c r="C20" s="289"/>
      <c r="D20" s="289"/>
      <c r="E20" s="289"/>
      <c r="F20" s="289"/>
      <c r="G20" s="289"/>
    </row>
    <row r="21" spans="1:7" s="71" customFormat="1" ht="201.75" customHeight="1">
      <c r="A21" s="288" t="s">
        <v>389</v>
      </c>
      <c r="B21" s="289"/>
      <c r="C21" s="289"/>
      <c r="D21" s="289"/>
      <c r="E21" s="289"/>
      <c r="F21" s="289"/>
      <c r="G21" s="289"/>
    </row>
    <row r="22" spans="1:7" s="71" customFormat="1" ht="251.25" customHeight="1">
      <c r="A22" s="288" t="s">
        <v>404</v>
      </c>
      <c r="B22" s="289"/>
      <c r="C22" s="289"/>
      <c r="D22" s="289"/>
      <c r="E22" s="289"/>
      <c r="F22" s="289"/>
      <c r="G22" s="289"/>
    </row>
    <row r="23" spans="1:7" s="71" customFormat="1" ht="108.75" customHeight="1">
      <c r="A23" s="288" t="s">
        <v>405</v>
      </c>
      <c r="B23" s="289"/>
      <c r="C23" s="289"/>
      <c r="D23" s="289"/>
      <c r="E23" s="289"/>
      <c r="F23" s="289"/>
      <c r="G23" s="289"/>
    </row>
    <row r="24" spans="1:7" s="71" customFormat="1" ht="171.75" customHeight="1">
      <c r="A24" s="288" t="s">
        <v>406</v>
      </c>
      <c r="B24" s="289"/>
      <c r="C24" s="289"/>
      <c r="D24" s="289"/>
      <c r="E24" s="289"/>
      <c r="F24" s="289"/>
      <c r="G24" s="289"/>
    </row>
    <row r="25" spans="1:7" s="71" customFormat="1" ht="326.25" customHeight="1">
      <c r="A25" s="288" t="s">
        <v>407</v>
      </c>
      <c r="B25" s="289"/>
      <c r="C25" s="289"/>
      <c r="D25" s="289"/>
      <c r="E25" s="289"/>
      <c r="F25" s="289"/>
      <c r="G25" s="289"/>
    </row>
    <row r="26" spans="1:7" s="71" customFormat="1" ht="178.5" customHeight="1">
      <c r="A26" s="288" t="s">
        <v>408</v>
      </c>
      <c r="B26" s="289"/>
      <c r="C26" s="289"/>
      <c r="D26" s="289"/>
      <c r="E26" s="289"/>
      <c r="F26" s="289"/>
      <c r="G26" s="289"/>
    </row>
    <row r="27" spans="1:7" s="71" customFormat="1" ht="234" customHeight="1">
      <c r="A27" s="288" t="s">
        <v>409</v>
      </c>
      <c r="B27" s="289"/>
      <c r="C27" s="289"/>
      <c r="D27" s="289"/>
      <c r="E27" s="289"/>
      <c r="F27" s="289"/>
      <c r="G27" s="289"/>
    </row>
    <row r="28" spans="1:7" s="71" customFormat="1" ht="263.25" customHeight="1">
      <c r="A28" s="288" t="s">
        <v>410</v>
      </c>
      <c r="B28" s="289"/>
      <c r="C28" s="289"/>
      <c r="D28" s="289"/>
      <c r="E28" s="289"/>
      <c r="F28" s="289"/>
      <c r="G28" s="289"/>
    </row>
    <row r="29" spans="1:7" s="71" customFormat="1" ht="235.5" customHeight="1">
      <c r="A29" s="288" t="s">
        <v>390</v>
      </c>
      <c r="B29" s="289"/>
      <c r="C29" s="289"/>
      <c r="D29" s="289"/>
      <c r="E29" s="289"/>
      <c r="F29" s="289"/>
      <c r="G29" s="289"/>
    </row>
    <row r="30" spans="1:7" s="71" customFormat="1" ht="106.5" customHeight="1">
      <c r="A30" s="288" t="s">
        <v>391</v>
      </c>
      <c r="B30" s="289"/>
      <c r="C30" s="289"/>
      <c r="D30" s="289"/>
      <c r="E30" s="289"/>
      <c r="F30" s="289"/>
      <c r="G30" s="289"/>
    </row>
    <row r="31" spans="1:7" s="71" customFormat="1" ht="156.75" customHeight="1">
      <c r="A31" s="288" t="s">
        <v>411</v>
      </c>
      <c r="B31" s="289"/>
      <c r="C31" s="289"/>
      <c r="D31" s="289"/>
      <c r="E31" s="289"/>
      <c r="F31" s="289"/>
      <c r="G31" s="289"/>
    </row>
    <row r="32" spans="1:7" s="71" customFormat="1" ht="249.75" customHeight="1">
      <c r="A32" s="288" t="s">
        <v>392</v>
      </c>
      <c r="B32" s="289"/>
      <c r="C32" s="289"/>
      <c r="D32" s="289"/>
      <c r="E32" s="289"/>
      <c r="F32" s="289"/>
      <c r="G32" s="289"/>
    </row>
    <row r="33" spans="1:7" s="71" customFormat="1" ht="226.5" customHeight="1">
      <c r="A33" s="288" t="s">
        <v>393</v>
      </c>
      <c r="B33" s="289"/>
      <c r="C33" s="289"/>
      <c r="D33" s="289"/>
      <c r="E33" s="289"/>
      <c r="F33" s="289"/>
      <c r="G33" s="289"/>
    </row>
    <row r="34" spans="1:7" s="71" customFormat="1" ht="246.75" customHeight="1">
      <c r="A34" s="288" t="s">
        <v>394</v>
      </c>
      <c r="B34" s="289"/>
      <c r="C34" s="289"/>
      <c r="D34" s="289"/>
      <c r="E34" s="289"/>
      <c r="F34" s="289"/>
      <c r="G34" s="289"/>
    </row>
    <row r="35" spans="1:7" s="71" customFormat="1" ht="318.75" customHeight="1">
      <c r="A35" s="290" t="s">
        <v>398</v>
      </c>
      <c r="B35" s="289"/>
      <c r="C35" s="289"/>
      <c r="D35" s="289"/>
      <c r="E35" s="289"/>
      <c r="F35" s="289"/>
      <c r="G35" s="289"/>
    </row>
    <row r="36" spans="1:7" s="71" customFormat="1" ht="106.5" customHeight="1">
      <c r="A36" s="290" t="s">
        <v>412</v>
      </c>
      <c r="B36" s="289"/>
      <c r="C36" s="289"/>
      <c r="D36" s="289"/>
      <c r="E36" s="289"/>
      <c r="F36" s="289"/>
      <c r="G36" s="289"/>
    </row>
    <row r="37" spans="1:7" s="71" customFormat="1" ht="144" customHeight="1">
      <c r="A37" s="294" t="s">
        <v>413</v>
      </c>
      <c r="B37" s="295"/>
      <c r="C37" s="295"/>
      <c r="D37" s="295"/>
      <c r="E37" s="295"/>
      <c r="F37" s="295"/>
      <c r="G37" s="296"/>
    </row>
    <row r="38" spans="1:7" s="71" customFormat="1" ht="221.25" customHeight="1">
      <c r="A38" s="288" t="s">
        <v>395</v>
      </c>
      <c r="B38" s="289"/>
      <c r="C38" s="289"/>
      <c r="D38" s="289"/>
      <c r="E38" s="289"/>
      <c r="F38" s="289"/>
      <c r="G38" s="289"/>
    </row>
    <row r="39" spans="1:7" s="71" customFormat="1" ht="15">
      <c r="A39" s="274" t="s">
        <v>133</v>
      </c>
      <c r="B39" s="275"/>
      <c r="C39" s="275"/>
      <c r="D39" s="276"/>
      <c r="E39" s="277"/>
      <c r="F39" s="278"/>
      <c r="G39" s="277"/>
    </row>
    <row r="40" spans="1:7" s="73" customFormat="1" ht="14.25" customHeight="1">
      <c r="A40" s="291" t="s">
        <v>387</v>
      </c>
      <c r="B40" s="292"/>
      <c r="C40" s="292"/>
      <c r="D40" s="292"/>
      <c r="E40" s="292"/>
      <c r="F40" s="292"/>
      <c r="G40" s="292"/>
    </row>
    <row r="41" spans="1:7" s="73" customFormat="1" ht="14.25" customHeight="1">
      <c r="A41" s="292"/>
      <c r="B41" s="292"/>
      <c r="C41" s="292"/>
      <c r="D41" s="292"/>
      <c r="E41" s="292"/>
      <c r="F41" s="292"/>
      <c r="G41" s="292"/>
    </row>
    <row r="42" spans="1:7" s="73" customFormat="1" ht="14.25" customHeight="1">
      <c r="A42" s="292"/>
      <c r="B42" s="292"/>
      <c r="C42" s="292"/>
      <c r="D42" s="292"/>
      <c r="E42" s="292"/>
      <c r="F42" s="292"/>
      <c r="G42" s="292"/>
    </row>
    <row r="43" spans="1:7" s="73" customFormat="1" ht="14.25" customHeight="1">
      <c r="A43" s="292"/>
      <c r="B43" s="292"/>
      <c r="C43" s="292"/>
      <c r="D43" s="292"/>
      <c r="E43" s="292"/>
      <c r="F43" s="292"/>
      <c r="G43" s="292"/>
    </row>
    <row r="44" spans="1:7" s="73" customFormat="1" ht="14.25" customHeight="1">
      <c r="A44" s="292"/>
      <c r="B44" s="292"/>
      <c r="C44" s="292"/>
      <c r="D44" s="292"/>
      <c r="E44" s="292"/>
      <c r="F44" s="292"/>
      <c r="G44" s="292"/>
    </row>
    <row r="45" spans="1:7" s="73" customFormat="1" ht="14.25" customHeight="1">
      <c r="A45" s="292"/>
      <c r="B45" s="292"/>
      <c r="C45" s="292"/>
      <c r="D45" s="292"/>
      <c r="E45" s="292"/>
      <c r="F45" s="292"/>
      <c r="G45" s="292"/>
    </row>
    <row r="46" spans="1:7" s="73" customFormat="1" ht="14.25" customHeight="1">
      <c r="A46" s="292"/>
      <c r="B46" s="292"/>
      <c r="C46" s="292"/>
      <c r="D46" s="292"/>
      <c r="E46" s="292"/>
      <c r="F46" s="292"/>
      <c r="G46" s="292"/>
    </row>
    <row r="47" spans="1:7" s="73" customFormat="1" ht="14.25" customHeight="1">
      <c r="A47" s="292"/>
      <c r="B47" s="292"/>
      <c r="C47" s="292"/>
      <c r="D47" s="292"/>
      <c r="E47" s="292"/>
      <c r="F47" s="292"/>
      <c r="G47" s="292"/>
    </row>
    <row r="48" spans="1:7" s="73" customFormat="1" ht="14.25" customHeight="1">
      <c r="A48" s="292"/>
      <c r="B48" s="292"/>
      <c r="C48" s="292"/>
      <c r="D48" s="292"/>
      <c r="E48" s="292"/>
      <c r="F48" s="292"/>
      <c r="G48" s="292"/>
    </row>
    <row r="49" spans="1:7" s="73" customFormat="1" ht="14.25" customHeight="1">
      <c r="A49" s="292"/>
      <c r="B49" s="292"/>
      <c r="C49" s="292"/>
      <c r="D49" s="292"/>
      <c r="E49" s="292"/>
      <c r="F49" s="292"/>
      <c r="G49" s="292"/>
    </row>
    <row r="50" spans="1:7" s="73" customFormat="1" ht="14.25" customHeight="1">
      <c r="A50" s="292"/>
      <c r="B50" s="292"/>
      <c r="C50" s="292"/>
      <c r="D50" s="292"/>
      <c r="E50" s="292"/>
      <c r="F50" s="292"/>
      <c r="G50" s="292"/>
    </row>
    <row r="51" spans="1:7" s="73" customFormat="1" ht="14.25" customHeight="1">
      <c r="A51" s="292"/>
      <c r="B51" s="292"/>
      <c r="C51" s="292"/>
      <c r="D51" s="292"/>
      <c r="E51" s="292"/>
      <c r="F51" s="292"/>
      <c r="G51" s="292"/>
    </row>
    <row r="52" spans="1:7" s="73" customFormat="1" ht="14.25" customHeight="1">
      <c r="A52" s="292"/>
      <c r="B52" s="292"/>
      <c r="C52" s="292"/>
      <c r="D52" s="292"/>
      <c r="E52" s="292"/>
      <c r="F52" s="292"/>
      <c r="G52" s="292"/>
    </row>
    <row r="53" spans="1:7" s="73" customFormat="1" ht="14.25" customHeight="1">
      <c r="A53" s="292"/>
      <c r="B53" s="292"/>
      <c r="C53" s="292"/>
      <c r="D53" s="292"/>
      <c r="E53" s="292"/>
      <c r="F53" s="292"/>
      <c r="G53" s="292"/>
    </row>
    <row r="54" spans="1:7" ht="88.5" customHeight="1">
      <c r="A54" s="292"/>
      <c r="B54" s="292"/>
      <c r="C54" s="292"/>
      <c r="D54" s="292"/>
      <c r="E54" s="292"/>
      <c r="F54" s="292"/>
      <c r="G54" s="292"/>
    </row>
  </sheetData>
  <mergeCells count="27">
    <mergeCell ref="A37:G37"/>
    <mergeCell ref="A22:G22"/>
    <mergeCell ref="A23:G23"/>
    <mergeCell ref="A25:G25"/>
    <mergeCell ref="A19:G19"/>
    <mergeCell ref="A26:G26"/>
    <mergeCell ref="A27:G27"/>
    <mergeCell ref="A36:G36"/>
    <mergeCell ref="A40:G54"/>
    <mergeCell ref="A13:G13"/>
    <mergeCell ref="A14:G14"/>
    <mergeCell ref="A15:G15"/>
    <mergeCell ref="A16:G16"/>
    <mergeCell ref="A17:G17"/>
    <mergeCell ref="A18:G18"/>
    <mergeCell ref="A20:G20"/>
    <mergeCell ref="A21:G21"/>
    <mergeCell ref="A24:G24"/>
    <mergeCell ref="A30:G30"/>
    <mergeCell ref="A28:G28"/>
    <mergeCell ref="A29:G29"/>
    <mergeCell ref="A31:G31"/>
    <mergeCell ref="A38:G38"/>
    <mergeCell ref="A32:G32"/>
    <mergeCell ref="A33:G33"/>
    <mergeCell ref="A34:G34"/>
    <mergeCell ref="A35:G35"/>
  </mergeCells>
  <dataValidations count="2">
    <dataValidation type="list" showInputMessage="1" showErrorMessage="1" sqref="D2">
      <formula1>DPH</formula1>
    </dataValidation>
    <dataValidation type="list" showInputMessage="1" showErrorMessage="1" sqref="D3">
      <formula1>DY</formula1>
    </dataValidation>
  </dataValidations>
  <printOptions/>
  <pageMargins left="0.7" right="0.7" top="0.75" bottom="0.75" header="0.3" footer="0.3"/>
  <pageSetup horizontalDpi="600" verticalDpi="600" orientation="portrait" scale="73" r:id="rId1"/>
  <headerFooter>
    <oddHeader>&amp;C&amp;"-,Bold"&amp;14DSRIP Semi-Annual Reporting Form</oddHeader>
    <oddFooter>&amp;L&amp;D&amp;C&amp;A&amp;R&amp;P of &amp;N</oddFooter>
  </headerFooter>
  <rowBreaks count="1" manualBreakCount="1">
    <brk id="38" max="16383" man="1"/>
  </rowBreak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195"/>
  <sheetViews>
    <sheetView showGridLines="0" view="pageBreakPreview" zoomScale="91" zoomScaleSheetLayoutView="91" zoomScalePageLayoutView="90" workbookViewId="0" topLeftCell="A1">
      <selection activeCell="L140" sqref="L140"/>
    </sheetView>
  </sheetViews>
  <sheetFormatPr defaultColWidth="10.00390625" defaultRowHeight="15"/>
  <cols>
    <col min="1" max="1" width="1.7109375" style="5" customWidth="1"/>
    <col min="2" max="2" width="2.140625" style="5" customWidth="1"/>
    <col min="3" max="3" width="20.8515625" style="5" customWidth="1"/>
    <col min="4" max="4" width="75.28125" style="11" customWidth="1"/>
    <col min="5" max="5" width="2.7109375" style="5" customWidth="1"/>
    <col min="6" max="6" width="17.140625" style="7" customWidth="1"/>
    <col min="7" max="7" width="3.281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IF('[1]Total Payment Amount'!D2=0,"",'[1]Total Payment Amount'!D2)</f>
        <v>Los Angeles County Department of Health Services</v>
      </c>
    </row>
    <row r="3" spans="1:4" ht="15">
      <c r="A3" s="1" t="str">
        <f>'Total Payment Amount'!B3</f>
        <v>REPORTING YEAR:</v>
      </c>
      <c r="C3" s="1"/>
      <c r="D3" s="6" t="str">
        <f>IF('[1]Total Payment Amount'!D3=0,"",'[1]Total Payment Amount'!D3)</f>
        <v>DY 7</v>
      </c>
    </row>
    <row r="4" spans="1:4" ht="15">
      <c r="A4" s="1" t="str">
        <f>'Total Payment Amount'!B4</f>
        <v xml:space="preserve">DATE OF SUBMISSION: </v>
      </c>
      <c r="D4" s="8">
        <v>41182</v>
      </c>
    </row>
    <row r="5" ht="15.75" thickBot="1">
      <c r="A5" s="64" t="s">
        <v>175</v>
      </c>
    </row>
    <row r="6" spans="4:8" ht="15" thickBot="1">
      <c r="D6" s="92" t="s">
        <v>138</v>
      </c>
      <c r="E6" s="12" t="s">
        <v>2</v>
      </c>
      <c r="F6" s="15" t="s">
        <v>186</v>
      </c>
      <c r="H6" s="73">
        <v>0</v>
      </c>
    </row>
    <row r="7" spans="1:8" ht="14.25">
      <c r="A7" s="10" t="s">
        <v>1</v>
      </c>
      <c r="H7" s="73">
        <v>0.25</v>
      </c>
    </row>
    <row r="8" spans="1:8" ht="14.25">
      <c r="A8" s="12" t="s">
        <v>2</v>
      </c>
      <c r="B8" s="13" t="s">
        <v>140</v>
      </c>
      <c r="H8" s="73">
        <v>0.5</v>
      </c>
    </row>
    <row r="9" spans="1:8" ht="15" thickBot="1">
      <c r="A9" s="13" t="s">
        <v>141</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125</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12795750</v>
      </c>
      <c r="G17" s="36"/>
    </row>
    <row r="18" spans="1:7" s="2" customFormat="1" ht="13.5" thickBot="1">
      <c r="A18" s="34"/>
      <c r="C18" s="35"/>
      <c r="D18" s="3"/>
      <c r="F18" s="4"/>
      <c r="G18" s="36"/>
    </row>
    <row r="19" spans="1:7" s="2" customFormat="1" ht="13.5" thickBot="1">
      <c r="A19" s="34"/>
      <c r="B19" s="2" t="s">
        <v>11</v>
      </c>
      <c r="C19" s="35"/>
      <c r="D19" s="3"/>
      <c r="E19" s="14" t="s">
        <v>2</v>
      </c>
      <c r="F19" s="15">
        <v>12795750</v>
      </c>
      <c r="G19" s="36"/>
    </row>
    <row r="20" spans="1:7" s="73" customFormat="1" ht="15">
      <c r="A20" s="81"/>
      <c r="B20" s="64"/>
      <c r="C20" s="64"/>
      <c r="D20" s="72"/>
      <c r="F20" s="74"/>
      <c r="G20" s="75"/>
    </row>
    <row r="21" spans="1:7" s="73" customFormat="1" ht="15">
      <c r="A21" s="76"/>
      <c r="B21" s="77" t="s">
        <v>176</v>
      </c>
      <c r="C21" s="77"/>
      <c r="D21" s="72"/>
      <c r="G21" s="75"/>
    </row>
    <row r="22" spans="1:7" s="73" customFormat="1" ht="6.75" customHeight="1" thickBot="1">
      <c r="A22" s="76"/>
      <c r="B22" s="10"/>
      <c r="C22" s="77"/>
      <c r="D22" s="72"/>
      <c r="F22" s="74"/>
      <c r="G22" s="75"/>
    </row>
    <row r="23" spans="1:7" ht="13.5" thickBot="1">
      <c r="A23" s="79"/>
      <c r="B23" s="5" t="s">
        <v>30</v>
      </c>
      <c r="E23" s="14" t="s">
        <v>2</v>
      </c>
      <c r="F23" s="138">
        <v>17</v>
      </c>
      <c r="G23" s="80"/>
    </row>
    <row r="24" spans="1:7" ht="6.75" customHeight="1" thickBot="1">
      <c r="A24" s="79"/>
      <c r="G24" s="80"/>
    </row>
    <row r="25" spans="1:7" ht="13.5" thickBot="1">
      <c r="A25" s="79"/>
      <c r="B25" s="5" t="s">
        <v>31</v>
      </c>
      <c r="E25" s="14" t="s">
        <v>2</v>
      </c>
      <c r="F25" s="138">
        <v>1329</v>
      </c>
      <c r="G25" s="80"/>
    </row>
    <row r="26" spans="1:7" ht="6.75" customHeight="1" thickBot="1">
      <c r="A26" s="79"/>
      <c r="G26" s="80"/>
    </row>
    <row r="27" spans="1:7" ht="13.5" thickBot="1">
      <c r="A27" s="79"/>
      <c r="C27" s="5" t="s">
        <v>177</v>
      </c>
      <c r="F27" s="16">
        <f>IF(F25&gt;F23,F23/F25,"N/A")</f>
        <v>0.012791572610985704</v>
      </c>
      <c r="G27" s="80"/>
    </row>
    <row r="28" spans="1:7" ht="6.75" customHeight="1">
      <c r="A28" s="79"/>
      <c r="G28" s="80"/>
    </row>
    <row r="29" spans="1:7" s="2" customFormat="1" ht="15">
      <c r="A29" s="34"/>
      <c r="B29" s="310" t="s">
        <v>300</v>
      </c>
      <c r="C29" s="311"/>
      <c r="D29" s="311"/>
      <c r="E29" s="45"/>
      <c r="F29" s="46"/>
      <c r="G29" s="36"/>
    </row>
    <row r="30" spans="1:7" s="2" customFormat="1" ht="15">
      <c r="A30" s="34"/>
      <c r="B30" s="311"/>
      <c r="C30" s="311"/>
      <c r="D30" s="311"/>
      <c r="E30" s="45"/>
      <c r="F30" s="46"/>
      <c r="G30" s="36"/>
    </row>
    <row r="31" spans="1:7" s="2" customFormat="1" ht="6.75" customHeight="1">
      <c r="A31" s="34"/>
      <c r="D31" s="3"/>
      <c r="F31" s="4"/>
      <c r="G31" s="36"/>
    </row>
    <row r="32" spans="1:7" s="2" customFormat="1" ht="15">
      <c r="A32" s="34"/>
      <c r="B32" s="299" t="s">
        <v>351</v>
      </c>
      <c r="C32" s="300"/>
      <c r="D32" s="301"/>
      <c r="F32" s="4"/>
      <c r="G32" s="36"/>
    </row>
    <row r="33" spans="1:7" s="2" customFormat="1" ht="15">
      <c r="A33" s="34"/>
      <c r="B33" s="302"/>
      <c r="C33" s="303"/>
      <c r="D33" s="304"/>
      <c r="F33" s="4"/>
      <c r="G33" s="36"/>
    </row>
    <row r="34" spans="1:7" s="2" customFormat="1" ht="15">
      <c r="A34" s="34"/>
      <c r="B34" s="302"/>
      <c r="C34" s="303"/>
      <c r="D34" s="304"/>
      <c r="F34" s="4"/>
      <c r="G34" s="36"/>
    </row>
    <row r="35" spans="1:7" s="2" customFormat="1" ht="15">
      <c r="A35" s="34"/>
      <c r="B35" s="302"/>
      <c r="C35" s="303"/>
      <c r="D35" s="304"/>
      <c r="F35" s="4"/>
      <c r="G35" s="36"/>
    </row>
    <row r="36" spans="1:7" s="2" customFormat="1" ht="15">
      <c r="A36" s="34"/>
      <c r="B36" s="302"/>
      <c r="C36" s="303"/>
      <c r="D36" s="304"/>
      <c r="F36" s="4"/>
      <c r="G36" s="36"/>
    </row>
    <row r="37" spans="1:7" s="2" customFormat="1" ht="15">
      <c r="A37" s="34"/>
      <c r="B37" s="302"/>
      <c r="C37" s="303"/>
      <c r="D37" s="304"/>
      <c r="F37" s="4"/>
      <c r="G37" s="36"/>
    </row>
    <row r="38" spans="1:7" s="2" customFormat="1" ht="15">
      <c r="A38" s="34"/>
      <c r="B38" s="305"/>
      <c r="C38" s="306"/>
      <c r="D38" s="307"/>
      <c r="F38" s="4"/>
      <c r="G38" s="36"/>
    </row>
    <row r="39" spans="1:7" ht="6.75" customHeight="1" thickBot="1">
      <c r="A39" s="79"/>
      <c r="G39" s="80"/>
    </row>
    <row r="40" spans="1:7" ht="13.5" thickBot="1">
      <c r="A40" s="79"/>
      <c r="B40" s="5" t="s">
        <v>171</v>
      </c>
      <c r="E40" s="14" t="s">
        <v>2</v>
      </c>
      <c r="F40" s="54"/>
      <c r="G40" s="80"/>
    </row>
    <row r="41" spans="1:7" ht="6.75" customHeight="1" thickBot="1">
      <c r="A41" s="79"/>
      <c r="G41" s="80"/>
    </row>
    <row r="42" spans="1:7" ht="14.25" customHeight="1" thickBot="1">
      <c r="A42" s="79"/>
      <c r="B42" s="5" t="s">
        <v>226</v>
      </c>
      <c r="F42" s="148" t="str">
        <f>IF(ISNUMBER(F40),F27/F40,"N/A")</f>
        <v>N/A</v>
      </c>
      <c r="G42" s="80"/>
    </row>
    <row r="43" spans="1:7" ht="6.75" customHeight="1" thickBot="1">
      <c r="A43" s="79"/>
      <c r="G43" s="80"/>
    </row>
    <row r="44" spans="1:7" ht="13.5" thickBot="1">
      <c r="A44" s="79"/>
      <c r="C44" s="78" t="s">
        <v>15</v>
      </c>
      <c r="F44" s="18">
        <f>IF(ISNUMBER(F40),LOOKUP(F42,$H$6:$H$10),IF(F23&lt;F25,1,IF(F6="Yes",0,"")))</f>
        <v>1</v>
      </c>
      <c r="G44" s="80"/>
    </row>
    <row r="45" spans="1:7" s="2" customFormat="1" ht="6.75" customHeight="1">
      <c r="A45" s="48"/>
      <c r="B45" s="49"/>
      <c r="C45" s="49"/>
      <c r="D45" s="50"/>
      <c r="E45" s="49"/>
      <c r="F45" s="51"/>
      <c r="G45" s="52"/>
    </row>
    <row r="46" spans="1:7" s="2" customFormat="1" ht="6.75" customHeight="1">
      <c r="A46" s="34"/>
      <c r="D46" s="3"/>
      <c r="F46" s="4"/>
      <c r="G46" s="36"/>
    </row>
    <row r="47" spans="1:7" s="33" customFormat="1" ht="42.75">
      <c r="A47" s="40"/>
      <c r="B47" s="41" t="s">
        <v>229</v>
      </c>
      <c r="C47" s="41"/>
      <c r="D47" s="269" t="s">
        <v>337</v>
      </c>
      <c r="G47" s="39"/>
    </row>
    <row r="48" spans="1:7" s="45" customFormat="1" ht="12">
      <c r="A48" s="42"/>
      <c r="B48" s="134"/>
      <c r="C48" s="43"/>
      <c r="D48" s="153" t="s">
        <v>142</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8"/>
      <c r="G50" s="36"/>
    </row>
    <row r="51" spans="1:7" s="2" customFormat="1" ht="6.75" customHeight="1" thickBot="1">
      <c r="A51" s="34"/>
      <c r="D51" s="3"/>
      <c r="F51" s="4"/>
      <c r="G51" s="36"/>
    </row>
    <row r="52" spans="1:7" s="2" customFormat="1" ht="13.5" thickBot="1">
      <c r="A52" s="34"/>
      <c r="B52" s="2" t="s">
        <v>19</v>
      </c>
      <c r="D52" s="3"/>
      <c r="E52" s="14" t="s">
        <v>2</v>
      </c>
      <c r="F52" s="138"/>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298" t="s">
        <v>301</v>
      </c>
      <c r="C56" s="298"/>
      <c r="D56" s="298"/>
      <c r="F56" s="4"/>
      <c r="G56" s="36"/>
    </row>
    <row r="57" spans="1:7" s="2" customFormat="1" ht="13.5" thickBot="1">
      <c r="A57" s="34"/>
      <c r="B57" s="298"/>
      <c r="C57" s="298"/>
      <c r="D57" s="298"/>
      <c r="E57" s="14" t="s">
        <v>2</v>
      </c>
      <c r="F57" s="15" t="s">
        <v>186</v>
      </c>
      <c r="G57" s="36"/>
    </row>
    <row r="58" spans="1:7" s="2" customFormat="1" ht="6.75" customHeight="1">
      <c r="A58" s="34"/>
      <c r="D58" s="3"/>
      <c r="F58" s="4"/>
      <c r="G58" s="36"/>
    </row>
    <row r="59" spans="1:7" s="2" customFormat="1" ht="15">
      <c r="A59" s="34"/>
      <c r="B59" s="299" t="s">
        <v>357</v>
      </c>
      <c r="C59" s="300"/>
      <c r="D59" s="301"/>
      <c r="F59" s="4"/>
      <c r="G59" s="36"/>
    </row>
    <row r="60" spans="1:7" s="2" customFormat="1" ht="15">
      <c r="A60" s="34"/>
      <c r="B60" s="302"/>
      <c r="C60" s="303"/>
      <c r="D60" s="304"/>
      <c r="F60" s="4"/>
      <c r="G60" s="36"/>
    </row>
    <row r="61" spans="1:7" s="2" customFormat="1" ht="15">
      <c r="A61" s="34"/>
      <c r="B61" s="302"/>
      <c r="C61" s="303"/>
      <c r="D61" s="304"/>
      <c r="F61" s="4"/>
      <c r="G61" s="36"/>
    </row>
    <row r="62" spans="1:7" s="2" customFormat="1" ht="15">
      <c r="A62" s="34"/>
      <c r="B62" s="302"/>
      <c r="C62" s="303"/>
      <c r="D62" s="304"/>
      <c r="F62" s="4"/>
      <c r="G62" s="36"/>
    </row>
    <row r="63" spans="1:7" s="2" customFormat="1" ht="15">
      <c r="A63" s="34"/>
      <c r="B63" s="302"/>
      <c r="C63" s="303"/>
      <c r="D63" s="304"/>
      <c r="F63" s="4"/>
      <c r="G63" s="36"/>
    </row>
    <row r="64" spans="1:7" s="2" customFormat="1" ht="15">
      <c r="A64" s="34"/>
      <c r="B64" s="302"/>
      <c r="C64" s="303"/>
      <c r="D64" s="304"/>
      <c r="F64" s="4"/>
      <c r="G64" s="36"/>
    </row>
    <row r="65" spans="1:7" s="2" customFormat="1" ht="15">
      <c r="A65" s="34"/>
      <c r="B65" s="305"/>
      <c r="C65" s="306"/>
      <c r="D65" s="307"/>
      <c r="F65" s="4"/>
      <c r="G65" s="36"/>
    </row>
    <row r="66" spans="1:7" s="2" customFormat="1" ht="6.75" customHeight="1" thickBot="1">
      <c r="A66" s="34"/>
      <c r="D66" s="3"/>
      <c r="F66" s="4"/>
      <c r="G66" s="36"/>
    </row>
    <row r="67" spans="1:7" s="2" customFormat="1" ht="13.5" thickBot="1">
      <c r="A67" s="34"/>
      <c r="B67" s="2" t="s">
        <v>20</v>
      </c>
      <c r="D67" s="3"/>
      <c r="E67" s="14" t="s">
        <v>2</v>
      </c>
      <c r="F67" s="54" t="s">
        <v>186</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IF(F57="Yes",1,IF(F57="No",0,IF(AND(ISBLANK(F67),ISNUMBER(F54)),1,IF(F67&gt;0,LOOKUP(F54/F67,$H$6:$H$10),IF(ISTEXT(D47),0,"")))))</f>
        <v>1</v>
      </c>
      <c r="G69" s="36"/>
    </row>
    <row r="70" spans="1:7" s="2" customFormat="1" ht="10.5" customHeight="1">
      <c r="A70" s="48"/>
      <c r="B70" s="49"/>
      <c r="C70" s="49"/>
      <c r="D70" s="50"/>
      <c r="E70" s="49"/>
      <c r="F70" s="51"/>
      <c r="G70" s="52"/>
    </row>
    <row r="71" spans="1:7" s="33" customFormat="1" ht="15">
      <c r="A71" s="27"/>
      <c r="B71" s="28"/>
      <c r="C71" s="28"/>
      <c r="D71" s="29"/>
      <c r="E71" s="30"/>
      <c r="F71" s="31"/>
      <c r="G71" s="32"/>
    </row>
    <row r="72" spans="1:7" s="33" customFormat="1" ht="28.5">
      <c r="A72" s="40"/>
      <c r="B72" s="41" t="s">
        <v>229</v>
      </c>
      <c r="C72" s="41"/>
      <c r="D72" s="269" t="s">
        <v>338</v>
      </c>
      <c r="G72" s="39"/>
    </row>
    <row r="73" spans="1:7" s="45" customFormat="1" ht="12">
      <c r="A73" s="42"/>
      <c r="B73" s="134"/>
      <c r="C73" s="43"/>
      <c r="D73" s="153" t="s">
        <v>142</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8"/>
      <c r="G75" s="36"/>
    </row>
    <row r="76" spans="1:7" s="2" customFormat="1" ht="6.75" customHeight="1" thickBot="1">
      <c r="A76" s="34"/>
      <c r="D76" s="3"/>
      <c r="F76" s="4"/>
      <c r="G76" s="36"/>
    </row>
    <row r="77" spans="1:7" s="2" customFormat="1" ht="13.5" thickBot="1">
      <c r="A77" s="34"/>
      <c r="B77" s="2" t="s">
        <v>19</v>
      </c>
      <c r="D77" s="3"/>
      <c r="E77" s="14" t="s">
        <v>2</v>
      </c>
      <c r="F77" s="138"/>
      <c r="G77" s="36"/>
    </row>
    <row r="78" spans="1:7" s="2" customFormat="1" ht="6.75" customHeight="1" thickBot="1">
      <c r="A78" s="34"/>
      <c r="D78" s="3"/>
      <c r="F78" s="4"/>
      <c r="G78" s="36"/>
    </row>
    <row r="79" spans="1:7" s="2" customFormat="1" ht="13.5" thickBot="1">
      <c r="A79" s="34"/>
      <c r="C79" s="2" t="s">
        <v>14</v>
      </c>
      <c r="D79" s="3"/>
      <c r="F79" s="16" t="str">
        <f>IF(F77&gt;F75,F75/F77,IF(F82&gt;0,F82,"N/A"))</f>
        <v>Yes</v>
      </c>
      <c r="G79" s="36"/>
    </row>
    <row r="80" spans="1:7" s="2" customFormat="1" ht="6.75" customHeight="1">
      <c r="A80" s="34"/>
      <c r="D80" s="3"/>
      <c r="F80" s="4"/>
      <c r="G80" s="36"/>
    </row>
    <row r="81" spans="1:7" s="2" customFormat="1" ht="13.5" customHeight="1" thickBot="1">
      <c r="A81" s="34"/>
      <c r="B81" s="298" t="s">
        <v>301</v>
      </c>
      <c r="C81" s="298"/>
      <c r="D81" s="298"/>
      <c r="F81" s="4"/>
      <c r="G81" s="36"/>
    </row>
    <row r="82" spans="1:7" s="2" customFormat="1" ht="13.5" thickBot="1">
      <c r="A82" s="34"/>
      <c r="B82" s="298"/>
      <c r="C82" s="298"/>
      <c r="D82" s="298"/>
      <c r="E82" s="14" t="s">
        <v>2</v>
      </c>
      <c r="F82" s="15" t="s">
        <v>186</v>
      </c>
      <c r="G82" s="36"/>
    </row>
    <row r="83" spans="1:7" s="2" customFormat="1" ht="6.75" customHeight="1">
      <c r="A83" s="34"/>
      <c r="D83" s="3"/>
      <c r="F83" s="4"/>
      <c r="G83" s="36"/>
    </row>
    <row r="84" spans="1:7" s="2" customFormat="1" ht="15">
      <c r="A84" s="34"/>
      <c r="B84" s="299" t="s">
        <v>359</v>
      </c>
      <c r="C84" s="300"/>
      <c r="D84" s="301"/>
      <c r="F84" s="4"/>
      <c r="G84" s="36"/>
    </row>
    <row r="85" spans="1:7" s="2" customFormat="1" ht="15">
      <c r="A85" s="34"/>
      <c r="B85" s="302"/>
      <c r="C85" s="303"/>
      <c r="D85" s="304"/>
      <c r="F85" s="4"/>
      <c r="G85" s="36"/>
    </row>
    <row r="86" spans="1:7" s="2" customFormat="1" ht="15">
      <c r="A86" s="34"/>
      <c r="B86" s="302"/>
      <c r="C86" s="303"/>
      <c r="D86" s="304"/>
      <c r="F86" s="4"/>
      <c r="G86" s="36"/>
    </row>
    <row r="87" spans="1:7" s="2" customFormat="1" ht="15">
      <c r="A87" s="34"/>
      <c r="B87" s="302"/>
      <c r="C87" s="303"/>
      <c r="D87" s="304"/>
      <c r="F87" s="4"/>
      <c r="G87" s="36"/>
    </row>
    <row r="88" spans="1:7" s="2" customFormat="1" ht="15">
      <c r="A88" s="34"/>
      <c r="B88" s="302"/>
      <c r="C88" s="303"/>
      <c r="D88" s="304"/>
      <c r="F88" s="4"/>
      <c r="G88" s="36"/>
    </row>
    <row r="89" spans="1:7" s="2" customFormat="1" ht="15">
      <c r="A89" s="34"/>
      <c r="B89" s="302"/>
      <c r="C89" s="303"/>
      <c r="D89" s="304"/>
      <c r="F89" s="4"/>
      <c r="G89" s="36"/>
    </row>
    <row r="90" spans="1:7" s="2" customFormat="1" ht="250.5" customHeight="1">
      <c r="A90" s="34"/>
      <c r="B90" s="305"/>
      <c r="C90" s="306"/>
      <c r="D90" s="307"/>
      <c r="F90" s="4"/>
      <c r="G90" s="36"/>
    </row>
    <row r="91" spans="1:7" s="2" customFormat="1" ht="6.75" customHeight="1" thickBot="1">
      <c r="A91" s="34"/>
      <c r="D91" s="3"/>
      <c r="F91" s="4"/>
      <c r="G91" s="36"/>
    </row>
    <row r="92" spans="1:7" s="2" customFormat="1" ht="13.5" thickBot="1">
      <c r="A92" s="34"/>
      <c r="B92" s="2" t="s">
        <v>20</v>
      </c>
      <c r="D92" s="3"/>
      <c r="E92" s="14" t="s">
        <v>2</v>
      </c>
      <c r="F92" s="54" t="s">
        <v>186</v>
      </c>
      <c r="G92" s="36"/>
    </row>
    <row r="93" spans="1:7" s="2" customFormat="1" ht="6.75" customHeight="1" thickBot="1">
      <c r="A93" s="34"/>
      <c r="D93" s="3"/>
      <c r="F93" s="4"/>
      <c r="G93" s="36"/>
    </row>
    <row r="94" spans="1:7" s="2" customFormat="1" ht="13.5" thickBot="1">
      <c r="A94" s="34"/>
      <c r="C94" s="35" t="s">
        <v>15</v>
      </c>
      <c r="D94" s="3"/>
      <c r="F94" s="18">
        <f>IF(F82="Yes",1,IF(F82="No",0,IF(AND(ISBLANK(F92),ISNUMBER(F79)),1,IF(F92&gt;0,LOOKUP(F79/F92,$H$6:$H$10),IF(ISTEXT(D72),0,"")))))</f>
        <v>1</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42.75">
      <c r="A97" s="40"/>
      <c r="B97" s="41" t="s">
        <v>229</v>
      </c>
      <c r="C97" s="41"/>
      <c r="D97" s="152" t="s">
        <v>339</v>
      </c>
      <c r="G97" s="39"/>
    </row>
    <row r="98" spans="1:7" s="45" customFormat="1" ht="12">
      <c r="A98" s="42"/>
      <c r="B98" s="134"/>
      <c r="C98" s="43"/>
      <c r="D98" s="153" t="s">
        <v>142</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8"/>
      <c r="G100" s="36"/>
    </row>
    <row r="101" spans="1:7" s="2" customFormat="1" ht="6.75" customHeight="1" thickBot="1">
      <c r="A101" s="34"/>
      <c r="D101" s="3"/>
      <c r="F101" s="4"/>
      <c r="G101" s="36"/>
    </row>
    <row r="102" spans="1:7" s="2" customFormat="1" ht="13.5" thickBot="1">
      <c r="A102" s="34"/>
      <c r="B102" s="2" t="s">
        <v>19</v>
      </c>
      <c r="D102" s="3"/>
      <c r="E102" s="14" t="s">
        <v>2</v>
      </c>
      <c r="F102" s="138"/>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Yes</v>
      </c>
      <c r="G104" s="36"/>
    </row>
    <row r="105" spans="1:7" s="2" customFormat="1" ht="6.75" customHeight="1">
      <c r="A105" s="34"/>
      <c r="D105" s="3"/>
      <c r="F105" s="4"/>
      <c r="G105" s="36"/>
    </row>
    <row r="106" spans="1:7" s="2" customFormat="1" ht="13.5" customHeight="1" thickBot="1">
      <c r="A106" s="34"/>
      <c r="B106" s="298" t="s">
        <v>301</v>
      </c>
      <c r="C106" s="298"/>
      <c r="D106" s="298"/>
      <c r="F106" s="4"/>
      <c r="G106" s="36"/>
    </row>
    <row r="107" spans="1:7" s="2" customFormat="1" ht="13.5" thickBot="1">
      <c r="A107" s="34"/>
      <c r="B107" s="298"/>
      <c r="C107" s="298"/>
      <c r="D107" s="298"/>
      <c r="E107" s="14" t="s">
        <v>2</v>
      </c>
      <c r="F107" s="15" t="s">
        <v>186</v>
      </c>
      <c r="G107" s="36"/>
    </row>
    <row r="108" spans="1:7" s="2" customFormat="1" ht="6.75" customHeight="1">
      <c r="A108" s="34"/>
      <c r="D108" s="3"/>
      <c r="F108" s="4"/>
      <c r="G108" s="36"/>
    </row>
    <row r="109" spans="1:7" s="2" customFormat="1" ht="15">
      <c r="A109" s="34"/>
      <c r="B109" s="299" t="s">
        <v>358</v>
      </c>
      <c r="C109" s="300"/>
      <c r="D109" s="301"/>
      <c r="F109" s="4"/>
      <c r="G109" s="36"/>
    </row>
    <row r="110" spans="1:7" s="2" customFormat="1" ht="15">
      <c r="A110" s="34"/>
      <c r="B110" s="302"/>
      <c r="C110" s="303"/>
      <c r="D110" s="304"/>
      <c r="F110" s="4"/>
      <c r="G110" s="36"/>
    </row>
    <row r="111" spans="1:7" s="2" customFormat="1" ht="15">
      <c r="A111" s="34"/>
      <c r="B111" s="302"/>
      <c r="C111" s="303"/>
      <c r="D111" s="304"/>
      <c r="F111" s="4"/>
      <c r="G111" s="36"/>
    </row>
    <row r="112" spans="1:7" s="2" customFormat="1" ht="15">
      <c r="A112" s="34"/>
      <c r="B112" s="302"/>
      <c r="C112" s="303"/>
      <c r="D112" s="304"/>
      <c r="F112" s="4"/>
      <c r="G112" s="36"/>
    </row>
    <row r="113" spans="1:7" s="2" customFormat="1" ht="15">
      <c r="A113" s="34"/>
      <c r="B113" s="302"/>
      <c r="C113" s="303"/>
      <c r="D113" s="304"/>
      <c r="F113" s="4"/>
      <c r="G113" s="36"/>
    </row>
    <row r="114" spans="1:7" s="2" customFormat="1" ht="15">
      <c r="A114" s="34"/>
      <c r="B114" s="302"/>
      <c r="C114" s="303"/>
      <c r="D114" s="304"/>
      <c r="F114" s="4"/>
      <c r="G114" s="36"/>
    </row>
    <row r="115" spans="1:7" s="2" customFormat="1" ht="15">
      <c r="A115" s="34"/>
      <c r="B115" s="305"/>
      <c r="C115" s="306"/>
      <c r="D115" s="307"/>
      <c r="F115" s="4"/>
      <c r="G115" s="36"/>
    </row>
    <row r="116" spans="1:7" s="2" customFormat="1" ht="6.75" customHeight="1" thickBot="1">
      <c r="A116" s="34"/>
      <c r="D116" s="3"/>
      <c r="F116" s="4"/>
      <c r="G116" s="36"/>
    </row>
    <row r="117" spans="1:7" s="2" customFormat="1" ht="13.5" thickBot="1">
      <c r="A117" s="34"/>
      <c r="B117" s="2" t="s">
        <v>20</v>
      </c>
      <c r="D117" s="3"/>
      <c r="E117" s="14" t="s">
        <v>2</v>
      </c>
      <c r="F117" s="54" t="s">
        <v>186</v>
      </c>
      <c r="G117" s="36"/>
    </row>
    <row r="118" spans="1:7" s="2" customFormat="1" ht="6.75" customHeight="1" thickBot="1">
      <c r="A118" s="34"/>
      <c r="D118" s="3"/>
      <c r="F118" s="4"/>
      <c r="G118" s="36"/>
    </row>
    <row r="119" spans="1:7" s="2" customFormat="1" ht="13.5" thickBot="1">
      <c r="A119" s="34"/>
      <c r="C119" s="35" t="s">
        <v>15</v>
      </c>
      <c r="D119" s="3"/>
      <c r="F119" s="18">
        <f>IF(F107="Yes",1,IF(F107="No",0,IF(AND(ISBLANK(F117),ISNUMBER(F104)),1,IF(F117&gt;0,LOOKUP(F104/F117,$H$6:$H$10),IF(ISTEXT(D97),0,"")))))</f>
        <v>1</v>
      </c>
      <c r="G119" s="36"/>
    </row>
    <row r="120" spans="1:7" s="2" customFormat="1" ht="6.75" customHeight="1">
      <c r="A120" s="48"/>
      <c r="B120" s="49"/>
      <c r="C120" s="49"/>
      <c r="D120" s="50"/>
      <c r="E120" s="49"/>
      <c r="F120" s="51"/>
      <c r="G120" s="52"/>
    </row>
    <row r="121" spans="1:7" s="33" customFormat="1" ht="15">
      <c r="A121" s="27"/>
      <c r="B121" s="28"/>
      <c r="C121" s="28"/>
      <c r="D121" s="29"/>
      <c r="E121" s="30"/>
      <c r="F121" s="31"/>
      <c r="G121" s="32"/>
    </row>
    <row r="122" spans="1:7" s="33" customFormat="1" ht="28.5">
      <c r="A122" s="40"/>
      <c r="B122" s="41" t="s">
        <v>229</v>
      </c>
      <c r="C122" s="41"/>
      <c r="D122" s="152" t="s">
        <v>340</v>
      </c>
      <c r="G122" s="39"/>
    </row>
    <row r="123" spans="1:7" s="45" customFormat="1" ht="12">
      <c r="A123" s="42"/>
      <c r="B123" s="134"/>
      <c r="C123" s="43"/>
      <c r="D123" s="153" t="s">
        <v>142</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8"/>
      <c r="G125" s="36"/>
    </row>
    <row r="126" spans="1:7" s="2" customFormat="1" ht="6.75" customHeight="1" thickBot="1">
      <c r="A126" s="34"/>
      <c r="D126" s="3"/>
      <c r="F126" s="4"/>
      <c r="G126" s="36"/>
    </row>
    <row r="127" spans="1:7" s="2" customFormat="1" ht="13.5" thickBot="1">
      <c r="A127" s="34"/>
      <c r="B127" s="2" t="s">
        <v>19</v>
      </c>
      <c r="D127" s="3"/>
      <c r="E127" s="14" t="s">
        <v>2</v>
      </c>
      <c r="F127" s="138"/>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Yes</v>
      </c>
      <c r="G129" s="36"/>
    </row>
    <row r="130" spans="1:7" s="2" customFormat="1" ht="6.75" customHeight="1">
      <c r="A130" s="34"/>
      <c r="D130" s="3"/>
      <c r="F130" s="4"/>
      <c r="G130" s="36"/>
    </row>
    <row r="131" spans="1:7" s="2" customFormat="1" ht="13.5" customHeight="1" thickBot="1">
      <c r="A131" s="34"/>
      <c r="B131" s="298" t="s">
        <v>301</v>
      </c>
      <c r="C131" s="298"/>
      <c r="D131" s="298"/>
      <c r="F131" s="4"/>
      <c r="G131" s="36"/>
    </row>
    <row r="132" spans="1:7" s="2" customFormat="1" ht="13.5" thickBot="1">
      <c r="A132" s="34"/>
      <c r="B132" s="298"/>
      <c r="C132" s="298"/>
      <c r="D132" s="298"/>
      <c r="E132" s="14" t="s">
        <v>2</v>
      </c>
      <c r="F132" s="15" t="s">
        <v>186</v>
      </c>
      <c r="G132" s="36"/>
    </row>
    <row r="133" spans="1:7" s="2" customFormat="1" ht="6.75" customHeight="1">
      <c r="A133" s="34"/>
      <c r="D133" s="3"/>
      <c r="F133" s="4"/>
      <c r="G133" s="36"/>
    </row>
    <row r="134" spans="1:7" s="2" customFormat="1" ht="15">
      <c r="A134" s="34"/>
      <c r="B134" s="299" t="s">
        <v>360</v>
      </c>
      <c r="C134" s="300"/>
      <c r="D134" s="301"/>
      <c r="F134" s="4"/>
      <c r="G134" s="36"/>
    </row>
    <row r="135" spans="1:7" s="2" customFormat="1" ht="15">
      <c r="A135" s="34"/>
      <c r="B135" s="302"/>
      <c r="C135" s="303"/>
      <c r="D135" s="304"/>
      <c r="F135" s="4"/>
      <c r="G135" s="36"/>
    </row>
    <row r="136" spans="1:7" s="2" customFormat="1" ht="15">
      <c r="A136" s="34"/>
      <c r="B136" s="302"/>
      <c r="C136" s="303"/>
      <c r="D136" s="304"/>
      <c r="F136" s="4"/>
      <c r="G136" s="36"/>
    </row>
    <row r="137" spans="1:7" s="2" customFormat="1" ht="15">
      <c r="A137" s="34"/>
      <c r="B137" s="302"/>
      <c r="C137" s="303"/>
      <c r="D137" s="304"/>
      <c r="F137" s="4"/>
      <c r="G137" s="36"/>
    </row>
    <row r="138" spans="1:7" s="2" customFormat="1" ht="15">
      <c r="A138" s="34"/>
      <c r="B138" s="302"/>
      <c r="C138" s="303"/>
      <c r="D138" s="304"/>
      <c r="F138" s="4"/>
      <c r="G138" s="36"/>
    </row>
    <row r="139" spans="1:7" s="2" customFormat="1" ht="15">
      <c r="A139" s="34"/>
      <c r="B139" s="302"/>
      <c r="C139" s="303"/>
      <c r="D139" s="304"/>
      <c r="F139" s="4"/>
      <c r="G139" s="36"/>
    </row>
    <row r="140" spans="1:7" s="2" customFormat="1" ht="316.5" customHeight="1">
      <c r="A140" s="34"/>
      <c r="B140" s="305"/>
      <c r="C140" s="306"/>
      <c r="D140" s="307"/>
      <c r="F140" s="4"/>
      <c r="G140" s="36"/>
    </row>
    <row r="141" spans="1:7" s="2" customFormat="1" ht="6.75" customHeight="1" thickBot="1">
      <c r="A141" s="34"/>
      <c r="D141" s="3"/>
      <c r="F141" s="4"/>
      <c r="G141" s="36"/>
    </row>
    <row r="142" spans="1:7" s="2" customFormat="1" ht="13.5" thickBot="1">
      <c r="A142" s="34"/>
      <c r="B142" s="2" t="s">
        <v>20</v>
      </c>
      <c r="D142" s="3"/>
      <c r="E142" s="14" t="s">
        <v>2</v>
      </c>
      <c r="F142" s="54" t="s">
        <v>186</v>
      </c>
      <c r="G142" s="36"/>
    </row>
    <row r="143" spans="1:7" s="2" customFormat="1" ht="6.75" customHeight="1" thickBot="1">
      <c r="A143" s="34"/>
      <c r="D143" s="3"/>
      <c r="F143" s="4"/>
      <c r="G143" s="36"/>
    </row>
    <row r="144" spans="1:7" s="2" customFormat="1" ht="13.5" thickBot="1">
      <c r="A144" s="34"/>
      <c r="C144" s="35" t="s">
        <v>15</v>
      </c>
      <c r="D144" s="3"/>
      <c r="F144" s="18">
        <f>IF(F132="Yes",1,IF(F132="No",0,IF(AND(ISBLANK(F142),ISNUMBER(F129)),1,IF(F142&gt;0,LOOKUP(F129/F142,$H$6:$H$10),IF(ISTEXT(D122),0,"")))))</f>
        <v>1</v>
      </c>
      <c r="G144" s="36"/>
    </row>
    <row r="145" spans="1:7" s="2" customFormat="1" ht="10.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229</v>
      </c>
      <c r="C147" s="41"/>
      <c r="D147" s="152"/>
      <c r="G147" s="39"/>
    </row>
    <row r="148" spans="1:7" s="45" customFormat="1" ht="12">
      <c r="A148" s="42"/>
      <c r="B148" s="134"/>
      <c r="C148" s="43"/>
      <c r="D148" s="153" t="s">
        <v>142</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8"/>
      <c r="G150" s="36"/>
    </row>
    <row r="151" spans="1:7" s="2" customFormat="1" ht="6.75" customHeight="1" thickBot="1">
      <c r="A151" s="34"/>
      <c r="D151" s="3"/>
      <c r="F151" s="4"/>
      <c r="G151" s="36"/>
    </row>
    <row r="152" spans="1:7" s="2" customFormat="1" ht="13.5" thickBot="1">
      <c r="A152" s="34"/>
      <c r="B152" s="2" t="s">
        <v>19</v>
      </c>
      <c r="D152" s="3"/>
      <c r="E152" s="14" t="s">
        <v>2</v>
      </c>
      <c r="F152" s="138"/>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298" t="s">
        <v>301</v>
      </c>
      <c r="C156" s="298"/>
      <c r="D156" s="298"/>
      <c r="F156" s="4"/>
      <c r="G156" s="36"/>
    </row>
    <row r="157" spans="1:7" s="2" customFormat="1" ht="13.5" thickBot="1">
      <c r="A157" s="34"/>
      <c r="B157" s="298"/>
      <c r="C157" s="298"/>
      <c r="D157" s="298"/>
      <c r="E157" s="14" t="s">
        <v>2</v>
      </c>
      <c r="F157" s="15"/>
      <c r="G157" s="36"/>
    </row>
    <row r="158" spans="1:7" s="2" customFormat="1" ht="6.75" customHeight="1">
      <c r="A158" s="34"/>
      <c r="D158" s="3"/>
      <c r="F158" s="4"/>
      <c r="G158" s="36"/>
    </row>
    <row r="159" spans="1:7" s="2" customFormat="1" ht="15">
      <c r="A159" s="34"/>
      <c r="B159" s="299"/>
      <c r="C159" s="300"/>
      <c r="D159" s="301"/>
      <c r="F159" s="4"/>
      <c r="G159" s="36"/>
    </row>
    <row r="160" spans="1:7" s="2" customFormat="1" ht="15">
      <c r="A160" s="34"/>
      <c r="B160" s="302"/>
      <c r="C160" s="303"/>
      <c r="D160" s="304"/>
      <c r="F160" s="4"/>
      <c r="G160" s="36"/>
    </row>
    <row r="161" spans="1:7" s="2" customFormat="1" ht="15">
      <c r="A161" s="34"/>
      <c r="B161" s="302"/>
      <c r="C161" s="303"/>
      <c r="D161" s="304"/>
      <c r="F161" s="4"/>
      <c r="G161" s="36"/>
    </row>
    <row r="162" spans="1:7" s="2" customFormat="1" ht="15">
      <c r="A162" s="34"/>
      <c r="B162" s="302"/>
      <c r="C162" s="303"/>
      <c r="D162" s="304"/>
      <c r="F162" s="4"/>
      <c r="G162" s="36"/>
    </row>
    <row r="163" spans="1:7" s="2" customFormat="1" ht="15">
      <c r="A163" s="34"/>
      <c r="B163" s="302"/>
      <c r="C163" s="303"/>
      <c r="D163" s="304"/>
      <c r="F163" s="4"/>
      <c r="G163" s="36"/>
    </row>
    <row r="164" spans="1:7" s="2" customFormat="1" ht="15">
      <c r="A164" s="34"/>
      <c r="B164" s="302"/>
      <c r="C164" s="303"/>
      <c r="D164" s="304"/>
      <c r="F164" s="4"/>
      <c r="G164" s="36"/>
    </row>
    <row r="165" spans="1:7" s="2" customFormat="1" ht="15">
      <c r="A165" s="34"/>
      <c r="B165" s="305"/>
      <c r="C165" s="306"/>
      <c r="D165" s="307"/>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IF(F157="Yes",1,IF(F157="No",0,IF(AND(ISBLANK(F167),ISNUMBER(F154)),1,IF(F167&gt;0,LOOKUP(F154/F167,$H$6:$H$10),IF(ISTEXT(D147),0,"")))))</f>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229</v>
      </c>
      <c r="C172" s="41"/>
      <c r="D172" s="152"/>
      <c r="G172" s="39"/>
    </row>
    <row r="173" spans="1:7" s="45" customFormat="1" ht="12">
      <c r="A173" s="42"/>
      <c r="B173" s="134"/>
      <c r="C173" s="43"/>
      <c r="D173" s="153" t="s">
        <v>142</v>
      </c>
      <c r="F173" s="46"/>
      <c r="G173" s="47"/>
    </row>
    <row r="174" spans="1:7" s="33" customFormat="1" ht="6.75" customHeight="1" thickBot="1">
      <c r="A174" s="40"/>
      <c r="B174" s="17"/>
      <c r="C174" s="41"/>
      <c r="D174" s="53"/>
      <c r="F174" s="19"/>
      <c r="G174" s="39"/>
    </row>
    <row r="175" spans="1:7" s="2" customFormat="1" ht="13.5" thickBot="1">
      <c r="A175" s="34"/>
      <c r="B175" s="2" t="s">
        <v>18</v>
      </c>
      <c r="D175" s="3"/>
      <c r="E175" s="14" t="s">
        <v>2</v>
      </c>
      <c r="F175" s="138"/>
      <c r="G175" s="36"/>
    </row>
    <row r="176" spans="1:7" s="2" customFormat="1" ht="6.75" customHeight="1" thickBot="1">
      <c r="A176" s="34"/>
      <c r="D176" s="3"/>
      <c r="F176" s="4"/>
      <c r="G176" s="36"/>
    </row>
    <row r="177" spans="1:7" s="2" customFormat="1" ht="13.5" thickBot="1">
      <c r="A177" s="34"/>
      <c r="B177" s="2" t="s">
        <v>19</v>
      </c>
      <c r="D177" s="3"/>
      <c r="E177" s="14" t="s">
        <v>2</v>
      </c>
      <c r="F177" s="138"/>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298" t="s">
        <v>301</v>
      </c>
      <c r="C181" s="298"/>
      <c r="D181" s="298"/>
      <c r="F181" s="4"/>
      <c r="G181" s="36"/>
    </row>
    <row r="182" spans="1:7" s="2" customFormat="1" ht="13.5" thickBot="1">
      <c r="A182" s="34"/>
      <c r="B182" s="298"/>
      <c r="C182" s="298"/>
      <c r="D182" s="298"/>
      <c r="E182" s="14" t="s">
        <v>2</v>
      </c>
      <c r="F182" s="15"/>
      <c r="G182" s="36"/>
    </row>
    <row r="183" spans="1:7" s="2" customFormat="1" ht="6.75" customHeight="1">
      <c r="A183" s="34"/>
      <c r="D183" s="3"/>
      <c r="F183" s="4"/>
      <c r="G183" s="36"/>
    </row>
    <row r="184" spans="1:7" s="2" customFormat="1" ht="15">
      <c r="A184" s="34"/>
      <c r="B184" s="299"/>
      <c r="C184" s="300"/>
      <c r="D184" s="301"/>
      <c r="F184" s="4"/>
      <c r="G184" s="36"/>
    </row>
    <row r="185" spans="1:7" s="2" customFormat="1" ht="15">
      <c r="A185" s="34"/>
      <c r="B185" s="302"/>
      <c r="C185" s="303"/>
      <c r="D185" s="304"/>
      <c r="F185" s="4"/>
      <c r="G185" s="36"/>
    </row>
    <row r="186" spans="1:7" s="2" customFormat="1" ht="15">
      <c r="A186" s="34"/>
      <c r="B186" s="302"/>
      <c r="C186" s="303"/>
      <c r="D186" s="304"/>
      <c r="F186" s="4"/>
      <c r="G186" s="36"/>
    </row>
    <row r="187" spans="1:7" s="2" customFormat="1" ht="15">
      <c r="A187" s="34"/>
      <c r="B187" s="302"/>
      <c r="C187" s="303"/>
      <c r="D187" s="304"/>
      <c r="F187" s="4"/>
      <c r="G187" s="36"/>
    </row>
    <row r="188" spans="1:7" s="2" customFormat="1" ht="15">
      <c r="A188" s="34"/>
      <c r="B188" s="302"/>
      <c r="C188" s="303"/>
      <c r="D188" s="304"/>
      <c r="F188" s="4"/>
      <c r="G188" s="36"/>
    </row>
    <row r="189" spans="1:7" s="2" customFormat="1" ht="15">
      <c r="A189" s="34"/>
      <c r="B189" s="302"/>
      <c r="C189" s="303"/>
      <c r="D189" s="304"/>
      <c r="F189" s="4"/>
      <c r="G189" s="36"/>
    </row>
    <row r="190" spans="1:7" s="2" customFormat="1" ht="15">
      <c r="A190" s="34"/>
      <c r="B190" s="305"/>
      <c r="C190" s="306"/>
      <c r="D190" s="307"/>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IF(F182="Yes",1,IF(F182="No",0,IF(AND(ISBLANK(F192),ISNUMBER(F179)),1,IF(F192&gt;0,LOOKUP(F179/F192,$H$6:$H$10),IF(ISTEXT(D172),0,"")))))</f>
        <v/>
      </c>
      <c r="G194" s="36"/>
    </row>
    <row r="195" spans="1:7" s="2" customFormat="1" ht="15">
      <c r="A195" s="48"/>
      <c r="B195" s="49"/>
      <c r="C195" s="49"/>
      <c r="D195" s="50"/>
      <c r="E195" s="49"/>
      <c r="F195" s="51"/>
      <c r="G195" s="52"/>
    </row>
  </sheetData>
  <mergeCells count="14">
    <mergeCell ref="B184:D190"/>
    <mergeCell ref="B59:D65"/>
    <mergeCell ref="B84:D90"/>
    <mergeCell ref="B109:D115"/>
    <mergeCell ref="B134:D140"/>
    <mergeCell ref="B159:D165"/>
    <mergeCell ref="B156:D157"/>
    <mergeCell ref="B181:D182"/>
    <mergeCell ref="B29:D30"/>
    <mergeCell ref="B56:D57"/>
    <mergeCell ref="B81:D82"/>
    <mergeCell ref="B106:D107"/>
    <mergeCell ref="B131:D132"/>
    <mergeCell ref="B32:D38"/>
  </mergeCells>
  <dataValidations count="1">
    <dataValidation type="list" showInputMessage="1" showErrorMessage="1" sqref="F57 F157 F132 F107 F82 F182 F6">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3" manualBreakCount="3">
    <brk id="70" max="16383" man="1"/>
    <brk id="120" max="16383" man="1"/>
    <brk id="145" max="16383" man="1"/>
  </row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370"/>
  <sheetViews>
    <sheetView showGridLines="0" view="pageBreakPreview" zoomScale="85" zoomScaleSheetLayoutView="85" zoomScalePageLayoutView="90" workbookViewId="0" topLeftCell="A1">
      <selection activeCell="F6" sqref="F6"/>
    </sheetView>
  </sheetViews>
  <sheetFormatPr defaultColWidth="10.00390625" defaultRowHeight="15"/>
  <cols>
    <col min="1" max="1" width="1.7109375" style="5" customWidth="1"/>
    <col min="2" max="2" width="2.140625" style="5" customWidth="1"/>
    <col min="3" max="3" width="20.8515625" style="5" customWidth="1"/>
    <col min="4" max="4" width="76.00390625" style="11" customWidth="1"/>
    <col min="5" max="5" width="2.7109375" style="5" customWidth="1"/>
    <col min="6" max="6" width="14.421875" style="7" customWidth="1"/>
    <col min="7" max="7" width="2.710937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IF('[1]Total Payment Amount'!D2=0,"",'[1]Total Payment Amount'!D2)</f>
        <v>Los Angeles County Department of Health Services</v>
      </c>
    </row>
    <row r="3" spans="1:4" ht="15">
      <c r="A3" s="1" t="str">
        <f>'Total Payment Amount'!B3</f>
        <v>REPORTING YEAR:</v>
      </c>
      <c r="C3" s="1"/>
      <c r="D3" s="6" t="str">
        <f>IF('[1]Total Payment Amount'!D3=0,"",'[1]Total Payment Amount'!D3)</f>
        <v>DY 7</v>
      </c>
    </row>
    <row r="4" spans="1:4" ht="15">
      <c r="A4" s="1" t="str">
        <f>'Total Payment Amount'!B4</f>
        <v xml:space="preserve">DATE OF SUBMISSION: </v>
      </c>
      <c r="D4" s="8">
        <v>41182</v>
      </c>
    </row>
    <row r="5" ht="15.75" thickBot="1">
      <c r="A5" s="64" t="s">
        <v>178</v>
      </c>
    </row>
    <row r="6" spans="1:6" s="89" customFormat="1" ht="13.5" thickBot="1">
      <c r="A6" s="88"/>
      <c r="D6" s="92" t="s">
        <v>138</v>
      </c>
      <c r="E6" s="12" t="s">
        <v>2</v>
      </c>
      <c r="F6" s="15" t="s">
        <v>187</v>
      </c>
    </row>
    <row r="7" spans="1:8" ht="14.25">
      <c r="A7" s="10" t="s">
        <v>1</v>
      </c>
      <c r="H7" s="73">
        <v>0.25</v>
      </c>
    </row>
    <row r="8" spans="1:8" ht="14.25">
      <c r="A8" s="12" t="s">
        <v>2</v>
      </c>
      <c r="B8" s="13" t="s">
        <v>140</v>
      </c>
      <c r="H8" s="73">
        <v>0.5</v>
      </c>
    </row>
    <row r="9" spans="1:8" ht="15" thickBot="1">
      <c r="A9" s="13" t="s">
        <v>141</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126</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c r="G17" s="36"/>
    </row>
    <row r="18" spans="1:7" s="2" customFormat="1" ht="13.5" thickBot="1">
      <c r="A18" s="34"/>
      <c r="C18" s="35"/>
      <c r="D18" s="3"/>
      <c r="F18" s="4"/>
      <c r="G18" s="36"/>
    </row>
    <row r="19" spans="1:7" s="2" customFormat="1" ht="13.5" thickBot="1">
      <c r="A19" s="34"/>
      <c r="B19" s="2" t="s">
        <v>11</v>
      </c>
      <c r="C19" s="35"/>
      <c r="D19" s="3"/>
      <c r="E19" s="14" t="s">
        <v>2</v>
      </c>
      <c r="F19" s="15"/>
      <c r="G19" s="36"/>
    </row>
    <row r="20" spans="1:7" s="73" customFormat="1" ht="15">
      <c r="A20" s="81"/>
      <c r="B20" s="64"/>
      <c r="C20" s="64"/>
      <c r="D20" s="72"/>
      <c r="F20" s="74"/>
      <c r="G20" s="75"/>
    </row>
    <row r="21" spans="1:7" s="73" customFormat="1" ht="15">
      <c r="A21" s="76"/>
      <c r="B21" s="77" t="s">
        <v>179</v>
      </c>
      <c r="C21" s="77"/>
      <c r="D21" s="72"/>
      <c r="G21" s="75"/>
    </row>
    <row r="22" spans="1:7" s="73" customFormat="1" ht="6.75" customHeight="1" thickBot="1">
      <c r="A22" s="76"/>
      <c r="B22" s="10"/>
      <c r="C22" s="77"/>
      <c r="D22" s="72"/>
      <c r="F22" s="74"/>
      <c r="G22" s="75"/>
    </row>
    <row r="23" spans="1:7" ht="13.5" thickBot="1">
      <c r="A23" s="79"/>
      <c r="B23" s="5" t="s">
        <v>30</v>
      </c>
      <c r="E23" s="14" t="s">
        <v>2</v>
      </c>
      <c r="F23" s="138"/>
      <c r="G23" s="80"/>
    </row>
    <row r="24" spans="1:7" ht="6.75" customHeight="1" thickBot="1">
      <c r="A24" s="79"/>
      <c r="G24" s="80"/>
    </row>
    <row r="25" spans="1:7" ht="13.5" thickBot="1">
      <c r="A25" s="79"/>
      <c r="B25" s="5" t="s">
        <v>31</v>
      </c>
      <c r="E25" s="14" t="s">
        <v>2</v>
      </c>
      <c r="F25" s="138"/>
      <c r="G25" s="80"/>
    </row>
    <row r="26" spans="1:7" ht="6.75" customHeight="1" thickBot="1">
      <c r="A26" s="79"/>
      <c r="G26" s="80"/>
    </row>
    <row r="27" spans="1:7" ht="13.5" thickBot="1">
      <c r="A27" s="79"/>
      <c r="C27" s="5" t="s">
        <v>180</v>
      </c>
      <c r="F27" s="16" t="str">
        <f>IF(F25&gt;F23,F23/F25,"N/A")</f>
        <v>N/A</v>
      </c>
      <c r="G27" s="80"/>
    </row>
    <row r="28" spans="1:7" ht="6.75" customHeight="1">
      <c r="A28" s="79"/>
      <c r="G28" s="80"/>
    </row>
    <row r="29" spans="1:7" s="2" customFormat="1" ht="15">
      <c r="A29" s="34"/>
      <c r="B29" s="310" t="s">
        <v>300</v>
      </c>
      <c r="C29" s="311"/>
      <c r="D29" s="311"/>
      <c r="E29" s="45"/>
      <c r="F29" s="46"/>
      <c r="G29" s="36"/>
    </row>
    <row r="30" spans="1:7" s="2" customFormat="1" ht="15">
      <c r="A30" s="34"/>
      <c r="B30" s="311"/>
      <c r="C30" s="311"/>
      <c r="D30" s="311"/>
      <c r="E30" s="45"/>
      <c r="F30" s="46"/>
      <c r="G30" s="36"/>
    </row>
    <row r="31" spans="1:7" s="2" customFormat="1" ht="6.75" customHeight="1">
      <c r="A31" s="34"/>
      <c r="D31" s="3"/>
      <c r="F31" s="4"/>
      <c r="G31" s="36"/>
    </row>
    <row r="32" spans="1:7" s="2" customFormat="1" ht="15">
      <c r="A32" s="34"/>
      <c r="B32" s="299"/>
      <c r="C32" s="300"/>
      <c r="D32" s="301"/>
      <c r="F32" s="4"/>
      <c r="G32" s="36"/>
    </row>
    <row r="33" spans="1:7" s="2" customFormat="1" ht="15">
      <c r="A33" s="34"/>
      <c r="B33" s="302"/>
      <c r="C33" s="303"/>
      <c r="D33" s="304"/>
      <c r="F33" s="4"/>
      <c r="G33" s="36"/>
    </row>
    <row r="34" spans="1:7" s="2" customFormat="1" ht="15">
      <c r="A34" s="34"/>
      <c r="B34" s="302"/>
      <c r="C34" s="303"/>
      <c r="D34" s="304"/>
      <c r="F34" s="4"/>
      <c r="G34" s="36"/>
    </row>
    <row r="35" spans="1:7" s="2" customFormat="1" ht="15">
      <c r="A35" s="34"/>
      <c r="B35" s="302"/>
      <c r="C35" s="303"/>
      <c r="D35" s="304"/>
      <c r="F35" s="4"/>
      <c r="G35" s="36"/>
    </row>
    <row r="36" spans="1:7" s="2" customFormat="1" ht="15">
      <c r="A36" s="34"/>
      <c r="B36" s="302"/>
      <c r="C36" s="303"/>
      <c r="D36" s="304"/>
      <c r="F36" s="4"/>
      <c r="G36" s="36"/>
    </row>
    <row r="37" spans="1:7" s="2" customFormat="1" ht="15">
      <c r="A37" s="34"/>
      <c r="B37" s="302"/>
      <c r="C37" s="303"/>
      <c r="D37" s="304"/>
      <c r="F37" s="4"/>
      <c r="G37" s="36"/>
    </row>
    <row r="38" spans="1:7" s="2" customFormat="1" ht="15">
      <c r="A38" s="34"/>
      <c r="B38" s="305"/>
      <c r="C38" s="306"/>
      <c r="D38" s="307"/>
      <c r="F38" s="4"/>
      <c r="G38" s="36"/>
    </row>
    <row r="39" spans="1:7" ht="6.75" customHeight="1" thickBot="1">
      <c r="A39" s="79"/>
      <c r="G39" s="80"/>
    </row>
    <row r="40" spans="1:7" ht="13.5" thickBot="1">
      <c r="A40" s="79"/>
      <c r="B40" s="5" t="s">
        <v>171</v>
      </c>
      <c r="E40" s="14" t="s">
        <v>2</v>
      </c>
      <c r="F40" s="137"/>
      <c r="G40" s="80"/>
    </row>
    <row r="41" spans="1:7" ht="6.75" customHeight="1" thickBot="1">
      <c r="A41" s="79"/>
      <c r="G41" s="80"/>
    </row>
    <row r="42" spans="1:7" ht="14.25" customHeight="1" thickBot="1">
      <c r="A42" s="79"/>
      <c r="B42" s="5" t="s">
        <v>226</v>
      </c>
      <c r="F42" s="148" t="str">
        <f>IF(ISNUMBER(F40),F27/F40,"N/A")</f>
        <v>N/A</v>
      </c>
      <c r="G42" s="80"/>
    </row>
    <row r="43" spans="1:7" ht="6.75" customHeight="1" thickBot="1">
      <c r="A43" s="79"/>
      <c r="G43" s="80"/>
    </row>
    <row r="44" spans="1:7" ht="13.5" thickBot="1">
      <c r="A44" s="79"/>
      <c r="C44" s="78" t="s">
        <v>15</v>
      </c>
      <c r="F44" s="18" t="str">
        <f>IF(ISNUMBER(F40),LOOKUP(F42,$H$7:$H$10),IF(F23&lt;F25,1,IF(F6="Yes",0,"")))</f>
        <v/>
      </c>
      <c r="G44" s="80"/>
    </row>
    <row r="45" spans="1:7" s="2" customFormat="1" ht="9.75" customHeight="1">
      <c r="A45" s="48"/>
      <c r="B45" s="49"/>
      <c r="C45" s="49"/>
      <c r="D45" s="50"/>
      <c r="E45" s="49"/>
      <c r="F45" s="51"/>
      <c r="G45" s="52"/>
    </row>
    <row r="46" spans="1:7" s="2" customFormat="1" ht="6.75" customHeight="1">
      <c r="A46" s="34"/>
      <c r="D46" s="3"/>
      <c r="F46" s="4"/>
      <c r="G46" s="36"/>
    </row>
    <row r="47" spans="1:7" s="33" customFormat="1" ht="15">
      <c r="A47" s="40"/>
      <c r="B47" s="41" t="s">
        <v>229</v>
      </c>
      <c r="C47" s="41"/>
      <c r="D47" s="152"/>
      <c r="G47" s="39"/>
    </row>
    <row r="48" spans="1:7" s="45" customFormat="1" ht="12">
      <c r="A48" s="42"/>
      <c r="B48" s="134"/>
      <c r="C48" s="43"/>
      <c r="D48" s="153" t="s">
        <v>142</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8"/>
      <c r="G50" s="36"/>
    </row>
    <row r="51" spans="1:7" s="2" customFormat="1" ht="6.75" customHeight="1" thickBot="1">
      <c r="A51" s="34"/>
      <c r="D51" s="3"/>
      <c r="F51" s="4"/>
      <c r="G51" s="36"/>
    </row>
    <row r="52" spans="1:7" s="2" customFormat="1" ht="13.5" thickBot="1">
      <c r="A52" s="34"/>
      <c r="B52" s="2" t="s">
        <v>19</v>
      </c>
      <c r="D52" s="3"/>
      <c r="E52" s="14" t="s">
        <v>2</v>
      </c>
      <c r="F52" s="138"/>
      <c r="G52" s="36"/>
    </row>
    <row r="53" spans="1:7" s="2" customFormat="1" ht="6.75" customHeight="1" thickBot="1">
      <c r="A53" s="34"/>
      <c r="D53" s="3"/>
      <c r="F53" s="4"/>
      <c r="G53" s="36"/>
    </row>
    <row r="54" spans="1:7" s="2" customFormat="1" ht="13.5" thickBot="1">
      <c r="A54" s="34"/>
      <c r="C54" s="2" t="s">
        <v>14</v>
      </c>
      <c r="D54" s="3"/>
      <c r="F54" s="16" t="str">
        <f>IF(F52&gt;F50,F50/F52,IF(F57&gt;0,F57,"N/A"))</f>
        <v>N/A</v>
      </c>
      <c r="G54" s="36"/>
    </row>
    <row r="55" spans="1:7" s="2" customFormat="1" ht="6.75" customHeight="1">
      <c r="A55" s="34"/>
      <c r="D55" s="3"/>
      <c r="F55" s="4"/>
      <c r="G55" s="36"/>
    </row>
    <row r="56" spans="1:7" s="2" customFormat="1" ht="13.5" customHeight="1" thickBot="1">
      <c r="A56" s="34"/>
      <c r="B56" s="298" t="s">
        <v>301</v>
      </c>
      <c r="C56" s="298"/>
      <c r="D56" s="298"/>
      <c r="F56" s="4"/>
      <c r="G56" s="36"/>
    </row>
    <row r="57" spans="1:7" s="2" customFormat="1" ht="13.5" thickBot="1">
      <c r="A57" s="34"/>
      <c r="B57" s="298"/>
      <c r="C57" s="298"/>
      <c r="D57" s="298"/>
      <c r="E57" s="14" t="s">
        <v>2</v>
      </c>
      <c r="F57" s="15"/>
      <c r="G57" s="36"/>
    </row>
    <row r="58" spans="1:7" s="2" customFormat="1" ht="6.75" customHeight="1">
      <c r="A58" s="34"/>
      <c r="D58" s="3"/>
      <c r="F58" s="4"/>
      <c r="G58" s="36"/>
    </row>
    <row r="59" spans="1:7" s="2" customFormat="1" ht="15">
      <c r="A59" s="34"/>
      <c r="B59" s="299"/>
      <c r="C59" s="300"/>
      <c r="D59" s="301"/>
      <c r="F59" s="4"/>
      <c r="G59" s="36"/>
    </row>
    <row r="60" spans="1:7" s="2" customFormat="1" ht="15">
      <c r="A60" s="34"/>
      <c r="B60" s="302"/>
      <c r="C60" s="303"/>
      <c r="D60" s="304"/>
      <c r="F60" s="4"/>
      <c r="G60" s="36"/>
    </row>
    <row r="61" spans="1:7" s="2" customFormat="1" ht="15">
      <c r="A61" s="34"/>
      <c r="B61" s="302"/>
      <c r="C61" s="303"/>
      <c r="D61" s="304"/>
      <c r="F61" s="4"/>
      <c r="G61" s="36"/>
    </row>
    <row r="62" spans="1:7" s="2" customFormat="1" ht="15">
      <c r="A62" s="34"/>
      <c r="B62" s="302"/>
      <c r="C62" s="303"/>
      <c r="D62" s="304"/>
      <c r="F62" s="4"/>
      <c r="G62" s="36"/>
    </row>
    <row r="63" spans="1:7" s="2" customFormat="1" ht="15">
      <c r="A63" s="34"/>
      <c r="B63" s="302"/>
      <c r="C63" s="303"/>
      <c r="D63" s="304"/>
      <c r="F63" s="4"/>
      <c r="G63" s="36"/>
    </row>
    <row r="64" spans="1:7" s="2" customFormat="1" ht="15">
      <c r="A64" s="34"/>
      <c r="B64" s="302"/>
      <c r="C64" s="303"/>
      <c r="D64" s="304"/>
      <c r="F64" s="4"/>
      <c r="G64" s="36"/>
    </row>
    <row r="65" spans="1:7" s="2" customFormat="1" ht="15">
      <c r="A65" s="34"/>
      <c r="B65" s="305"/>
      <c r="C65" s="306"/>
      <c r="D65" s="307"/>
      <c r="F65" s="4"/>
      <c r="G65" s="36"/>
    </row>
    <row r="66" spans="1:7" s="2" customFormat="1" ht="6.75" customHeight="1" thickBot="1">
      <c r="A66" s="34"/>
      <c r="D66" s="3"/>
      <c r="F66" s="4"/>
      <c r="G66" s="36"/>
    </row>
    <row r="67" spans="1:7" s="2" customFormat="1" ht="13.5" thickBot="1">
      <c r="A67" s="34"/>
      <c r="B67" s="2" t="s">
        <v>20</v>
      </c>
      <c r="D67" s="3"/>
      <c r="E67" s="14" t="s">
        <v>2</v>
      </c>
      <c r="F67" s="54"/>
      <c r="G67" s="36"/>
    </row>
    <row r="68" spans="1:7" s="2" customFormat="1" ht="6.75" customHeight="1" thickBot="1">
      <c r="A68" s="34"/>
      <c r="D68" s="3"/>
      <c r="F68" s="4"/>
      <c r="G68" s="36"/>
    </row>
    <row r="69" spans="1:7" s="2" customFormat="1" ht="13.5" thickBot="1">
      <c r="A69" s="34"/>
      <c r="C69" s="35" t="s">
        <v>15</v>
      </c>
      <c r="D69" s="3"/>
      <c r="F69" s="18" t="str">
        <f>IF(F57="Yes",1,IF(F57="No",0,IF(AND(ISBLANK(F67),ISNUMBER(F54)),1,IF(F67&gt;0,LOOKUP(F54/F67,$H$7:$H$10),IF(ISTEXT(D47),0,"")))))</f>
        <v/>
      </c>
      <c r="G69" s="36"/>
    </row>
    <row r="70" spans="1:7" s="2" customFormat="1" ht="10.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229</v>
      </c>
      <c r="C72" s="41"/>
      <c r="D72" s="152"/>
      <c r="G72" s="39"/>
    </row>
    <row r="73" spans="1:7" s="45" customFormat="1" ht="12">
      <c r="A73" s="42"/>
      <c r="B73" s="134"/>
      <c r="C73" s="43"/>
      <c r="D73" s="153" t="s">
        <v>142</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8"/>
      <c r="G75" s="36"/>
    </row>
    <row r="76" spans="1:7" s="2" customFormat="1" ht="6.75" customHeight="1" thickBot="1">
      <c r="A76" s="34"/>
      <c r="D76" s="3"/>
      <c r="F76" s="4"/>
      <c r="G76" s="36"/>
    </row>
    <row r="77" spans="1:7" s="2" customFormat="1" ht="13.5" thickBot="1">
      <c r="A77" s="34"/>
      <c r="B77" s="2" t="s">
        <v>19</v>
      </c>
      <c r="D77" s="3"/>
      <c r="E77" s="14" t="s">
        <v>2</v>
      </c>
      <c r="F77" s="138"/>
      <c r="G77" s="36"/>
    </row>
    <row r="78" spans="1:7" s="2" customFormat="1" ht="6.75" customHeight="1" thickBot="1">
      <c r="A78" s="34"/>
      <c r="D78" s="3"/>
      <c r="F78" s="4"/>
      <c r="G78" s="36"/>
    </row>
    <row r="79" spans="1:7" s="2" customFormat="1" ht="13.5" thickBot="1">
      <c r="A79" s="34"/>
      <c r="C79" s="2" t="s">
        <v>14</v>
      </c>
      <c r="D79" s="3"/>
      <c r="F79" s="16" t="str">
        <f>IF(F77&gt;F75,F75/F77,IF(F82&gt;0,F82,"N/A"))</f>
        <v>N/A</v>
      </c>
      <c r="G79" s="36"/>
    </row>
    <row r="80" spans="1:7" s="2" customFormat="1" ht="6.75" customHeight="1">
      <c r="A80" s="34"/>
      <c r="D80" s="3"/>
      <c r="F80" s="4"/>
      <c r="G80" s="36"/>
    </row>
    <row r="81" spans="1:7" s="2" customFormat="1" ht="13.5" customHeight="1" thickBot="1">
      <c r="A81" s="34"/>
      <c r="B81" s="298" t="s">
        <v>301</v>
      </c>
      <c r="C81" s="298"/>
      <c r="D81" s="298"/>
      <c r="F81" s="4"/>
      <c r="G81" s="36"/>
    </row>
    <row r="82" spans="1:7" s="2" customFormat="1" ht="13.5" thickBot="1">
      <c r="A82" s="34"/>
      <c r="B82" s="298"/>
      <c r="C82" s="298"/>
      <c r="D82" s="298"/>
      <c r="E82" s="14" t="s">
        <v>2</v>
      </c>
      <c r="F82" s="15"/>
      <c r="G82" s="36"/>
    </row>
    <row r="83" spans="1:7" s="2" customFormat="1" ht="6.75" customHeight="1">
      <c r="A83" s="34"/>
      <c r="D83" s="3"/>
      <c r="F83" s="4"/>
      <c r="G83" s="36"/>
    </row>
    <row r="84" spans="1:7" s="2" customFormat="1" ht="15">
      <c r="A84" s="34"/>
      <c r="B84" s="299"/>
      <c r="C84" s="300"/>
      <c r="D84" s="301"/>
      <c r="F84" s="4"/>
      <c r="G84" s="36"/>
    </row>
    <row r="85" spans="1:7" s="2" customFormat="1" ht="15">
      <c r="A85" s="34"/>
      <c r="B85" s="302"/>
      <c r="C85" s="303"/>
      <c r="D85" s="304"/>
      <c r="F85" s="4"/>
      <c r="G85" s="36"/>
    </row>
    <row r="86" spans="1:7" s="2" customFormat="1" ht="15">
      <c r="A86" s="34"/>
      <c r="B86" s="302"/>
      <c r="C86" s="303"/>
      <c r="D86" s="304"/>
      <c r="F86" s="4"/>
      <c r="G86" s="36"/>
    </row>
    <row r="87" spans="1:7" s="2" customFormat="1" ht="15">
      <c r="A87" s="34"/>
      <c r="B87" s="302"/>
      <c r="C87" s="303"/>
      <c r="D87" s="304"/>
      <c r="F87" s="4"/>
      <c r="G87" s="36"/>
    </row>
    <row r="88" spans="1:7" s="2" customFormat="1" ht="15">
      <c r="A88" s="34"/>
      <c r="B88" s="302"/>
      <c r="C88" s="303"/>
      <c r="D88" s="304"/>
      <c r="F88" s="4"/>
      <c r="G88" s="36"/>
    </row>
    <row r="89" spans="1:7" s="2" customFormat="1" ht="15">
      <c r="A89" s="34"/>
      <c r="B89" s="302"/>
      <c r="C89" s="303"/>
      <c r="D89" s="304"/>
      <c r="F89" s="4"/>
      <c r="G89" s="36"/>
    </row>
    <row r="90" spans="1:7" s="2" customFormat="1" ht="15">
      <c r="A90" s="34"/>
      <c r="B90" s="305"/>
      <c r="C90" s="306"/>
      <c r="D90" s="307"/>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18" t="str">
        <f>IF(F82="Yes",1,IF(F82="No",0,IF(AND(ISBLANK(F92),ISNUMBER(F79)),1,IF(F92&gt;0,LOOKUP(F79/F92,$H$7:$H$10),IF(ISTEXT(D72),0,"")))))</f>
        <v/>
      </c>
      <c r="G94" s="36"/>
    </row>
    <row r="95" spans="1:7" s="2" customFormat="1" ht="10.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229</v>
      </c>
      <c r="C97" s="41"/>
      <c r="D97" s="152"/>
      <c r="G97" s="39"/>
    </row>
    <row r="98" spans="1:7" s="45" customFormat="1" ht="12">
      <c r="A98" s="42"/>
      <c r="B98" s="134"/>
      <c r="C98" s="43"/>
      <c r="D98" s="153" t="s">
        <v>142</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8"/>
      <c r="G100" s="36"/>
    </row>
    <row r="101" spans="1:7" s="2" customFormat="1" ht="6.75" customHeight="1" thickBot="1">
      <c r="A101" s="34"/>
      <c r="D101" s="3"/>
      <c r="F101" s="4"/>
      <c r="G101" s="36"/>
    </row>
    <row r="102" spans="1:7" s="2" customFormat="1" ht="13.5" thickBot="1">
      <c r="A102" s="34"/>
      <c r="B102" s="2" t="s">
        <v>19</v>
      </c>
      <c r="D102" s="3"/>
      <c r="E102" s="14" t="s">
        <v>2</v>
      </c>
      <c r="F102" s="138"/>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298" t="s">
        <v>301</v>
      </c>
      <c r="C106" s="298"/>
      <c r="D106" s="298"/>
      <c r="F106" s="4"/>
      <c r="G106" s="36"/>
    </row>
    <row r="107" spans="1:7" s="2" customFormat="1" ht="13.5" thickBot="1">
      <c r="A107" s="34"/>
      <c r="B107" s="298"/>
      <c r="C107" s="298"/>
      <c r="D107" s="298"/>
      <c r="E107" s="14" t="s">
        <v>2</v>
      </c>
      <c r="F107" s="15"/>
      <c r="G107" s="36"/>
    </row>
    <row r="108" spans="1:7" s="2" customFormat="1" ht="6.75" customHeight="1">
      <c r="A108" s="34"/>
      <c r="D108" s="3"/>
      <c r="F108" s="4"/>
      <c r="G108" s="36"/>
    </row>
    <row r="109" spans="1:7" s="2" customFormat="1" ht="15">
      <c r="A109" s="34"/>
      <c r="B109" s="299"/>
      <c r="C109" s="300"/>
      <c r="D109" s="301"/>
      <c r="F109" s="4"/>
      <c r="G109" s="36"/>
    </row>
    <row r="110" spans="1:7" s="2" customFormat="1" ht="15">
      <c r="A110" s="34"/>
      <c r="B110" s="302"/>
      <c r="C110" s="303"/>
      <c r="D110" s="304"/>
      <c r="F110" s="4"/>
      <c r="G110" s="36"/>
    </row>
    <row r="111" spans="1:7" s="2" customFormat="1" ht="15">
      <c r="A111" s="34"/>
      <c r="B111" s="302"/>
      <c r="C111" s="303"/>
      <c r="D111" s="304"/>
      <c r="F111" s="4"/>
      <c r="G111" s="36"/>
    </row>
    <row r="112" spans="1:7" s="2" customFormat="1" ht="15">
      <c r="A112" s="34"/>
      <c r="B112" s="302"/>
      <c r="C112" s="303"/>
      <c r="D112" s="304"/>
      <c r="F112" s="4"/>
      <c r="G112" s="36"/>
    </row>
    <row r="113" spans="1:7" s="2" customFormat="1" ht="15">
      <c r="A113" s="34"/>
      <c r="B113" s="302"/>
      <c r="C113" s="303"/>
      <c r="D113" s="304"/>
      <c r="F113" s="4"/>
      <c r="G113" s="36"/>
    </row>
    <row r="114" spans="1:7" s="2" customFormat="1" ht="15">
      <c r="A114" s="34"/>
      <c r="B114" s="302"/>
      <c r="C114" s="303"/>
      <c r="D114" s="304"/>
      <c r="F114" s="4"/>
      <c r="G114" s="36"/>
    </row>
    <row r="115" spans="1:7" s="2" customFormat="1" ht="15">
      <c r="A115" s="34"/>
      <c r="B115" s="305"/>
      <c r="C115" s="306"/>
      <c r="D115" s="307"/>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IF(F107="Yes",1,IF(F107="No",0,IF(AND(ISBLANK(F117),ISNUMBER(F104)),1,IF(F117&gt;0,LOOKUP(F104/F117,$H$7:$H$10),IF(ISTEXT(D97),0,"")))))</f>
        <v/>
      </c>
      <c r="G119" s="36"/>
    </row>
    <row r="120" spans="1:7" s="2" customFormat="1" ht="12"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229</v>
      </c>
      <c r="C122" s="41"/>
      <c r="D122" s="152"/>
      <c r="G122" s="39"/>
    </row>
    <row r="123" spans="1:7" s="45" customFormat="1" ht="12">
      <c r="A123" s="42"/>
      <c r="B123" s="134"/>
      <c r="C123" s="43"/>
      <c r="D123" s="153" t="s">
        <v>142</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8"/>
      <c r="G125" s="36"/>
    </row>
    <row r="126" spans="1:7" s="2" customFormat="1" ht="6.75" customHeight="1" thickBot="1">
      <c r="A126" s="34"/>
      <c r="D126" s="3"/>
      <c r="F126" s="4"/>
      <c r="G126" s="36"/>
    </row>
    <row r="127" spans="1:7" s="2" customFormat="1" ht="13.5" thickBot="1">
      <c r="A127" s="34"/>
      <c r="B127" s="2" t="s">
        <v>19</v>
      </c>
      <c r="D127" s="3"/>
      <c r="E127" s="14" t="s">
        <v>2</v>
      </c>
      <c r="F127" s="138"/>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298" t="s">
        <v>301</v>
      </c>
      <c r="C131" s="298"/>
      <c r="D131" s="298"/>
      <c r="F131" s="4"/>
      <c r="G131" s="36"/>
    </row>
    <row r="132" spans="1:7" s="2" customFormat="1" ht="13.5" thickBot="1">
      <c r="A132" s="34"/>
      <c r="B132" s="298"/>
      <c r="C132" s="298"/>
      <c r="D132" s="298"/>
      <c r="E132" s="14" t="s">
        <v>2</v>
      </c>
      <c r="F132" s="15"/>
      <c r="G132" s="36"/>
    </row>
    <row r="133" spans="1:7" s="2" customFormat="1" ht="6.75" customHeight="1">
      <c r="A133" s="34"/>
      <c r="D133" s="3"/>
      <c r="F133" s="4"/>
      <c r="G133" s="36"/>
    </row>
    <row r="134" spans="1:7" s="2" customFormat="1" ht="15">
      <c r="A134" s="34"/>
      <c r="B134" s="299"/>
      <c r="C134" s="300"/>
      <c r="D134" s="301"/>
      <c r="F134" s="4"/>
      <c r="G134" s="36"/>
    </row>
    <row r="135" spans="1:7" s="2" customFormat="1" ht="15">
      <c r="A135" s="34"/>
      <c r="B135" s="302"/>
      <c r="C135" s="303"/>
      <c r="D135" s="304"/>
      <c r="F135" s="4"/>
      <c r="G135" s="36"/>
    </row>
    <row r="136" spans="1:7" s="2" customFormat="1" ht="15">
      <c r="A136" s="34"/>
      <c r="B136" s="302"/>
      <c r="C136" s="303"/>
      <c r="D136" s="304"/>
      <c r="F136" s="4"/>
      <c r="G136" s="36"/>
    </row>
    <row r="137" spans="1:7" s="2" customFormat="1" ht="15">
      <c r="A137" s="34"/>
      <c r="B137" s="302"/>
      <c r="C137" s="303"/>
      <c r="D137" s="304"/>
      <c r="F137" s="4"/>
      <c r="G137" s="36"/>
    </row>
    <row r="138" spans="1:7" s="2" customFormat="1" ht="15">
      <c r="A138" s="34"/>
      <c r="B138" s="302"/>
      <c r="C138" s="303"/>
      <c r="D138" s="304"/>
      <c r="F138" s="4"/>
      <c r="G138" s="36"/>
    </row>
    <row r="139" spans="1:7" s="2" customFormat="1" ht="15">
      <c r="A139" s="34"/>
      <c r="B139" s="302"/>
      <c r="C139" s="303"/>
      <c r="D139" s="304"/>
      <c r="F139" s="4"/>
      <c r="G139" s="36"/>
    </row>
    <row r="140" spans="1:7" s="2" customFormat="1" ht="15">
      <c r="A140" s="34"/>
      <c r="B140" s="305"/>
      <c r="C140" s="306"/>
      <c r="D140" s="307"/>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IF(F132="Yes",1,IF(F132="No",0,IF(AND(ISBLANK(F142),ISNUMBER(F129)),1,IF(F142&gt;0,LOOKUP(F129/F142,$H$7:$H$10),IF(ISTEXT(D122),0,"")))))</f>
        <v/>
      </c>
      <c r="G144" s="36"/>
    </row>
    <row r="145" spans="1:7" s="2" customFormat="1" ht="12"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229</v>
      </c>
      <c r="C147" s="41"/>
      <c r="D147" s="152"/>
      <c r="G147" s="39"/>
    </row>
    <row r="148" spans="1:7" s="45" customFormat="1" ht="12">
      <c r="A148" s="42"/>
      <c r="B148" s="134"/>
      <c r="C148" s="43"/>
      <c r="D148" s="153" t="s">
        <v>142</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8"/>
      <c r="G150" s="36"/>
    </row>
    <row r="151" spans="1:7" s="2" customFormat="1" ht="6.75" customHeight="1" thickBot="1">
      <c r="A151" s="34"/>
      <c r="D151" s="3"/>
      <c r="F151" s="4"/>
      <c r="G151" s="36"/>
    </row>
    <row r="152" spans="1:7" s="2" customFormat="1" ht="13.5" thickBot="1">
      <c r="A152" s="34"/>
      <c r="B152" s="2" t="s">
        <v>19</v>
      </c>
      <c r="D152" s="3"/>
      <c r="E152" s="14" t="s">
        <v>2</v>
      </c>
      <c r="F152" s="138"/>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298" t="s">
        <v>301</v>
      </c>
      <c r="C156" s="298"/>
      <c r="D156" s="298"/>
      <c r="F156" s="4"/>
      <c r="G156" s="36"/>
    </row>
    <row r="157" spans="1:7" s="2" customFormat="1" ht="13.5" thickBot="1">
      <c r="A157" s="34"/>
      <c r="B157" s="298"/>
      <c r="C157" s="298"/>
      <c r="D157" s="298"/>
      <c r="E157" s="14" t="s">
        <v>2</v>
      </c>
      <c r="F157" s="15"/>
      <c r="G157" s="36"/>
    </row>
    <row r="158" spans="1:7" s="2" customFormat="1" ht="6.75" customHeight="1">
      <c r="A158" s="34"/>
      <c r="D158" s="3"/>
      <c r="F158" s="4"/>
      <c r="G158" s="36"/>
    </row>
    <row r="159" spans="1:7" s="2" customFormat="1" ht="15">
      <c r="A159" s="34"/>
      <c r="B159" s="299"/>
      <c r="C159" s="300"/>
      <c r="D159" s="301"/>
      <c r="F159" s="4"/>
      <c r="G159" s="36"/>
    </row>
    <row r="160" spans="1:7" s="2" customFormat="1" ht="15">
      <c r="A160" s="34"/>
      <c r="B160" s="302"/>
      <c r="C160" s="303"/>
      <c r="D160" s="304"/>
      <c r="F160" s="4"/>
      <c r="G160" s="36"/>
    </row>
    <row r="161" spans="1:7" s="2" customFormat="1" ht="15">
      <c r="A161" s="34"/>
      <c r="B161" s="302"/>
      <c r="C161" s="303"/>
      <c r="D161" s="304"/>
      <c r="F161" s="4"/>
      <c r="G161" s="36"/>
    </row>
    <row r="162" spans="1:7" s="2" customFormat="1" ht="15">
      <c r="A162" s="34"/>
      <c r="B162" s="302"/>
      <c r="C162" s="303"/>
      <c r="D162" s="304"/>
      <c r="F162" s="4"/>
      <c r="G162" s="36"/>
    </row>
    <row r="163" spans="1:7" s="2" customFormat="1" ht="15">
      <c r="A163" s="34"/>
      <c r="B163" s="302"/>
      <c r="C163" s="303"/>
      <c r="D163" s="304"/>
      <c r="F163" s="4"/>
      <c r="G163" s="36"/>
    </row>
    <row r="164" spans="1:7" s="2" customFormat="1" ht="15">
      <c r="A164" s="34"/>
      <c r="B164" s="302"/>
      <c r="C164" s="303"/>
      <c r="D164" s="304"/>
      <c r="F164" s="4"/>
      <c r="G164" s="36"/>
    </row>
    <row r="165" spans="1:7" s="2" customFormat="1" ht="15">
      <c r="A165" s="34"/>
      <c r="B165" s="305"/>
      <c r="C165" s="306"/>
      <c r="D165" s="307"/>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IF(F157="Yes",1,IF(F157="No",0,IF(AND(ISBLANK(F167),ISNUMBER(F154)),1,IF(F167&gt;0,LOOKUP(F154/F167,$H$7:$H$10),IF(ISTEXT(D147),0,"")))))</f>
        <v/>
      </c>
      <c r="G169" s="36"/>
    </row>
    <row r="170" spans="1:7" s="2" customFormat="1" ht="11.2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229</v>
      </c>
      <c r="C172" s="41"/>
      <c r="D172" s="152"/>
      <c r="G172" s="39"/>
    </row>
    <row r="173" spans="1:7" s="45" customFormat="1" ht="12">
      <c r="A173" s="42"/>
      <c r="B173" s="134"/>
      <c r="C173" s="43"/>
      <c r="D173" s="153" t="s">
        <v>142</v>
      </c>
      <c r="F173" s="46"/>
      <c r="G173" s="47"/>
    </row>
    <row r="174" spans="1:7" s="33" customFormat="1" ht="6.75" customHeight="1" thickBot="1">
      <c r="A174" s="40"/>
      <c r="B174" s="17"/>
      <c r="C174" s="41"/>
      <c r="D174" s="53"/>
      <c r="F174" s="19"/>
      <c r="G174" s="39"/>
    </row>
    <row r="175" spans="1:7" s="2" customFormat="1" ht="13.5" thickBot="1">
      <c r="A175" s="34"/>
      <c r="B175" s="2" t="s">
        <v>18</v>
      </c>
      <c r="D175" s="3"/>
      <c r="E175" s="14" t="s">
        <v>2</v>
      </c>
      <c r="F175" s="138"/>
      <c r="G175" s="36"/>
    </row>
    <row r="176" spans="1:7" s="2" customFormat="1" ht="6.75" customHeight="1" thickBot="1">
      <c r="A176" s="34"/>
      <c r="D176" s="3"/>
      <c r="F176" s="4"/>
      <c r="G176" s="36"/>
    </row>
    <row r="177" spans="1:7" s="2" customFormat="1" ht="13.5" thickBot="1">
      <c r="A177" s="34"/>
      <c r="B177" s="2" t="s">
        <v>19</v>
      </c>
      <c r="D177" s="3"/>
      <c r="E177" s="14" t="s">
        <v>2</v>
      </c>
      <c r="F177" s="138"/>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298" t="s">
        <v>301</v>
      </c>
      <c r="C181" s="298"/>
      <c r="D181" s="298"/>
      <c r="F181" s="4"/>
      <c r="G181" s="36"/>
    </row>
    <row r="182" spans="1:7" s="2" customFormat="1" ht="13.5" thickBot="1">
      <c r="A182" s="34"/>
      <c r="B182" s="298"/>
      <c r="C182" s="298"/>
      <c r="D182" s="298"/>
      <c r="E182" s="14" t="s">
        <v>2</v>
      </c>
      <c r="F182" s="15"/>
      <c r="G182" s="36"/>
    </row>
    <row r="183" spans="1:7" s="2" customFormat="1" ht="6.75" customHeight="1">
      <c r="A183" s="34"/>
      <c r="D183" s="3"/>
      <c r="F183" s="4"/>
      <c r="G183" s="36"/>
    </row>
    <row r="184" spans="1:7" s="2" customFormat="1" ht="15">
      <c r="A184" s="34"/>
      <c r="B184" s="299"/>
      <c r="C184" s="300"/>
      <c r="D184" s="301"/>
      <c r="F184" s="4"/>
      <c r="G184" s="36"/>
    </row>
    <row r="185" spans="1:7" s="2" customFormat="1" ht="15">
      <c r="A185" s="34"/>
      <c r="B185" s="302"/>
      <c r="C185" s="303"/>
      <c r="D185" s="304"/>
      <c r="F185" s="4"/>
      <c r="G185" s="36"/>
    </row>
    <row r="186" spans="1:7" s="2" customFormat="1" ht="15">
      <c r="A186" s="34"/>
      <c r="B186" s="302"/>
      <c r="C186" s="303"/>
      <c r="D186" s="304"/>
      <c r="F186" s="4"/>
      <c r="G186" s="36"/>
    </row>
    <row r="187" spans="1:7" s="2" customFormat="1" ht="15">
      <c r="A187" s="34"/>
      <c r="B187" s="302"/>
      <c r="C187" s="303"/>
      <c r="D187" s="304"/>
      <c r="F187" s="4"/>
      <c r="G187" s="36"/>
    </row>
    <row r="188" spans="1:7" s="2" customFormat="1" ht="15">
      <c r="A188" s="34"/>
      <c r="B188" s="302"/>
      <c r="C188" s="303"/>
      <c r="D188" s="304"/>
      <c r="F188" s="4"/>
      <c r="G188" s="36"/>
    </row>
    <row r="189" spans="1:7" s="2" customFormat="1" ht="15">
      <c r="A189" s="34"/>
      <c r="B189" s="302"/>
      <c r="C189" s="303"/>
      <c r="D189" s="304"/>
      <c r="F189" s="4"/>
      <c r="G189" s="36"/>
    </row>
    <row r="190" spans="1:7" s="2" customFormat="1" ht="15">
      <c r="A190" s="34"/>
      <c r="B190" s="305"/>
      <c r="C190" s="306"/>
      <c r="D190" s="307"/>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IF(F182="Yes",1,IF(F182="No",0,IF(AND(ISBLANK(F192),ISNUMBER(F179)),1,IF(F192&gt;0,LOOKUP(F179/F192,$H$7:$H$10),IF(ISTEXT(D172),0,"")))))</f>
        <v/>
      </c>
      <c r="G194" s="36"/>
    </row>
    <row r="195" spans="1:7" s="2" customFormat="1" ht="15">
      <c r="A195" s="48"/>
      <c r="B195" s="49"/>
      <c r="C195" s="49"/>
      <c r="D195" s="50"/>
      <c r="E195" s="49"/>
      <c r="F195" s="51"/>
      <c r="G195" s="52"/>
    </row>
    <row r="196" spans="1:7" s="2" customFormat="1" ht="6.75" customHeight="1">
      <c r="A196" s="34"/>
      <c r="D196" s="3"/>
      <c r="F196" s="4"/>
      <c r="G196" s="36"/>
    </row>
    <row r="197" spans="1:7" s="33" customFormat="1" ht="15">
      <c r="A197" s="40"/>
      <c r="B197" s="41" t="s">
        <v>229</v>
      </c>
      <c r="C197" s="41"/>
      <c r="D197" s="152"/>
      <c r="G197" s="39"/>
    </row>
    <row r="198" spans="1:7" s="45" customFormat="1" ht="12">
      <c r="A198" s="42"/>
      <c r="B198" s="134"/>
      <c r="C198" s="43"/>
      <c r="D198" s="153" t="s">
        <v>142</v>
      </c>
      <c r="F198" s="46"/>
      <c r="G198" s="47"/>
    </row>
    <row r="199" spans="1:7" s="33" customFormat="1" ht="6.75" customHeight="1" thickBot="1">
      <c r="A199" s="40"/>
      <c r="B199" s="17"/>
      <c r="C199" s="41"/>
      <c r="D199" s="53"/>
      <c r="F199" s="19"/>
      <c r="G199" s="39"/>
    </row>
    <row r="200" spans="1:7" s="2" customFormat="1" ht="13.5" thickBot="1">
      <c r="A200" s="34"/>
      <c r="B200" s="2" t="s">
        <v>18</v>
      </c>
      <c r="D200" s="3"/>
      <c r="E200" s="14" t="s">
        <v>2</v>
      </c>
      <c r="F200" s="138"/>
      <c r="G200" s="36"/>
    </row>
    <row r="201" spans="1:7" s="2" customFormat="1" ht="6.75" customHeight="1" thickBot="1">
      <c r="A201" s="34"/>
      <c r="D201" s="3"/>
      <c r="F201" s="4"/>
      <c r="G201" s="36"/>
    </row>
    <row r="202" spans="1:7" s="2" customFormat="1" ht="13.5" thickBot="1">
      <c r="A202" s="34"/>
      <c r="B202" s="2" t="s">
        <v>19</v>
      </c>
      <c r="D202" s="3"/>
      <c r="E202" s="14" t="s">
        <v>2</v>
      </c>
      <c r="F202" s="138"/>
      <c r="G202" s="36"/>
    </row>
    <row r="203" spans="1:7" s="2" customFormat="1" ht="6.75" customHeight="1" thickBot="1">
      <c r="A203" s="34"/>
      <c r="D203" s="3"/>
      <c r="F203" s="4"/>
      <c r="G203" s="36"/>
    </row>
    <row r="204" spans="1:7" s="2" customFormat="1" ht="13.5" thickBot="1">
      <c r="A204" s="34"/>
      <c r="C204" s="2" t="s">
        <v>14</v>
      </c>
      <c r="D204" s="3"/>
      <c r="F204" s="16" t="str">
        <f>IF(F202&gt;F200,F200/F202,IF(F207&gt;0,F207,"N/A"))</f>
        <v>N/A</v>
      </c>
      <c r="G204" s="36"/>
    </row>
    <row r="205" spans="1:7" s="2" customFormat="1" ht="6.75" customHeight="1">
      <c r="A205" s="34"/>
      <c r="D205" s="3"/>
      <c r="F205" s="4"/>
      <c r="G205" s="36"/>
    </row>
    <row r="206" spans="1:7" s="2" customFormat="1" ht="13.5" customHeight="1" thickBot="1">
      <c r="A206" s="34"/>
      <c r="B206" s="298" t="s">
        <v>301</v>
      </c>
      <c r="C206" s="298"/>
      <c r="D206" s="298"/>
      <c r="F206" s="4"/>
      <c r="G206" s="36"/>
    </row>
    <row r="207" spans="1:7" s="2" customFormat="1" ht="13.5" thickBot="1">
      <c r="A207" s="34"/>
      <c r="B207" s="298"/>
      <c r="C207" s="298"/>
      <c r="D207" s="298"/>
      <c r="E207" s="14" t="s">
        <v>2</v>
      </c>
      <c r="F207" s="15"/>
      <c r="G207" s="36"/>
    </row>
    <row r="208" spans="1:7" s="2" customFormat="1" ht="6.75" customHeight="1">
      <c r="A208" s="34"/>
      <c r="D208" s="3"/>
      <c r="F208" s="4"/>
      <c r="G208" s="36"/>
    </row>
    <row r="209" spans="1:7" s="2" customFormat="1" ht="15">
      <c r="A209" s="34"/>
      <c r="B209" s="299"/>
      <c r="C209" s="300"/>
      <c r="D209" s="301"/>
      <c r="F209" s="4"/>
      <c r="G209" s="36"/>
    </row>
    <row r="210" spans="1:7" s="2" customFormat="1" ht="15">
      <c r="A210" s="34"/>
      <c r="B210" s="302"/>
      <c r="C210" s="303"/>
      <c r="D210" s="304"/>
      <c r="F210" s="4"/>
      <c r="G210" s="36"/>
    </row>
    <row r="211" spans="1:7" s="2" customFormat="1" ht="15">
      <c r="A211" s="34"/>
      <c r="B211" s="302"/>
      <c r="C211" s="303"/>
      <c r="D211" s="304"/>
      <c r="F211" s="4"/>
      <c r="G211" s="36"/>
    </row>
    <row r="212" spans="1:7" s="2" customFormat="1" ht="15">
      <c r="A212" s="34"/>
      <c r="B212" s="302"/>
      <c r="C212" s="303"/>
      <c r="D212" s="304"/>
      <c r="F212" s="4"/>
      <c r="G212" s="36"/>
    </row>
    <row r="213" spans="1:7" s="2" customFormat="1" ht="15">
      <c r="A213" s="34"/>
      <c r="B213" s="302"/>
      <c r="C213" s="303"/>
      <c r="D213" s="304"/>
      <c r="F213" s="4"/>
      <c r="G213" s="36"/>
    </row>
    <row r="214" spans="1:7" s="2" customFormat="1" ht="15">
      <c r="A214" s="34"/>
      <c r="B214" s="302"/>
      <c r="C214" s="303"/>
      <c r="D214" s="304"/>
      <c r="F214" s="4"/>
      <c r="G214" s="36"/>
    </row>
    <row r="215" spans="1:7" s="2" customFormat="1" ht="15">
      <c r="A215" s="34"/>
      <c r="B215" s="305"/>
      <c r="C215" s="306"/>
      <c r="D215" s="307"/>
      <c r="F215" s="4"/>
      <c r="G215" s="36"/>
    </row>
    <row r="216" spans="1:7" s="2" customFormat="1" ht="6.75" customHeight="1" thickBot="1">
      <c r="A216" s="34"/>
      <c r="D216" s="3"/>
      <c r="F216" s="4"/>
      <c r="G216" s="36"/>
    </row>
    <row r="217" spans="1:7" s="2" customFormat="1" ht="13.5" thickBot="1">
      <c r="A217" s="34"/>
      <c r="B217" s="2" t="s">
        <v>20</v>
      </c>
      <c r="D217" s="3"/>
      <c r="E217" s="14" t="s">
        <v>2</v>
      </c>
      <c r="F217" s="54"/>
      <c r="G217" s="36"/>
    </row>
    <row r="218" spans="1:7" s="2" customFormat="1" ht="6.75" customHeight="1" thickBot="1">
      <c r="A218" s="34"/>
      <c r="D218" s="3"/>
      <c r="F218" s="4"/>
      <c r="G218" s="36"/>
    </row>
    <row r="219" spans="1:7" s="2" customFormat="1" ht="13.5" thickBot="1">
      <c r="A219" s="34"/>
      <c r="C219" s="35" t="s">
        <v>15</v>
      </c>
      <c r="D219" s="3"/>
      <c r="F219" s="18" t="str">
        <f>IF(F207="Yes",1,IF(F207="No",0,IF(AND(ISBLANK(F217),ISNUMBER(F204)),1,IF(F217&gt;0,LOOKUP(F204/F217,$H$7:$H$10),IF(ISTEXT(D197),0,"")))))</f>
        <v/>
      </c>
      <c r="G219" s="36"/>
    </row>
    <row r="220" spans="1:7" s="2" customFormat="1" ht="12"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229</v>
      </c>
      <c r="C222" s="41"/>
      <c r="D222" s="152"/>
      <c r="G222" s="39"/>
    </row>
    <row r="223" spans="1:7" s="45" customFormat="1" ht="12">
      <c r="A223" s="42"/>
      <c r="B223" s="134"/>
      <c r="C223" s="43"/>
      <c r="D223" s="153" t="s">
        <v>142</v>
      </c>
      <c r="F223" s="46"/>
      <c r="G223" s="47"/>
    </row>
    <row r="224" spans="1:7" s="33" customFormat="1" ht="6.75" customHeight="1" thickBot="1">
      <c r="A224" s="40"/>
      <c r="B224" s="17"/>
      <c r="C224" s="41"/>
      <c r="D224" s="53"/>
      <c r="F224" s="19"/>
      <c r="G224" s="39"/>
    </row>
    <row r="225" spans="1:7" s="2" customFormat="1" ht="13.5" thickBot="1">
      <c r="A225" s="34"/>
      <c r="B225" s="2" t="s">
        <v>18</v>
      </c>
      <c r="D225" s="3"/>
      <c r="E225" s="14" t="s">
        <v>2</v>
      </c>
      <c r="F225" s="138"/>
      <c r="G225" s="36"/>
    </row>
    <row r="226" spans="1:7" s="2" customFormat="1" ht="6.75" customHeight="1" thickBot="1">
      <c r="A226" s="34"/>
      <c r="D226" s="3"/>
      <c r="F226" s="4"/>
      <c r="G226" s="36"/>
    </row>
    <row r="227" spans="1:7" s="2" customFormat="1" ht="13.5" thickBot="1">
      <c r="A227" s="34"/>
      <c r="B227" s="2" t="s">
        <v>19</v>
      </c>
      <c r="D227" s="3"/>
      <c r="E227" s="14" t="s">
        <v>2</v>
      </c>
      <c r="F227" s="138"/>
      <c r="G227" s="36"/>
    </row>
    <row r="228" spans="1:7" s="2" customFormat="1" ht="6.75" customHeight="1" thickBot="1">
      <c r="A228" s="34"/>
      <c r="D228" s="3"/>
      <c r="F228" s="4"/>
      <c r="G228" s="36"/>
    </row>
    <row r="229" spans="1:7" s="2" customFormat="1" ht="13.5" thickBot="1">
      <c r="A229" s="34"/>
      <c r="C229" s="2" t="s">
        <v>14</v>
      </c>
      <c r="D229" s="3"/>
      <c r="F229" s="16" t="str">
        <f>IF(F227&gt;F225,F225/F227,IF(F232&gt;0,F232,"N/A"))</f>
        <v>N/A</v>
      </c>
      <c r="G229" s="36"/>
    </row>
    <row r="230" spans="1:7" s="2" customFormat="1" ht="6.75" customHeight="1">
      <c r="A230" s="34"/>
      <c r="D230" s="3"/>
      <c r="F230" s="4"/>
      <c r="G230" s="36"/>
    </row>
    <row r="231" spans="1:7" s="2" customFormat="1" ht="13.5" customHeight="1" thickBot="1">
      <c r="A231" s="34"/>
      <c r="B231" s="298" t="s">
        <v>301</v>
      </c>
      <c r="C231" s="298"/>
      <c r="D231" s="298"/>
      <c r="F231" s="4"/>
      <c r="G231" s="36"/>
    </row>
    <row r="232" spans="1:7" s="2" customFormat="1" ht="13.5" thickBot="1">
      <c r="A232" s="34"/>
      <c r="B232" s="298"/>
      <c r="C232" s="298"/>
      <c r="D232" s="298"/>
      <c r="E232" s="14" t="s">
        <v>2</v>
      </c>
      <c r="F232" s="15"/>
      <c r="G232" s="36"/>
    </row>
    <row r="233" spans="1:7" s="2" customFormat="1" ht="6.75" customHeight="1">
      <c r="A233" s="34"/>
      <c r="D233" s="3"/>
      <c r="F233" s="4"/>
      <c r="G233" s="36"/>
    </row>
    <row r="234" spans="1:7" s="2" customFormat="1" ht="15">
      <c r="A234" s="34"/>
      <c r="B234" s="299"/>
      <c r="C234" s="300"/>
      <c r="D234" s="301"/>
      <c r="F234" s="4"/>
      <c r="G234" s="36"/>
    </row>
    <row r="235" spans="1:7" s="2" customFormat="1" ht="15">
      <c r="A235" s="34"/>
      <c r="B235" s="302"/>
      <c r="C235" s="303"/>
      <c r="D235" s="304"/>
      <c r="F235" s="4"/>
      <c r="G235" s="36"/>
    </row>
    <row r="236" spans="1:7" s="2" customFormat="1" ht="15">
      <c r="A236" s="34"/>
      <c r="B236" s="302"/>
      <c r="C236" s="303"/>
      <c r="D236" s="304"/>
      <c r="F236" s="4"/>
      <c r="G236" s="36"/>
    </row>
    <row r="237" spans="1:7" s="2" customFormat="1" ht="15">
      <c r="A237" s="34"/>
      <c r="B237" s="302"/>
      <c r="C237" s="303"/>
      <c r="D237" s="304"/>
      <c r="F237" s="4"/>
      <c r="G237" s="36"/>
    </row>
    <row r="238" spans="1:7" s="2" customFormat="1" ht="15">
      <c r="A238" s="34"/>
      <c r="B238" s="302"/>
      <c r="C238" s="303"/>
      <c r="D238" s="304"/>
      <c r="F238" s="4"/>
      <c r="G238" s="36"/>
    </row>
    <row r="239" spans="1:7" s="2" customFormat="1" ht="15">
      <c r="A239" s="34"/>
      <c r="B239" s="302"/>
      <c r="C239" s="303"/>
      <c r="D239" s="304"/>
      <c r="F239" s="4"/>
      <c r="G239" s="36"/>
    </row>
    <row r="240" spans="1:7" s="2" customFormat="1" ht="15">
      <c r="A240" s="34"/>
      <c r="B240" s="305"/>
      <c r="C240" s="306"/>
      <c r="D240" s="307"/>
      <c r="F240" s="4"/>
      <c r="G240" s="36"/>
    </row>
    <row r="241" spans="1:7" s="2" customFormat="1" ht="6.75" customHeight="1" thickBot="1">
      <c r="A241" s="34"/>
      <c r="D241" s="3"/>
      <c r="F241" s="4"/>
      <c r="G241" s="36"/>
    </row>
    <row r="242" spans="1:7" s="2" customFormat="1" ht="13.5" thickBot="1">
      <c r="A242" s="34"/>
      <c r="B242" s="2" t="s">
        <v>20</v>
      </c>
      <c r="D242" s="3"/>
      <c r="E242" s="14" t="s">
        <v>2</v>
      </c>
      <c r="F242" s="54"/>
      <c r="G242" s="36"/>
    </row>
    <row r="243" spans="1:7" s="2" customFormat="1" ht="6.75" customHeight="1" thickBot="1">
      <c r="A243" s="34"/>
      <c r="D243" s="3"/>
      <c r="F243" s="4"/>
      <c r="G243" s="36"/>
    </row>
    <row r="244" spans="1:7" s="2" customFormat="1" ht="13.5" thickBot="1">
      <c r="A244" s="34"/>
      <c r="C244" s="35" t="s">
        <v>15</v>
      </c>
      <c r="D244" s="3"/>
      <c r="F244" s="18" t="str">
        <f>IF(F232="Yes",1,IF(F232="No",0,IF(AND(ISBLANK(F242),ISNUMBER(F229)),1,IF(F242&gt;0,LOOKUP(F229/F242,$H$7:$H$10),IF(ISTEXT(D222),0,"")))))</f>
        <v/>
      </c>
      <c r="G244" s="36"/>
    </row>
    <row r="245" spans="1:7" s="2" customFormat="1" ht="12"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229</v>
      </c>
      <c r="C247" s="41"/>
      <c r="D247" s="152"/>
      <c r="G247" s="39"/>
    </row>
    <row r="248" spans="1:7" s="45" customFormat="1" ht="12">
      <c r="A248" s="42"/>
      <c r="B248" s="134"/>
      <c r="C248" s="43"/>
      <c r="D248" s="153" t="s">
        <v>142</v>
      </c>
      <c r="F248" s="46"/>
      <c r="G248" s="47"/>
    </row>
    <row r="249" spans="1:7" s="33" customFormat="1" ht="6.75" customHeight="1" thickBot="1">
      <c r="A249" s="40"/>
      <c r="B249" s="17"/>
      <c r="C249" s="41"/>
      <c r="D249" s="53"/>
      <c r="F249" s="19"/>
      <c r="G249" s="39"/>
    </row>
    <row r="250" spans="1:7" s="2" customFormat="1" ht="13.5" thickBot="1">
      <c r="A250" s="34"/>
      <c r="B250" s="2" t="s">
        <v>18</v>
      </c>
      <c r="D250" s="3"/>
      <c r="E250" s="14" t="s">
        <v>2</v>
      </c>
      <c r="F250" s="138"/>
      <c r="G250" s="36"/>
    </row>
    <row r="251" spans="1:7" s="2" customFormat="1" ht="6.75" customHeight="1" thickBot="1">
      <c r="A251" s="34"/>
      <c r="D251" s="3"/>
      <c r="F251" s="4"/>
      <c r="G251" s="36"/>
    </row>
    <row r="252" spans="1:7" s="2" customFormat="1" ht="13.5" thickBot="1">
      <c r="A252" s="34"/>
      <c r="B252" s="2" t="s">
        <v>19</v>
      </c>
      <c r="D252" s="3"/>
      <c r="E252" s="14" t="s">
        <v>2</v>
      </c>
      <c r="F252" s="138"/>
      <c r="G252" s="36"/>
    </row>
    <row r="253" spans="1:7" s="2" customFormat="1" ht="6.75" customHeight="1" thickBot="1">
      <c r="A253" s="34"/>
      <c r="D253" s="3"/>
      <c r="F253" s="4"/>
      <c r="G253" s="36"/>
    </row>
    <row r="254" spans="1:7" s="2" customFormat="1" ht="13.5" thickBot="1">
      <c r="A254" s="34"/>
      <c r="C254" s="2" t="s">
        <v>14</v>
      </c>
      <c r="D254" s="3"/>
      <c r="F254" s="16" t="str">
        <f>IF(F252&gt;F250,F250/F252,IF(F257&gt;0,F257,"N/A"))</f>
        <v>N/A</v>
      </c>
      <c r="G254" s="36"/>
    </row>
    <row r="255" spans="1:7" s="2" customFormat="1" ht="6.75" customHeight="1">
      <c r="A255" s="34"/>
      <c r="D255" s="3"/>
      <c r="F255" s="4"/>
      <c r="G255" s="36"/>
    </row>
    <row r="256" spans="1:7" s="2" customFormat="1" ht="13.5" customHeight="1" thickBot="1">
      <c r="A256" s="34"/>
      <c r="B256" s="298" t="s">
        <v>301</v>
      </c>
      <c r="C256" s="298"/>
      <c r="D256" s="298"/>
      <c r="F256" s="4"/>
      <c r="G256" s="36"/>
    </row>
    <row r="257" spans="1:7" s="2" customFormat="1" ht="13.5" thickBot="1">
      <c r="A257" s="34"/>
      <c r="B257" s="298"/>
      <c r="C257" s="298"/>
      <c r="D257" s="298"/>
      <c r="E257" s="14" t="s">
        <v>2</v>
      </c>
      <c r="F257" s="15"/>
      <c r="G257" s="36"/>
    </row>
    <row r="258" spans="1:7" s="2" customFormat="1" ht="6.75" customHeight="1">
      <c r="A258" s="34"/>
      <c r="D258" s="3"/>
      <c r="F258" s="4"/>
      <c r="G258" s="36"/>
    </row>
    <row r="259" spans="1:7" s="2" customFormat="1" ht="15">
      <c r="A259" s="34"/>
      <c r="B259" s="299"/>
      <c r="C259" s="300"/>
      <c r="D259" s="301"/>
      <c r="F259" s="4"/>
      <c r="G259" s="36"/>
    </row>
    <row r="260" spans="1:7" s="2" customFormat="1" ht="15">
      <c r="A260" s="34"/>
      <c r="B260" s="302"/>
      <c r="C260" s="303"/>
      <c r="D260" s="304"/>
      <c r="F260" s="4"/>
      <c r="G260" s="36"/>
    </row>
    <row r="261" spans="1:7" s="2" customFormat="1" ht="15">
      <c r="A261" s="34"/>
      <c r="B261" s="302"/>
      <c r="C261" s="303"/>
      <c r="D261" s="304"/>
      <c r="F261" s="4"/>
      <c r="G261" s="36"/>
    </row>
    <row r="262" spans="1:7" s="2" customFormat="1" ht="15">
      <c r="A262" s="34"/>
      <c r="B262" s="302"/>
      <c r="C262" s="303"/>
      <c r="D262" s="304"/>
      <c r="F262" s="4"/>
      <c r="G262" s="36"/>
    </row>
    <row r="263" spans="1:7" s="2" customFormat="1" ht="15">
      <c r="A263" s="34"/>
      <c r="B263" s="302"/>
      <c r="C263" s="303"/>
      <c r="D263" s="304"/>
      <c r="F263" s="4"/>
      <c r="G263" s="36"/>
    </row>
    <row r="264" spans="1:7" s="2" customFormat="1" ht="15">
      <c r="A264" s="34"/>
      <c r="B264" s="302"/>
      <c r="C264" s="303"/>
      <c r="D264" s="304"/>
      <c r="F264" s="4"/>
      <c r="G264" s="36"/>
    </row>
    <row r="265" spans="1:7" s="2" customFormat="1" ht="15">
      <c r="A265" s="34"/>
      <c r="B265" s="305"/>
      <c r="C265" s="306"/>
      <c r="D265" s="307"/>
      <c r="F265" s="4"/>
      <c r="G265" s="36"/>
    </row>
    <row r="266" spans="1:7" s="2" customFormat="1" ht="6.75" customHeight="1" thickBot="1">
      <c r="A266" s="34"/>
      <c r="D266" s="3"/>
      <c r="F266" s="4"/>
      <c r="G266" s="36"/>
    </row>
    <row r="267" spans="1:7" s="2" customFormat="1" ht="13.5" thickBot="1">
      <c r="A267" s="34"/>
      <c r="B267" s="2" t="s">
        <v>20</v>
      </c>
      <c r="D267" s="3"/>
      <c r="E267" s="14" t="s">
        <v>2</v>
      </c>
      <c r="F267" s="54"/>
      <c r="G267" s="36"/>
    </row>
    <row r="268" spans="1:7" s="2" customFormat="1" ht="6.75" customHeight="1" thickBot="1">
      <c r="A268" s="34"/>
      <c r="D268" s="3"/>
      <c r="F268" s="4"/>
      <c r="G268" s="36"/>
    </row>
    <row r="269" spans="1:7" s="2" customFormat="1" ht="13.5" thickBot="1">
      <c r="A269" s="34"/>
      <c r="C269" s="35" t="s">
        <v>15</v>
      </c>
      <c r="D269" s="3"/>
      <c r="F269" s="18" t="str">
        <f>IF(F257="Yes",1,IF(F257="No",0,IF(AND(ISBLANK(F267),ISNUMBER(F254)),1,IF(F267&gt;0,LOOKUP(F254/F267,$H$7:$H$10),IF(ISTEXT(D247),0,"")))))</f>
        <v/>
      </c>
      <c r="G269" s="36"/>
    </row>
    <row r="270" spans="1:7" s="2" customFormat="1" ht="11.25" customHeight="1">
      <c r="A270" s="48"/>
      <c r="B270" s="49"/>
      <c r="C270" s="49"/>
      <c r="D270" s="50"/>
      <c r="E270" s="49"/>
      <c r="F270" s="51"/>
      <c r="G270" s="52"/>
    </row>
    <row r="271" spans="1:7" s="33" customFormat="1" ht="15">
      <c r="A271" s="27"/>
      <c r="B271" s="28"/>
      <c r="C271" s="28"/>
      <c r="D271" s="29"/>
      <c r="E271" s="30"/>
      <c r="F271" s="31"/>
      <c r="G271" s="32"/>
    </row>
    <row r="272" spans="1:7" s="33" customFormat="1" ht="15">
      <c r="A272" s="40"/>
      <c r="B272" s="41" t="s">
        <v>229</v>
      </c>
      <c r="C272" s="41"/>
      <c r="D272" s="152"/>
      <c r="G272" s="39"/>
    </row>
    <row r="273" spans="1:7" s="45" customFormat="1" ht="12">
      <c r="A273" s="42"/>
      <c r="B273" s="134"/>
      <c r="C273" s="43"/>
      <c r="D273" s="153" t="s">
        <v>142</v>
      </c>
      <c r="F273" s="46"/>
      <c r="G273" s="47"/>
    </row>
    <row r="274" spans="1:7" s="33" customFormat="1" ht="6.75" customHeight="1" thickBot="1">
      <c r="A274" s="40"/>
      <c r="B274" s="17"/>
      <c r="C274" s="41"/>
      <c r="D274" s="53"/>
      <c r="F274" s="19"/>
      <c r="G274" s="39"/>
    </row>
    <row r="275" spans="1:7" s="2" customFormat="1" ht="13.5" thickBot="1">
      <c r="A275" s="34"/>
      <c r="B275" s="2" t="s">
        <v>18</v>
      </c>
      <c r="D275" s="3"/>
      <c r="E275" s="14" t="s">
        <v>2</v>
      </c>
      <c r="F275" s="138"/>
      <c r="G275" s="36"/>
    </row>
    <row r="276" spans="1:7" s="2" customFormat="1" ht="6.75" customHeight="1" thickBot="1">
      <c r="A276" s="34"/>
      <c r="D276" s="3"/>
      <c r="F276" s="4"/>
      <c r="G276" s="36"/>
    </row>
    <row r="277" spans="1:7" s="2" customFormat="1" ht="13.5" thickBot="1">
      <c r="A277" s="34"/>
      <c r="B277" s="2" t="s">
        <v>19</v>
      </c>
      <c r="D277" s="3"/>
      <c r="E277" s="14" t="s">
        <v>2</v>
      </c>
      <c r="F277" s="138"/>
      <c r="G277" s="36"/>
    </row>
    <row r="278" spans="1:7" s="2" customFormat="1" ht="6.75" customHeight="1" thickBot="1">
      <c r="A278" s="34"/>
      <c r="D278" s="3"/>
      <c r="F278" s="4"/>
      <c r="G278" s="36"/>
    </row>
    <row r="279" spans="1:7" s="2" customFormat="1" ht="13.5" thickBot="1">
      <c r="A279" s="34"/>
      <c r="C279" s="2" t="s">
        <v>14</v>
      </c>
      <c r="D279" s="3"/>
      <c r="F279" s="16" t="str">
        <f>IF(F277&gt;F275,F275/F277,IF(F282&gt;0,F282,"N/A"))</f>
        <v>N/A</v>
      </c>
      <c r="G279" s="36"/>
    </row>
    <row r="280" spans="1:7" s="2" customFormat="1" ht="6.75" customHeight="1">
      <c r="A280" s="34"/>
      <c r="D280" s="3"/>
      <c r="F280" s="4"/>
      <c r="G280" s="36"/>
    </row>
    <row r="281" spans="1:7" s="2" customFormat="1" ht="13.5" customHeight="1" thickBot="1">
      <c r="A281" s="34"/>
      <c r="B281" s="298" t="s">
        <v>301</v>
      </c>
      <c r="C281" s="298"/>
      <c r="D281" s="298"/>
      <c r="F281" s="4"/>
      <c r="G281" s="36"/>
    </row>
    <row r="282" spans="1:7" s="2" customFormat="1" ht="13.5" thickBot="1">
      <c r="A282" s="34"/>
      <c r="B282" s="298"/>
      <c r="C282" s="298"/>
      <c r="D282" s="298"/>
      <c r="E282" s="14" t="s">
        <v>2</v>
      </c>
      <c r="F282" s="15"/>
      <c r="G282" s="36"/>
    </row>
    <row r="283" spans="1:7" s="2" customFormat="1" ht="6.75" customHeight="1">
      <c r="A283" s="34"/>
      <c r="D283" s="3"/>
      <c r="F283" s="4"/>
      <c r="G283" s="36"/>
    </row>
    <row r="284" spans="1:7" s="2" customFormat="1" ht="15">
      <c r="A284" s="34"/>
      <c r="B284" s="299"/>
      <c r="C284" s="300"/>
      <c r="D284" s="301"/>
      <c r="F284" s="4"/>
      <c r="G284" s="36"/>
    </row>
    <row r="285" spans="1:7" s="2" customFormat="1" ht="15">
      <c r="A285" s="34"/>
      <c r="B285" s="302"/>
      <c r="C285" s="303"/>
      <c r="D285" s="304"/>
      <c r="F285" s="4"/>
      <c r="G285" s="36"/>
    </row>
    <row r="286" spans="1:7" s="2" customFormat="1" ht="15">
      <c r="A286" s="34"/>
      <c r="B286" s="302"/>
      <c r="C286" s="303"/>
      <c r="D286" s="304"/>
      <c r="F286" s="4"/>
      <c r="G286" s="36"/>
    </row>
    <row r="287" spans="1:7" s="2" customFormat="1" ht="15">
      <c r="A287" s="34"/>
      <c r="B287" s="302"/>
      <c r="C287" s="303"/>
      <c r="D287" s="304"/>
      <c r="F287" s="4"/>
      <c r="G287" s="36"/>
    </row>
    <row r="288" spans="1:7" s="2" customFormat="1" ht="15">
      <c r="A288" s="34"/>
      <c r="B288" s="302"/>
      <c r="C288" s="303"/>
      <c r="D288" s="304"/>
      <c r="F288" s="4"/>
      <c r="G288" s="36"/>
    </row>
    <row r="289" spans="1:7" s="2" customFormat="1" ht="15">
      <c r="A289" s="34"/>
      <c r="B289" s="302"/>
      <c r="C289" s="303"/>
      <c r="D289" s="304"/>
      <c r="F289" s="4"/>
      <c r="G289" s="36"/>
    </row>
    <row r="290" spans="1:7" s="2" customFormat="1" ht="15">
      <c r="A290" s="34"/>
      <c r="B290" s="305"/>
      <c r="C290" s="306"/>
      <c r="D290" s="307"/>
      <c r="F290" s="4"/>
      <c r="G290" s="36"/>
    </row>
    <row r="291" spans="1:7" s="2" customFormat="1" ht="6.75" customHeight="1" thickBot="1">
      <c r="A291" s="34"/>
      <c r="D291" s="3"/>
      <c r="F291" s="4"/>
      <c r="G291" s="36"/>
    </row>
    <row r="292" spans="1:7" s="2" customFormat="1" ht="13.5" thickBot="1">
      <c r="A292" s="34"/>
      <c r="B292" s="2" t="s">
        <v>20</v>
      </c>
      <c r="D292" s="3"/>
      <c r="E292" s="14" t="s">
        <v>2</v>
      </c>
      <c r="F292" s="54"/>
      <c r="G292" s="36"/>
    </row>
    <row r="293" spans="1:7" s="2" customFormat="1" ht="6.75" customHeight="1" thickBot="1">
      <c r="A293" s="34"/>
      <c r="D293" s="3"/>
      <c r="F293" s="4"/>
      <c r="G293" s="36"/>
    </row>
    <row r="294" spans="1:7" s="2" customFormat="1" ht="13.5" thickBot="1">
      <c r="A294" s="34"/>
      <c r="C294" s="35" t="s">
        <v>15</v>
      </c>
      <c r="D294" s="3"/>
      <c r="F294" s="18" t="str">
        <f>IF(F282="Yes",1,IF(F282="No",0,IF(AND(ISBLANK(F292),ISNUMBER(F279)),1,IF(F292&gt;0,LOOKUP(F279/F292,$H$7:$H$10),IF(ISTEXT(D272),0,"")))))</f>
        <v/>
      </c>
      <c r="G294" s="36"/>
    </row>
    <row r="295" spans="1:7" s="2" customFormat="1" ht="12.75" customHeight="1">
      <c r="A295" s="48"/>
      <c r="B295" s="49"/>
      <c r="C295" s="49"/>
      <c r="D295" s="50"/>
      <c r="E295" s="49"/>
      <c r="F295" s="51"/>
      <c r="G295" s="52"/>
    </row>
    <row r="296" spans="1:7" s="33" customFormat="1" ht="15">
      <c r="A296" s="27"/>
      <c r="B296" s="28"/>
      <c r="C296" s="28"/>
      <c r="D296" s="29"/>
      <c r="E296" s="30"/>
      <c r="F296" s="31"/>
      <c r="G296" s="32"/>
    </row>
    <row r="297" spans="1:7" s="33" customFormat="1" ht="15">
      <c r="A297" s="40"/>
      <c r="B297" s="41" t="s">
        <v>229</v>
      </c>
      <c r="C297" s="41"/>
      <c r="D297" s="152"/>
      <c r="G297" s="39"/>
    </row>
    <row r="298" spans="1:7" s="45" customFormat="1" ht="12">
      <c r="A298" s="42"/>
      <c r="B298" s="134"/>
      <c r="C298" s="43"/>
      <c r="D298" s="153" t="s">
        <v>142</v>
      </c>
      <c r="F298" s="46"/>
      <c r="G298" s="47"/>
    </row>
    <row r="299" spans="1:7" s="33" customFormat="1" ht="6.75" customHeight="1" thickBot="1">
      <c r="A299" s="40"/>
      <c r="B299" s="17"/>
      <c r="C299" s="41"/>
      <c r="D299" s="53"/>
      <c r="F299" s="19"/>
      <c r="G299" s="39"/>
    </row>
    <row r="300" spans="1:7" s="2" customFormat="1" ht="13.5" thickBot="1">
      <c r="A300" s="34"/>
      <c r="B300" s="2" t="s">
        <v>18</v>
      </c>
      <c r="D300" s="3"/>
      <c r="E300" s="14" t="s">
        <v>2</v>
      </c>
      <c r="F300" s="138"/>
      <c r="G300" s="36"/>
    </row>
    <row r="301" spans="1:7" s="2" customFormat="1" ht="6.75" customHeight="1" thickBot="1">
      <c r="A301" s="34"/>
      <c r="D301" s="3"/>
      <c r="F301" s="4"/>
      <c r="G301" s="36"/>
    </row>
    <row r="302" spans="1:7" s="2" customFormat="1" ht="13.5" thickBot="1">
      <c r="A302" s="34"/>
      <c r="B302" s="2" t="s">
        <v>19</v>
      </c>
      <c r="D302" s="3"/>
      <c r="E302" s="14" t="s">
        <v>2</v>
      </c>
      <c r="F302" s="138"/>
      <c r="G302" s="36"/>
    </row>
    <row r="303" spans="1:7" s="2" customFormat="1" ht="6.75" customHeight="1" thickBot="1">
      <c r="A303" s="34"/>
      <c r="D303" s="3"/>
      <c r="F303" s="4"/>
      <c r="G303" s="36"/>
    </row>
    <row r="304" spans="1:7" s="2" customFormat="1" ht="13.5" thickBot="1">
      <c r="A304" s="34"/>
      <c r="C304" s="2" t="s">
        <v>14</v>
      </c>
      <c r="D304" s="3"/>
      <c r="F304" s="16" t="str">
        <f>IF(F302&gt;F300,F300/F302,IF(F307&gt;0,F307,"N/A"))</f>
        <v>N/A</v>
      </c>
      <c r="G304" s="36"/>
    </row>
    <row r="305" spans="1:7" s="2" customFormat="1" ht="6.75" customHeight="1">
      <c r="A305" s="34"/>
      <c r="D305" s="3"/>
      <c r="F305" s="4"/>
      <c r="G305" s="36"/>
    </row>
    <row r="306" spans="1:7" s="2" customFormat="1" ht="13.5" customHeight="1" thickBot="1">
      <c r="A306" s="34"/>
      <c r="B306" s="298" t="s">
        <v>301</v>
      </c>
      <c r="C306" s="298"/>
      <c r="D306" s="298"/>
      <c r="F306" s="4"/>
      <c r="G306" s="36"/>
    </row>
    <row r="307" spans="1:7" s="2" customFormat="1" ht="13.5" thickBot="1">
      <c r="A307" s="34"/>
      <c r="B307" s="298"/>
      <c r="C307" s="298"/>
      <c r="D307" s="298"/>
      <c r="E307" s="14" t="s">
        <v>2</v>
      </c>
      <c r="F307" s="15"/>
      <c r="G307" s="36"/>
    </row>
    <row r="308" spans="1:7" s="2" customFormat="1" ht="6.75" customHeight="1">
      <c r="A308" s="34"/>
      <c r="D308" s="3"/>
      <c r="F308" s="4"/>
      <c r="G308" s="36"/>
    </row>
    <row r="309" spans="1:7" s="2" customFormat="1" ht="15">
      <c r="A309" s="34"/>
      <c r="B309" s="299"/>
      <c r="C309" s="300"/>
      <c r="D309" s="301"/>
      <c r="F309" s="4"/>
      <c r="G309" s="36"/>
    </row>
    <row r="310" spans="1:7" s="2" customFormat="1" ht="15">
      <c r="A310" s="34"/>
      <c r="B310" s="302"/>
      <c r="C310" s="303"/>
      <c r="D310" s="304"/>
      <c r="F310" s="4"/>
      <c r="G310" s="36"/>
    </row>
    <row r="311" spans="1:7" s="2" customFormat="1" ht="15">
      <c r="A311" s="34"/>
      <c r="B311" s="302"/>
      <c r="C311" s="303"/>
      <c r="D311" s="304"/>
      <c r="F311" s="4"/>
      <c r="G311" s="36"/>
    </row>
    <row r="312" spans="1:7" s="2" customFormat="1" ht="15">
      <c r="A312" s="34"/>
      <c r="B312" s="302"/>
      <c r="C312" s="303"/>
      <c r="D312" s="304"/>
      <c r="F312" s="4"/>
      <c r="G312" s="36"/>
    </row>
    <row r="313" spans="1:7" s="2" customFormat="1" ht="15">
      <c r="A313" s="34"/>
      <c r="B313" s="302"/>
      <c r="C313" s="303"/>
      <c r="D313" s="304"/>
      <c r="F313" s="4"/>
      <c r="G313" s="36"/>
    </row>
    <row r="314" spans="1:7" s="2" customFormat="1" ht="15">
      <c r="A314" s="34"/>
      <c r="B314" s="302"/>
      <c r="C314" s="303"/>
      <c r="D314" s="304"/>
      <c r="F314" s="4"/>
      <c r="G314" s="36"/>
    </row>
    <row r="315" spans="1:7" s="2" customFormat="1" ht="15">
      <c r="A315" s="34"/>
      <c r="B315" s="305"/>
      <c r="C315" s="306"/>
      <c r="D315" s="307"/>
      <c r="F315" s="4"/>
      <c r="G315" s="36"/>
    </row>
    <row r="316" spans="1:7" s="2" customFormat="1" ht="6.75" customHeight="1" thickBot="1">
      <c r="A316" s="34"/>
      <c r="D316" s="3"/>
      <c r="F316" s="4"/>
      <c r="G316" s="36"/>
    </row>
    <row r="317" spans="1:7" s="2" customFormat="1" ht="13.5" thickBot="1">
      <c r="A317" s="34"/>
      <c r="B317" s="2" t="s">
        <v>20</v>
      </c>
      <c r="D317" s="3"/>
      <c r="E317" s="14" t="s">
        <v>2</v>
      </c>
      <c r="F317" s="54"/>
      <c r="G317" s="36"/>
    </row>
    <row r="318" spans="1:7" s="2" customFormat="1" ht="6.75" customHeight="1" thickBot="1">
      <c r="A318" s="34"/>
      <c r="D318" s="3"/>
      <c r="F318" s="4"/>
      <c r="G318" s="36"/>
    </row>
    <row r="319" spans="1:7" s="2" customFormat="1" ht="13.5" thickBot="1">
      <c r="A319" s="34"/>
      <c r="C319" s="35" t="s">
        <v>15</v>
      </c>
      <c r="D319" s="3"/>
      <c r="F319" s="18" t="str">
        <f>IF(F307="Yes",1,IF(F307="No",0,IF(AND(ISBLANK(F317),ISNUMBER(F304)),1,IF(F317&gt;0,LOOKUP(F304/F317,$H$7:$H$10),IF(ISTEXT(D297),0,"")))))</f>
        <v/>
      </c>
      <c r="G319" s="36"/>
    </row>
    <row r="320" spans="1:7" s="2" customFormat="1" ht="9.75" customHeight="1">
      <c r="A320" s="48"/>
      <c r="B320" s="49"/>
      <c r="C320" s="49"/>
      <c r="D320" s="50"/>
      <c r="E320" s="49"/>
      <c r="F320" s="51"/>
      <c r="G320" s="52"/>
    </row>
    <row r="321" spans="1:7" s="33" customFormat="1" ht="15">
      <c r="A321" s="27"/>
      <c r="B321" s="28"/>
      <c r="C321" s="28"/>
      <c r="D321" s="29"/>
      <c r="E321" s="30"/>
      <c r="F321" s="31"/>
      <c r="G321" s="32"/>
    </row>
    <row r="322" spans="1:7" s="33" customFormat="1" ht="15">
      <c r="A322" s="40"/>
      <c r="B322" s="41" t="s">
        <v>229</v>
      </c>
      <c r="C322" s="41"/>
      <c r="D322" s="152"/>
      <c r="G322" s="39"/>
    </row>
    <row r="323" spans="1:7" s="45" customFormat="1" ht="12">
      <c r="A323" s="42"/>
      <c r="B323" s="134"/>
      <c r="C323" s="43"/>
      <c r="D323" s="153" t="s">
        <v>142</v>
      </c>
      <c r="F323" s="46"/>
      <c r="G323" s="47"/>
    </row>
    <row r="324" spans="1:7" s="33" customFormat="1" ht="6.75" customHeight="1" thickBot="1">
      <c r="A324" s="40"/>
      <c r="B324" s="17"/>
      <c r="C324" s="41"/>
      <c r="D324" s="53"/>
      <c r="F324" s="19"/>
      <c r="G324" s="39"/>
    </row>
    <row r="325" spans="1:7" s="2" customFormat="1" ht="13.5" thickBot="1">
      <c r="A325" s="34"/>
      <c r="B325" s="2" t="s">
        <v>18</v>
      </c>
      <c r="D325" s="3"/>
      <c r="E325" s="14" t="s">
        <v>2</v>
      </c>
      <c r="F325" s="138"/>
      <c r="G325" s="36"/>
    </row>
    <row r="326" spans="1:7" s="2" customFormat="1" ht="6.75" customHeight="1" thickBot="1">
      <c r="A326" s="34"/>
      <c r="D326" s="3"/>
      <c r="F326" s="4"/>
      <c r="G326" s="36"/>
    </row>
    <row r="327" spans="1:7" s="2" customFormat="1" ht="13.5" thickBot="1">
      <c r="A327" s="34"/>
      <c r="B327" s="2" t="s">
        <v>19</v>
      </c>
      <c r="D327" s="3"/>
      <c r="E327" s="14" t="s">
        <v>2</v>
      </c>
      <c r="F327" s="138"/>
      <c r="G327" s="36"/>
    </row>
    <row r="328" spans="1:7" s="2" customFormat="1" ht="6.75" customHeight="1" thickBot="1">
      <c r="A328" s="34"/>
      <c r="D328" s="3"/>
      <c r="F328" s="4"/>
      <c r="G328" s="36"/>
    </row>
    <row r="329" spans="1:7" s="2" customFormat="1" ht="13.5" thickBot="1">
      <c r="A329" s="34"/>
      <c r="C329" s="2" t="s">
        <v>14</v>
      </c>
      <c r="D329" s="3"/>
      <c r="F329" s="16" t="str">
        <f>IF(F327&gt;F325,F325/F327,IF(F332&gt;0,F332,"N/A"))</f>
        <v>N/A</v>
      </c>
      <c r="G329" s="36"/>
    </row>
    <row r="330" spans="1:7" s="2" customFormat="1" ht="6.75" customHeight="1">
      <c r="A330" s="34"/>
      <c r="D330" s="3"/>
      <c r="F330" s="4"/>
      <c r="G330" s="36"/>
    </row>
    <row r="331" spans="1:7" s="2" customFormat="1" ht="13.5" customHeight="1" thickBot="1">
      <c r="A331" s="34"/>
      <c r="B331" s="298" t="s">
        <v>301</v>
      </c>
      <c r="C331" s="298"/>
      <c r="D331" s="298"/>
      <c r="F331" s="4"/>
      <c r="G331" s="36"/>
    </row>
    <row r="332" spans="1:7" s="2" customFormat="1" ht="13.5" thickBot="1">
      <c r="A332" s="34"/>
      <c r="B332" s="298"/>
      <c r="C332" s="298"/>
      <c r="D332" s="298"/>
      <c r="E332" s="14" t="s">
        <v>2</v>
      </c>
      <c r="F332" s="15"/>
      <c r="G332" s="36"/>
    </row>
    <row r="333" spans="1:7" s="2" customFormat="1" ht="6.75" customHeight="1">
      <c r="A333" s="34"/>
      <c r="D333" s="3"/>
      <c r="F333" s="4"/>
      <c r="G333" s="36"/>
    </row>
    <row r="334" spans="1:7" s="2" customFormat="1" ht="15">
      <c r="A334" s="34"/>
      <c r="B334" s="299"/>
      <c r="C334" s="300"/>
      <c r="D334" s="301"/>
      <c r="F334" s="4"/>
      <c r="G334" s="36"/>
    </row>
    <row r="335" spans="1:7" s="2" customFormat="1" ht="15">
      <c r="A335" s="34"/>
      <c r="B335" s="302"/>
      <c r="C335" s="303"/>
      <c r="D335" s="304"/>
      <c r="F335" s="4"/>
      <c r="G335" s="36"/>
    </row>
    <row r="336" spans="1:7" s="2" customFormat="1" ht="15">
      <c r="A336" s="34"/>
      <c r="B336" s="302"/>
      <c r="C336" s="303"/>
      <c r="D336" s="304"/>
      <c r="F336" s="4"/>
      <c r="G336" s="36"/>
    </row>
    <row r="337" spans="1:7" s="2" customFormat="1" ht="15">
      <c r="A337" s="34"/>
      <c r="B337" s="302"/>
      <c r="C337" s="303"/>
      <c r="D337" s="304"/>
      <c r="F337" s="4"/>
      <c r="G337" s="36"/>
    </row>
    <row r="338" spans="1:7" s="2" customFormat="1" ht="15">
      <c r="A338" s="34"/>
      <c r="B338" s="302"/>
      <c r="C338" s="303"/>
      <c r="D338" s="304"/>
      <c r="F338" s="4"/>
      <c r="G338" s="36"/>
    </row>
    <row r="339" spans="1:7" s="2" customFormat="1" ht="15">
      <c r="A339" s="34"/>
      <c r="B339" s="302"/>
      <c r="C339" s="303"/>
      <c r="D339" s="304"/>
      <c r="F339" s="4"/>
      <c r="G339" s="36"/>
    </row>
    <row r="340" spans="1:7" s="2" customFormat="1" ht="15">
      <c r="A340" s="34"/>
      <c r="B340" s="305"/>
      <c r="C340" s="306"/>
      <c r="D340" s="307"/>
      <c r="F340" s="4"/>
      <c r="G340" s="36"/>
    </row>
    <row r="341" spans="1:7" s="2" customFormat="1" ht="6.75" customHeight="1" thickBot="1">
      <c r="A341" s="34"/>
      <c r="D341" s="3"/>
      <c r="F341" s="4"/>
      <c r="G341" s="36"/>
    </row>
    <row r="342" spans="1:7" s="2" customFormat="1" ht="13.5" thickBot="1">
      <c r="A342" s="34"/>
      <c r="B342" s="2" t="s">
        <v>20</v>
      </c>
      <c r="D342" s="3"/>
      <c r="E342" s="14" t="s">
        <v>2</v>
      </c>
      <c r="F342" s="54"/>
      <c r="G342" s="36"/>
    </row>
    <row r="343" spans="1:7" s="2" customFormat="1" ht="6.75" customHeight="1" thickBot="1">
      <c r="A343" s="34"/>
      <c r="D343" s="3"/>
      <c r="F343" s="4"/>
      <c r="G343" s="36"/>
    </row>
    <row r="344" spans="1:7" s="2" customFormat="1" ht="13.5" thickBot="1">
      <c r="A344" s="34"/>
      <c r="C344" s="35" t="s">
        <v>15</v>
      </c>
      <c r="D344" s="3"/>
      <c r="F344" s="18" t="str">
        <f>IF(F332="Yes",1,IF(F332="No",0,IF(AND(ISBLANK(F342),ISNUMBER(F329)),1,IF(F342&gt;0,LOOKUP(F329/F342,$H$7:$H$10),IF(ISTEXT(D322),0,"")))))</f>
        <v/>
      </c>
      <c r="G344" s="36"/>
    </row>
    <row r="345" spans="1:7" s="2" customFormat="1" ht="15">
      <c r="A345" s="48"/>
      <c r="B345" s="49"/>
      <c r="C345" s="49"/>
      <c r="D345" s="50"/>
      <c r="E345" s="49"/>
      <c r="F345" s="51"/>
      <c r="G345" s="52"/>
    </row>
    <row r="346" spans="1:7" s="33" customFormat="1" ht="15">
      <c r="A346" s="27"/>
      <c r="B346" s="28"/>
      <c r="C346" s="28"/>
      <c r="D346" s="29"/>
      <c r="E346" s="30"/>
      <c r="F346" s="31"/>
      <c r="G346" s="32"/>
    </row>
    <row r="347" spans="1:7" s="33" customFormat="1" ht="15">
      <c r="A347" s="40"/>
      <c r="B347" s="41" t="s">
        <v>229</v>
      </c>
      <c r="C347" s="41"/>
      <c r="D347" s="152"/>
      <c r="G347" s="39"/>
    </row>
    <row r="348" spans="1:7" s="45" customFormat="1" ht="12">
      <c r="A348" s="42"/>
      <c r="B348" s="134"/>
      <c r="C348" s="43"/>
      <c r="D348" s="153" t="s">
        <v>142</v>
      </c>
      <c r="F348" s="46"/>
      <c r="G348" s="47"/>
    </row>
    <row r="349" spans="1:7" s="33" customFormat="1" ht="6.75" customHeight="1" thickBot="1">
      <c r="A349" s="40"/>
      <c r="B349" s="17"/>
      <c r="C349" s="41"/>
      <c r="D349" s="53"/>
      <c r="F349" s="19"/>
      <c r="G349" s="39"/>
    </row>
    <row r="350" spans="1:7" s="2" customFormat="1" ht="13.5" thickBot="1">
      <c r="A350" s="34"/>
      <c r="B350" s="2" t="s">
        <v>18</v>
      </c>
      <c r="D350" s="3"/>
      <c r="E350" s="14" t="s">
        <v>2</v>
      </c>
      <c r="F350" s="138"/>
      <c r="G350" s="36"/>
    </row>
    <row r="351" spans="1:7" s="2" customFormat="1" ht="6.75" customHeight="1" thickBot="1">
      <c r="A351" s="34"/>
      <c r="D351" s="3"/>
      <c r="F351" s="4"/>
      <c r="G351" s="36"/>
    </row>
    <row r="352" spans="1:7" s="2" customFormat="1" ht="13.5" thickBot="1">
      <c r="A352" s="34"/>
      <c r="B352" s="2" t="s">
        <v>19</v>
      </c>
      <c r="D352" s="3"/>
      <c r="E352" s="14" t="s">
        <v>2</v>
      </c>
      <c r="F352" s="138"/>
      <c r="G352" s="36"/>
    </row>
    <row r="353" spans="1:7" s="2" customFormat="1" ht="6.75" customHeight="1" thickBot="1">
      <c r="A353" s="34"/>
      <c r="D353" s="3"/>
      <c r="F353" s="4"/>
      <c r="G353" s="36"/>
    </row>
    <row r="354" spans="1:7" s="2" customFormat="1" ht="13.5" thickBot="1">
      <c r="A354" s="34"/>
      <c r="C354" s="2" t="s">
        <v>14</v>
      </c>
      <c r="D354" s="3"/>
      <c r="F354" s="16" t="str">
        <f>IF(F352&gt;F350,F350/F352,IF(F357&gt;0,F357,"N/A"))</f>
        <v>N/A</v>
      </c>
      <c r="G354" s="36"/>
    </row>
    <row r="355" spans="1:7" s="2" customFormat="1" ht="6.75" customHeight="1">
      <c r="A355" s="34"/>
      <c r="D355" s="3"/>
      <c r="F355" s="4"/>
      <c r="G355" s="36"/>
    </row>
    <row r="356" spans="1:7" s="2" customFormat="1" ht="13.5" customHeight="1" thickBot="1">
      <c r="A356" s="34"/>
      <c r="B356" s="298" t="s">
        <v>301</v>
      </c>
      <c r="C356" s="298"/>
      <c r="D356" s="298"/>
      <c r="F356" s="4"/>
      <c r="G356" s="36"/>
    </row>
    <row r="357" spans="1:7" s="2" customFormat="1" ht="13.5" thickBot="1">
      <c r="A357" s="34"/>
      <c r="B357" s="298"/>
      <c r="C357" s="298"/>
      <c r="D357" s="298"/>
      <c r="E357" s="14" t="s">
        <v>2</v>
      </c>
      <c r="F357" s="15"/>
      <c r="G357" s="36"/>
    </row>
    <row r="358" spans="1:7" s="2" customFormat="1" ht="6.75" customHeight="1">
      <c r="A358" s="34"/>
      <c r="D358" s="3"/>
      <c r="F358" s="4"/>
      <c r="G358" s="36"/>
    </row>
    <row r="359" spans="1:7" s="2" customFormat="1" ht="15">
      <c r="A359" s="34"/>
      <c r="B359" s="299"/>
      <c r="C359" s="300"/>
      <c r="D359" s="301"/>
      <c r="F359" s="4"/>
      <c r="G359" s="36"/>
    </row>
    <row r="360" spans="1:7" s="2" customFormat="1" ht="15">
      <c r="A360" s="34"/>
      <c r="B360" s="302"/>
      <c r="C360" s="303"/>
      <c r="D360" s="304"/>
      <c r="F360" s="4"/>
      <c r="G360" s="36"/>
    </row>
    <row r="361" spans="1:7" s="2" customFormat="1" ht="15">
      <c r="A361" s="34"/>
      <c r="B361" s="302"/>
      <c r="C361" s="303"/>
      <c r="D361" s="304"/>
      <c r="F361" s="4"/>
      <c r="G361" s="36"/>
    </row>
    <row r="362" spans="1:7" s="2" customFormat="1" ht="15">
      <c r="A362" s="34"/>
      <c r="B362" s="302"/>
      <c r="C362" s="303"/>
      <c r="D362" s="304"/>
      <c r="F362" s="4"/>
      <c r="G362" s="36"/>
    </row>
    <row r="363" spans="1:7" s="2" customFormat="1" ht="15">
      <c r="A363" s="34"/>
      <c r="B363" s="302"/>
      <c r="C363" s="303"/>
      <c r="D363" s="304"/>
      <c r="F363" s="4"/>
      <c r="G363" s="36"/>
    </row>
    <row r="364" spans="1:7" s="2" customFormat="1" ht="15">
      <c r="A364" s="34"/>
      <c r="B364" s="302"/>
      <c r="C364" s="303"/>
      <c r="D364" s="304"/>
      <c r="F364" s="4"/>
      <c r="G364" s="36"/>
    </row>
    <row r="365" spans="1:7" s="2" customFormat="1" ht="15">
      <c r="A365" s="34"/>
      <c r="B365" s="305"/>
      <c r="C365" s="306"/>
      <c r="D365" s="307"/>
      <c r="F365" s="4"/>
      <c r="G365" s="36"/>
    </row>
    <row r="366" spans="1:7" s="2" customFormat="1" ht="6.75" customHeight="1" thickBot="1">
      <c r="A366" s="34"/>
      <c r="D366" s="3"/>
      <c r="F366" s="4"/>
      <c r="G366" s="36"/>
    </row>
    <row r="367" spans="1:7" s="2" customFormat="1" ht="13.5" thickBot="1">
      <c r="A367" s="34"/>
      <c r="B367" s="2" t="s">
        <v>20</v>
      </c>
      <c r="D367" s="3"/>
      <c r="E367" s="14" t="s">
        <v>2</v>
      </c>
      <c r="F367" s="54"/>
      <c r="G367" s="36"/>
    </row>
    <row r="368" spans="1:7" s="2" customFormat="1" ht="6.75" customHeight="1" thickBot="1">
      <c r="A368" s="34"/>
      <c r="D368" s="3"/>
      <c r="F368" s="4"/>
      <c r="G368" s="36"/>
    </row>
    <row r="369" spans="1:7" s="2" customFormat="1" ht="13.5" thickBot="1">
      <c r="A369" s="34"/>
      <c r="C369" s="35" t="s">
        <v>15</v>
      </c>
      <c r="D369" s="3"/>
      <c r="F369" s="18" t="str">
        <f>IF(F357="Yes",1,IF(F357="No",0,IF(AND(ISBLANK(F367),ISNUMBER(F354)),1,IF(F367&gt;0,LOOKUP(F354/F367,$H$7:$H$10),IF(ISTEXT(D347),0,"")))))</f>
        <v/>
      </c>
      <c r="G369" s="36"/>
    </row>
    <row r="370" spans="1:7" s="2" customFormat="1" ht="15">
      <c r="A370" s="48"/>
      <c r="B370" s="49"/>
      <c r="C370" s="49"/>
      <c r="D370" s="50"/>
      <c r="E370" s="49"/>
      <c r="F370" s="51"/>
      <c r="G370" s="52"/>
    </row>
  </sheetData>
  <mergeCells count="28">
    <mergeCell ref="B309:D315"/>
    <mergeCell ref="B331:D332"/>
    <mergeCell ref="B356:D357"/>
    <mergeCell ref="B134:D140"/>
    <mergeCell ref="B159:D165"/>
    <mergeCell ref="B156:D157"/>
    <mergeCell ref="B181:D182"/>
    <mergeCell ref="B334:D340"/>
    <mergeCell ref="B359:D365"/>
    <mergeCell ref="B209:D215"/>
    <mergeCell ref="B234:D240"/>
    <mergeCell ref="B259:D265"/>
    <mergeCell ref="B284:D290"/>
    <mergeCell ref="B206:D207"/>
    <mergeCell ref="B231:D232"/>
    <mergeCell ref="B256:D257"/>
    <mergeCell ref="B281:D282"/>
    <mergeCell ref="B306:D307"/>
    <mergeCell ref="B184:D190"/>
    <mergeCell ref="B29:D30"/>
    <mergeCell ref="B56:D57"/>
    <mergeCell ref="B81:D82"/>
    <mergeCell ref="B106:D107"/>
    <mergeCell ref="B131:D132"/>
    <mergeCell ref="B32:D38"/>
    <mergeCell ref="B59:D65"/>
    <mergeCell ref="B84:D90"/>
    <mergeCell ref="B109:D115"/>
  </mergeCells>
  <dataValidations count="1">
    <dataValidation type="list" showInputMessage="1" showErrorMessage="1" sqref="F57 F157 F132 F107 F82 F182 F6 F207 F307 F282 F257 F232 F332 F357">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 ref="B281:B282" location="Instructions!A29" display="If &quot;yes/no&quot; as to whether the milestone has been achieved, select &quot;yes&quot; or &quot;no&quot; from the dropdown "/>
    <hyperlink ref="B281:D282" location="Instructions!A29:G40" display="If &quot;yes/no&quot; as to whether the milestone has been achieved, select &quot;yes&quot; or &quot;no&quot; from the dropdown menu, and provide an in-depth description of progress towards milestone achievement as stated in the instructions:"/>
    <hyperlink ref="B306:B307" location="Instructions!A29" display="If &quot;yes/no&quot; as to whether the milestone has been achieved, select &quot;yes&quot; or &quot;no&quot; from the dropdown "/>
    <hyperlink ref="B306:D307" location="Instructions!A29:G40" display="If &quot;yes/no&quot; as to whether the milestone has been achieved, select &quot;yes&quot; or &quot;no&quot; from the dropdown menu, and provide an in-depth description of progress towards milestone achievement as stated in the instructions:"/>
    <hyperlink ref="B331:B332" location="Instructions!A29" display="If &quot;yes/no&quot; as to whether the milestone has been achieved, select &quot;yes&quot; or &quot;no&quot; from the dropdown "/>
    <hyperlink ref="B331:D332" location="Instructions!A29:G40" display="If &quot;yes/no&quot; as to whether the milestone has been achieved, select &quot;yes&quot; or &quot;no&quot; from the dropdown menu, and provide an in-depth description of progress towards milestone achievement as stated in the instructions:"/>
    <hyperlink ref="B356:B357" location="Instructions!A29" display="If &quot;yes/no&quot; as to whether the milestone has been achieved, select &quot;yes&quot; or &quot;no&quot; from the dropdown "/>
    <hyperlink ref="B356:D3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4" manualBreakCount="4">
    <brk id="70" max="16383" man="1"/>
    <brk id="145" max="16383" man="1"/>
    <brk id="220" max="16383" man="1"/>
    <brk id="295" max="16383" man="1"/>
  </rowBreaks>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170"/>
  <sheetViews>
    <sheetView showGridLines="0" view="pageBreakPreview" zoomScale="85" zoomScaleSheetLayoutView="85" zoomScalePageLayoutView="90" workbookViewId="0" topLeftCell="A1">
      <selection activeCell="F6" sqref="F6"/>
    </sheetView>
  </sheetViews>
  <sheetFormatPr defaultColWidth="10.00390625" defaultRowHeight="15"/>
  <cols>
    <col min="1" max="1" width="1.7109375" style="5" customWidth="1"/>
    <col min="2" max="2" width="2.140625" style="5" customWidth="1"/>
    <col min="3" max="3" width="20.8515625" style="5" customWidth="1"/>
    <col min="4" max="4" width="75.8515625" style="11" customWidth="1"/>
    <col min="5" max="5" width="2.7109375" style="5" customWidth="1"/>
    <col min="6" max="6" width="14.421875" style="7" customWidth="1"/>
    <col min="7" max="7" width="2.710937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IF('[1]Total Payment Amount'!D2=0,"",'[1]Total Payment Amount'!D2)</f>
        <v>Los Angeles County Department of Health Services</v>
      </c>
    </row>
    <row r="3" spans="1:4" ht="15">
      <c r="A3" s="1" t="str">
        <f>'Total Payment Amount'!B3</f>
        <v>REPORTING YEAR:</v>
      </c>
      <c r="C3" s="1"/>
      <c r="D3" s="6" t="str">
        <f>IF('[1]Total Payment Amount'!D3=0,"",'[1]Total Payment Amount'!D3)</f>
        <v>DY 7</v>
      </c>
    </row>
    <row r="4" spans="1:4" ht="15">
      <c r="A4" s="1" t="str">
        <f>'Total Payment Amount'!B4</f>
        <v xml:space="preserve">DATE OF SUBMISSION: </v>
      </c>
      <c r="D4" s="8">
        <v>41182</v>
      </c>
    </row>
    <row r="5" ht="15.75" thickBot="1">
      <c r="A5" s="64" t="s">
        <v>181</v>
      </c>
    </row>
    <row r="6" spans="1:6" s="89" customFormat="1" ht="13.5" thickBot="1">
      <c r="A6" s="88"/>
      <c r="D6" s="92" t="s">
        <v>138</v>
      </c>
      <c r="E6" s="12" t="s">
        <v>2</v>
      </c>
      <c r="F6" s="15" t="s">
        <v>187</v>
      </c>
    </row>
    <row r="7" spans="1:8" ht="14.25">
      <c r="A7" s="10" t="s">
        <v>1</v>
      </c>
      <c r="H7" s="73">
        <v>0.25</v>
      </c>
    </row>
    <row r="8" spans="1:8" ht="14.25">
      <c r="A8" s="12" t="s">
        <v>2</v>
      </c>
      <c r="B8" s="13" t="s">
        <v>140</v>
      </c>
      <c r="H8" s="73">
        <v>0.5</v>
      </c>
    </row>
    <row r="9" spans="1:8" ht="15" thickBot="1">
      <c r="A9" s="13" t="s">
        <v>141</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127</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c r="G17" s="36"/>
    </row>
    <row r="18" spans="1:7" s="2" customFormat="1" ht="13.5" thickBot="1">
      <c r="A18" s="34"/>
      <c r="C18" s="35"/>
      <c r="D18" s="3"/>
      <c r="F18" s="4"/>
      <c r="G18" s="36"/>
    </row>
    <row r="19" spans="1:7" s="2" customFormat="1" ht="13.5" thickBot="1">
      <c r="A19" s="34"/>
      <c r="B19" s="2" t="s">
        <v>11</v>
      </c>
      <c r="C19" s="35"/>
      <c r="D19" s="3"/>
      <c r="E19" s="14" t="s">
        <v>2</v>
      </c>
      <c r="F19" s="15"/>
      <c r="G19" s="36"/>
    </row>
    <row r="20" spans="1:7" s="2" customFormat="1" ht="15">
      <c r="A20" s="34"/>
      <c r="C20" s="35"/>
      <c r="D20" s="3"/>
      <c r="E20" s="14"/>
      <c r="F20" s="147"/>
      <c r="G20" s="36"/>
    </row>
    <row r="21" spans="1:7" s="73" customFormat="1" ht="9.75" customHeight="1">
      <c r="A21" s="81"/>
      <c r="B21" s="64"/>
      <c r="C21" s="64"/>
      <c r="D21" s="72"/>
      <c r="F21" s="74"/>
      <c r="G21" s="75"/>
    </row>
    <row r="22" spans="1:7" s="33" customFormat="1" ht="15">
      <c r="A22" s="40"/>
      <c r="B22" s="41" t="s">
        <v>229</v>
      </c>
      <c r="C22" s="41"/>
      <c r="D22" s="152"/>
      <c r="G22" s="39"/>
    </row>
    <row r="23" spans="1:7" s="45" customFormat="1" ht="12">
      <c r="A23" s="42"/>
      <c r="B23" s="134"/>
      <c r="C23" s="43"/>
      <c r="D23" s="153" t="s">
        <v>142</v>
      </c>
      <c r="F23" s="46"/>
      <c r="G23" s="47"/>
    </row>
    <row r="24" spans="1:7" s="33" customFormat="1" ht="6.75" customHeight="1" thickBot="1">
      <c r="A24" s="40"/>
      <c r="B24" s="17"/>
      <c r="C24" s="41"/>
      <c r="D24" s="53"/>
      <c r="F24" s="19"/>
      <c r="G24" s="39"/>
    </row>
    <row r="25" spans="1:7" s="2" customFormat="1" ht="13.5" thickBot="1">
      <c r="A25" s="34"/>
      <c r="B25" s="2" t="s">
        <v>18</v>
      </c>
      <c r="D25" s="3"/>
      <c r="E25" s="14" t="s">
        <v>2</v>
      </c>
      <c r="F25" s="138"/>
      <c r="G25" s="36"/>
    </row>
    <row r="26" spans="1:7" s="2" customFormat="1" ht="6.75" customHeight="1" thickBot="1">
      <c r="A26" s="34"/>
      <c r="D26" s="3"/>
      <c r="F26" s="4"/>
      <c r="G26" s="36"/>
    </row>
    <row r="27" spans="1:7" s="2" customFormat="1" ht="13.5" thickBot="1">
      <c r="A27" s="34"/>
      <c r="B27" s="2" t="s">
        <v>19</v>
      </c>
      <c r="D27" s="3"/>
      <c r="E27" s="14" t="s">
        <v>2</v>
      </c>
      <c r="F27" s="138"/>
      <c r="G27" s="36"/>
    </row>
    <row r="28" spans="1:7" s="2" customFormat="1" ht="6.75" customHeight="1" thickBot="1">
      <c r="A28" s="34"/>
      <c r="D28" s="3"/>
      <c r="F28" s="4"/>
      <c r="G28" s="36"/>
    </row>
    <row r="29" spans="1:7" s="2" customFormat="1" ht="13.5" thickBot="1">
      <c r="A29" s="34"/>
      <c r="C29" s="2" t="s">
        <v>14</v>
      </c>
      <c r="D29" s="3"/>
      <c r="F29" s="16" t="str">
        <f>IF(F27&gt;F25,F25/F27,IF(F32&gt;0,F32,"N/A"))</f>
        <v>N/A</v>
      </c>
      <c r="G29" s="36"/>
    </row>
    <row r="30" spans="1:7" s="2" customFormat="1" ht="6.75" customHeight="1">
      <c r="A30" s="34"/>
      <c r="D30" s="3"/>
      <c r="F30" s="4"/>
      <c r="G30" s="36"/>
    </row>
    <row r="31" spans="1:7" s="2" customFormat="1" ht="13.5" customHeight="1" thickBot="1">
      <c r="A31" s="34"/>
      <c r="B31" s="298" t="s">
        <v>301</v>
      </c>
      <c r="C31" s="298"/>
      <c r="D31" s="298"/>
      <c r="F31" s="4"/>
      <c r="G31" s="36"/>
    </row>
    <row r="32" spans="1:7" s="2" customFormat="1" ht="13.5" thickBot="1">
      <c r="A32" s="34"/>
      <c r="B32" s="298"/>
      <c r="C32" s="298"/>
      <c r="D32" s="298"/>
      <c r="E32" s="14" t="s">
        <v>2</v>
      </c>
      <c r="F32" s="15"/>
      <c r="G32" s="36"/>
    </row>
    <row r="33" spans="1:7" s="2" customFormat="1" ht="6.75" customHeight="1">
      <c r="A33" s="34"/>
      <c r="D33" s="3"/>
      <c r="F33" s="4"/>
      <c r="G33" s="36"/>
    </row>
    <row r="34" spans="1:7" s="2" customFormat="1" ht="15">
      <c r="A34" s="34"/>
      <c r="B34" s="299"/>
      <c r="C34" s="300"/>
      <c r="D34" s="301"/>
      <c r="F34" s="4"/>
      <c r="G34" s="36"/>
    </row>
    <row r="35" spans="1:7" s="2" customFormat="1" ht="15">
      <c r="A35" s="34"/>
      <c r="B35" s="302"/>
      <c r="C35" s="303"/>
      <c r="D35" s="304"/>
      <c r="F35" s="4"/>
      <c r="G35" s="36"/>
    </row>
    <row r="36" spans="1:7" s="2" customFormat="1" ht="15">
      <c r="A36" s="34"/>
      <c r="B36" s="302"/>
      <c r="C36" s="303"/>
      <c r="D36" s="304"/>
      <c r="F36" s="4"/>
      <c r="G36" s="36"/>
    </row>
    <row r="37" spans="1:7" s="2" customFormat="1" ht="15">
      <c r="A37" s="34"/>
      <c r="B37" s="302"/>
      <c r="C37" s="303"/>
      <c r="D37" s="304"/>
      <c r="F37" s="4"/>
      <c r="G37" s="36"/>
    </row>
    <row r="38" spans="1:7" s="2" customFormat="1" ht="15">
      <c r="A38" s="34"/>
      <c r="B38" s="302"/>
      <c r="C38" s="303"/>
      <c r="D38" s="304"/>
      <c r="F38" s="4"/>
      <c r="G38" s="36"/>
    </row>
    <row r="39" spans="1:7" s="2" customFormat="1" ht="15">
      <c r="A39" s="34"/>
      <c r="B39" s="302"/>
      <c r="C39" s="303"/>
      <c r="D39" s="304"/>
      <c r="F39" s="4"/>
      <c r="G39" s="36"/>
    </row>
    <row r="40" spans="1:7" s="2" customFormat="1" ht="15">
      <c r="A40" s="34"/>
      <c r="B40" s="305"/>
      <c r="C40" s="306"/>
      <c r="D40" s="307"/>
      <c r="F40" s="4"/>
      <c r="G40" s="36"/>
    </row>
    <row r="41" spans="1:7" s="2" customFormat="1" ht="6.75" customHeight="1" thickBot="1">
      <c r="A41" s="34"/>
      <c r="D41" s="3"/>
      <c r="F41" s="4"/>
      <c r="G41" s="36"/>
    </row>
    <row r="42" spans="1:7" s="2" customFormat="1" ht="13.5" thickBot="1">
      <c r="A42" s="34"/>
      <c r="B42" s="2" t="s">
        <v>20</v>
      </c>
      <c r="D42" s="3"/>
      <c r="E42" s="14" t="s">
        <v>2</v>
      </c>
      <c r="F42" s="54"/>
      <c r="G42" s="36"/>
    </row>
    <row r="43" spans="1:7" s="2" customFormat="1" ht="6.75" customHeight="1" thickBot="1">
      <c r="A43" s="34"/>
      <c r="D43" s="3"/>
      <c r="F43" s="4"/>
      <c r="G43" s="36"/>
    </row>
    <row r="44" spans="1:7" s="2" customFormat="1" ht="13.5" thickBot="1">
      <c r="A44" s="34"/>
      <c r="C44" s="35" t="s">
        <v>15</v>
      </c>
      <c r="D44" s="3"/>
      <c r="F44" s="18" t="str">
        <f>IF(F32="Yes",1,IF(F32="No",0,IF(AND(ISBLANK(F42),ISNUMBER(F29)),1,IF(F42&gt;0,LOOKUP(F29/F42,$H$7:$H$10),IF(ISTEXT(D22),0,"")))))</f>
        <v/>
      </c>
      <c r="G44" s="36"/>
    </row>
    <row r="45" spans="1:7" s="2" customFormat="1"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229</v>
      </c>
      <c r="C47" s="41"/>
      <c r="D47" s="152"/>
      <c r="G47" s="39"/>
    </row>
    <row r="48" spans="1:7" s="45" customFormat="1" ht="12">
      <c r="A48" s="42"/>
      <c r="B48" s="134"/>
      <c r="C48" s="43"/>
      <c r="D48" s="153" t="s">
        <v>142</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8"/>
      <c r="G50" s="36"/>
    </row>
    <row r="51" spans="1:7" s="2" customFormat="1" ht="6.75" customHeight="1" thickBot="1">
      <c r="A51" s="34"/>
      <c r="D51" s="3"/>
      <c r="F51" s="4"/>
      <c r="G51" s="36"/>
    </row>
    <row r="52" spans="1:7" s="2" customFormat="1" ht="13.5" thickBot="1">
      <c r="A52" s="34"/>
      <c r="B52" s="2" t="s">
        <v>19</v>
      </c>
      <c r="D52" s="3"/>
      <c r="E52" s="14" t="s">
        <v>2</v>
      </c>
      <c r="F52" s="138"/>
      <c r="G52" s="36"/>
    </row>
    <row r="53" spans="1:7" s="2" customFormat="1" ht="6.75" customHeight="1" thickBot="1">
      <c r="A53" s="34"/>
      <c r="D53" s="3"/>
      <c r="F53" s="4"/>
      <c r="G53" s="36"/>
    </row>
    <row r="54" spans="1:7" s="2" customFormat="1" ht="13.5" thickBot="1">
      <c r="A54" s="34"/>
      <c r="C54" s="2" t="s">
        <v>14</v>
      </c>
      <c r="D54" s="3"/>
      <c r="F54" s="16" t="str">
        <f>IF(F52&gt;F50,F50/F52,IF(F57&gt;0,F57,"N/A"))</f>
        <v>N/A</v>
      </c>
      <c r="G54" s="36"/>
    </row>
    <row r="55" spans="1:7" s="2" customFormat="1" ht="6.75" customHeight="1">
      <c r="A55" s="34"/>
      <c r="D55" s="3"/>
      <c r="F55" s="4"/>
      <c r="G55" s="36"/>
    </row>
    <row r="56" spans="1:7" s="2" customFormat="1" ht="13.5" customHeight="1" thickBot="1">
      <c r="A56" s="34"/>
      <c r="B56" s="298" t="s">
        <v>301</v>
      </c>
      <c r="C56" s="298"/>
      <c r="D56" s="298"/>
      <c r="F56" s="4"/>
      <c r="G56" s="36"/>
    </row>
    <row r="57" spans="1:7" s="2" customFormat="1" ht="13.5" thickBot="1">
      <c r="A57" s="34"/>
      <c r="B57" s="298"/>
      <c r="C57" s="298"/>
      <c r="D57" s="298"/>
      <c r="E57" s="14" t="s">
        <v>2</v>
      </c>
      <c r="F57" s="15"/>
      <c r="G57" s="36"/>
    </row>
    <row r="58" spans="1:7" s="2" customFormat="1" ht="6.75" customHeight="1">
      <c r="A58" s="34"/>
      <c r="D58" s="3"/>
      <c r="F58" s="4"/>
      <c r="G58" s="36"/>
    </row>
    <row r="59" spans="1:7" s="2" customFormat="1" ht="15">
      <c r="A59" s="34"/>
      <c r="B59" s="299"/>
      <c r="C59" s="300"/>
      <c r="D59" s="301"/>
      <c r="F59" s="4"/>
      <c r="G59" s="36"/>
    </row>
    <row r="60" spans="1:7" s="2" customFormat="1" ht="15">
      <c r="A60" s="34"/>
      <c r="B60" s="302"/>
      <c r="C60" s="303"/>
      <c r="D60" s="304"/>
      <c r="F60" s="4"/>
      <c r="G60" s="36"/>
    </row>
    <row r="61" spans="1:7" s="2" customFormat="1" ht="15">
      <c r="A61" s="34"/>
      <c r="B61" s="302"/>
      <c r="C61" s="303"/>
      <c r="D61" s="304"/>
      <c r="F61" s="4"/>
      <c r="G61" s="36"/>
    </row>
    <row r="62" spans="1:7" s="2" customFormat="1" ht="15">
      <c r="A62" s="34"/>
      <c r="B62" s="302"/>
      <c r="C62" s="303"/>
      <c r="D62" s="304"/>
      <c r="F62" s="4"/>
      <c r="G62" s="36"/>
    </row>
    <row r="63" spans="1:7" s="2" customFormat="1" ht="15">
      <c r="A63" s="34"/>
      <c r="B63" s="302"/>
      <c r="C63" s="303"/>
      <c r="D63" s="304"/>
      <c r="F63" s="4"/>
      <c r="G63" s="36"/>
    </row>
    <row r="64" spans="1:7" s="2" customFormat="1" ht="15">
      <c r="A64" s="34"/>
      <c r="B64" s="302"/>
      <c r="C64" s="303"/>
      <c r="D64" s="304"/>
      <c r="F64" s="4"/>
      <c r="G64" s="36"/>
    </row>
    <row r="65" spans="1:7" s="2" customFormat="1" ht="15">
      <c r="A65" s="34"/>
      <c r="B65" s="305"/>
      <c r="C65" s="306"/>
      <c r="D65" s="307"/>
      <c r="F65" s="4"/>
      <c r="G65" s="36"/>
    </row>
    <row r="66" spans="1:7" s="2" customFormat="1" ht="6.75" customHeight="1" thickBot="1">
      <c r="A66" s="34"/>
      <c r="D66" s="3"/>
      <c r="F66" s="4"/>
      <c r="G66" s="36"/>
    </row>
    <row r="67" spans="1:7" s="2" customFormat="1" ht="13.5" thickBot="1">
      <c r="A67" s="34"/>
      <c r="B67" s="2" t="s">
        <v>20</v>
      </c>
      <c r="D67" s="3"/>
      <c r="E67" s="14" t="s">
        <v>2</v>
      </c>
      <c r="F67" s="54"/>
      <c r="G67" s="36"/>
    </row>
    <row r="68" spans="1:7" s="2" customFormat="1" ht="6.75" customHeight="1" thickBot="1">
      <c r="A68" s="34"/>
      <c r="D68" s="3"/>
      <c r="F68" s="4"/>
      <c r="G68" s="36"/>
    </row>
    <row r="69" spans="1:7" s="2" customFormat="1" ht="13.5" thickBot="1">
      <c r="A69" s="34"/>
      <c r="C69" s="35" t="s">
        <v>15</v>
      </c>
      <c r="D69" s="3"/>
      <c r="F69" s="18" t="str">
        <f>IF(F57="Yes",1,IF(F57="No",0,IF(AND(ISBLANK(F67),ISNUMBER(F54)),1,IF(F67&gt;0,LOOKUP(F54/F67,$H$7:$H$10),IF(ISTEXT(D47),0,"")))))</f>
        <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229</v>
      </c>
      <c r="C72" s="41"/>
      <c r="D72" s="152"/>
      <c r="G72" s="39"/>
    </row>
    <row r="73" spans="1:7" s="45" customFormat="1" ht="12">
      <c r="A73" s="42"/>
      <c r="B73" s="134"/>
      <c r="C73" s="43"/>
      <c r="D73" s="153" t="s">
        <v>142</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8"/>
      <c r="G75" s="36"/>
    </row>
    <row r="76" spans="1:7" s="2" customFormat="1" ht="6.75" customHeight="1" thickBot="1">
      <c r="A76" s="34"/>
      <c r="D76" s="3"/>
      <c r="F76" s="4"/>
      <c r="G76" s="36"/>
    </row>
    <row r="77" spans="1:7" s="2" customFormat="1" ht="13.5" thickBot="1">
      <c r="A77" s="34"/>
      <c r="B77" s="2" t="s">
        <v>19</v>
      </c>
      <c r="D77" s="3"/>
      <c r="E77" s="14" t="s">
        <v>2</v>
      </c>
      <c r="F77" s="138"/>
      <c r="G77" s="36"/>
    </row>
    <row r="78" spans="1:7" s="2" customFormat="1" ht="6.75" customHeight="1" thickBot="1">
      <c r="A78" s="34"/>
      <c r="D78" s="3"/>
      <c r="F78" s="4"/>
      <c r="G78" s="36"/>
    </row>
    <row r="79" spans="1:7" s="2" customFormat="1" ht="13.5" thickBot="1">
      <c r="A79" s="34"/>
      <c r="C79" s="2" t="s">
        <v>14</v>
      </c>
      <c r="D79" s="3"/>
      <c r="F79" s="16" t="str">
        <f>IF(F77&gt;F75,F75/F77,IF(F82&gt;0,F82,"N/A"))</f>
        <v>N/A</v>
      </c>
      <c r="G79" s="36"/>
    </row>
    <row r="80" spans="1:7" s="2" customFormat="1" ht="6.75" customHeight="1">
      <c r="A80" s="34"/>
      <c r="D80" s="3"/>
      <c r="F80" s="4"/>
      <c r="G80" s="36"/>
    </row>
    <row r="81" spans="1:7" s="2" customFormat="1" ht="13.5" customHeight="1" thickBot="1">
      <c r="A81" s="34"/>
      <c r="B81" s="298" t="s">
        <v>301</v>
      </c>
      <c r="C81" s="298"/>
      <c r="D81" s="298"/>
      <c r="F81" s="4"/>
      <c r="G81" s="36"/>
    </row>
    <row r="82" spans="1:7" s="2" customFormat="1" ht="13.5" thickBot="1">
      <c r="A82" s="34"/>
      <c r="B82" s="298"/>
      <c r="C82" s="298"/>
      <c r="D82" s="298"/>
      <c r="E82" s="14" t="s">
        <v>2</v>
      </c>
      <c r="F82" s="15"/>
      <c r="G82" s="36"/>
    </row>
    <row r="83" spans="1:7" s="2" customFormat="1" ht="6.75" customHeight="1">
      <c r="A83" s="34"/>
      <c r="D83" s="3"/>
      <c r="F83" s="4"/>
      <c r="G83" s="36"/>
    </row>
    <row r="84" spans="1:7" s="2" customFormat="1" ht="15">
      <c r="A84" s="34"/>
      <c r="B84" s="299"/>
      <c r="C84" s="300"/>
      <c r="D84" s="301"/>
      <c r="F84" s="4"/>
      <c r="G84" s="36"/>
    </row>
    <row r="85" spans="1:7" s="2" customFormat="1" ht="15">
      <c r="A85" s="34"/>
      <c r="B85" s="302"/>
      <c r="C85" s="303"/>
      <c r="D85" s="304"/>
      <c r="F85" s="4"/>
      <c r="G85" s="36"/>
    </row>
    <row r="86" spans="1:7" s="2" customFormat="1" ht="15">
      <c r="A86" s="34"/>
      <c r="B86" s="302"/>
      <c r="C86" s="303"/>
      <c r="D86" s="304"/>
      <c r="F86" s="4"/>
      <c r="G86" s="36"/>
    </row>
    <row r="87" spans="1:7" s="2" customFormat="1" ht="15">
      <c r="A87" s="34"/>
      <c r="B87" s="302"/>
      <c r="C87" s="303"/>
      <c r="D87" s="304"/>
      <c r="F87" s="4"/>
      <c r="G87" s="36"/>
    </row>
    <row r="88" spans="1:7" s="2" customFormat="1" ht="15">
      <c r="A88" s="34"/>
      <c r="B88" s="302"/>
      <c r="C88" s="303"/>
      <c r="D88" s="304"/>
      <c r="F88" s="4"/>
      <c r="G88" s="36"/>
    </row>
    <row r="89" spans="1:7" s="2" customFormat="1" ht="15">
      <c r="A89" s="34"/>
      <c r="B89" s="302"/>
      <c r="C89" s="303"/>
      <c r="D89" s="304"/>
      <c r="F89" s="4"/>
      <c r="G89" s="36"/>
    </row>
    <row r="90" spans="1:7" s="2" customFormat="1" ht="15">
      <c r="A90" s="34"/>
      <c r="B90" s="305"/>
      <c r="C90" s="306"/>
      <c r="D90" s="307"/>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18" t="str">
        <f>IF(F82="Yes",1,IF(F82="No",0,IF(AND(ISBLANK(F92),ISNUMBER(F79)),1,IF(F92&gt;0,LOOKUP(F79/F92,$H$7:$H$10),IF(ISTEXT(D72),0,"")))))</f>
        <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229</v>
      </c>
      <c r="C97" s="41"/>
      <c r="D97" s="152"/>
      <c r="G97" s="39"/>
    </row>
    <row r="98" spans="1:7" s="45" customFormat="1" ht="12">
      <c r="A98" s="42"/>
      <c r="B98" s="134"/>
      <c r="C98" s="43"/>
      <c r="D98" s="153" t="s">
        <v>142</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8"/>
      <c r="G100" s="36"/>
    </row>
    <row r="101" spans="1:7" s="2" customFormat="1" ht="6.75" customHeight="1" thickBot="1">
      <c r="A101" s="34"/>
      <c r="D101" s="3"/>
      <c r="F101" s="4"/>
      <c r="G101" s="36"/>
    </row>
    <row r="102" spans="1:7" s="2" customFormat="1" ht="13.5" thickBot="1">
      <c r="A102" s="34"/>
      <c r="B102" s="2" t="s">
        <v>19</v>
      </c>
      <c r="D102" s="3"/>
      <c r="E102" s="14" t="s">
        <v>2</v>
      </c>
      <c r="F102" s="138"/>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298" t="s">
        <v>301</v>
      </c>
      <c r="C106" s="298"/>
      <c r="D106" s="298"/>
      <c r="F106" s="4"/>
      <c r="G106" s="36"/>
    </row>
    <row r="107" spans="1:7" s="2" customFormat="1" ht="13.5" thickBot="1">
      <c r="A107" s="34"/>
      <c r="B107" s="298"/>
      <c r="C107" s="298"/>
      <c r="D107" s="298"/>
      <c r="E107" s="14" t="s">
        <v>2</v>
      </c>
      <c r="F107" s="15"/>
      <c r="G107" s="36"/>
    </row>
    <row r="108" spans="1:7" s="2" customFormat="1" ht="6.75" customHeight="1">
      <c r="A108" s="34"/>
      <c r="D108" s="3"/>
      <c r="F108" s="4"/>
      <c r="G108" s="36"/>
    </row>
    <row r="109" spans="1:7" s="2" customFormat="1" ht="15">
      <c r="A109" s="34"/>
      <c r="B109" s="299"/>
      <c r="C109" s="300"/>
      <c r="D109" s="301"/>
      <c r="F109" s="4"/>
      <c r="G109" s="36"/>
    </row>
    <row r="110" spans="1:7" s="2" customFormat="1" ht="15">
      <c r="A110" s="34"/>
      <c r="B110" s="302"/>
      <c r="C110" s="303"/>
      <c r="D110" s="304"/>
      <c r="F110" s="4"/>
      <c r="G110" s="36"/>
    </row>
    <row r="111" spans="1:7" s="2" customFormat="1" ht="15">
      <c r="A111" s="34"/>
      <c r="B111" s="302"/>
      <c r="C111" s="303"/>
      <c r="D111" s="304"/>
      <c r="F111" s="4"/>
      <c r="G111" s="36"/>
    </row>
    <row r="112" spans="1:7" s="2" customFormat="1" ht="15">
      <c r="A112" s="34"/>
      <c r="B112" s="302"/>
      <c r="C112" s="303"/>
      <c r="D112" s="304"/>
      <c r="F112" s="4"/>
      <c r="G112" s="36"/>
    </row>
    <row r="113" spans="1:7" s="2" customFormat="1" ht="15">
      <c r="A113" s="34"/>
      <c r="B113" s="302"/>
      <c r="C113" s="303"/>
      <c r="D113" s="304"/>
      <c r="F113" s="4"/>
      <c r="G113" s="36"/>
    </row>
    <row r="114" spans="1:7" s="2" customFormat="1" ht="15">
      <c r="A114" s="34"/>
      <c r="B114" s="302"/>
      <c r="C114" s="303"/>
      <c r="D114" s="304"/>
      <c r="F114" s="4"/>
      <c r="G114" s="36"/>
    </row>
    <row r="115" spans="1:7" s="2" customFormat="1" ht="15">
      <c r="A115" s="34"/>
      <c r="B115" s="305"/>
      <c r="C115" s="306"/>
      <c r="D115" s="307"/>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IF(F107="Yes",1,IF(F107="No",0,IF(AND(ISBLANK(F117),ISNUMBER(F104)),1,IF(F117&gt;0,LOOKUP(F104/F117,$H$7:$H$10),IF(ISTEXT(D97),0,"")))))</f>
        <v/>
      </c>
      <c r="G119" s="36"/>
    </row>
    <row r="120" spans="1:7" s="2" customFormat="1"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229</v>
      </c>
      <c r="C122" s="41"/>
      <c r="D122" s="152"/>
      <c r="G122" s="39"/>
    </row>
    <row r="123" spans="1:7" s="45" customFormat="1" ht="12">
      <c r="A123" s="42"/>
      <c r="B123" s="134"/>
      <c r="C123" s="43"/>
      <c r="D123" s="153" t="s">
        <v>142</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8"/>
      <c r="G125" s="36"/>
    </row>
    <row r="126" spans="1:7" s="2" customFormat="1" ht="6.75" customHeight="1" thickBot="1">
      <c r="A126" s="34"/>
      <c r="D126" s="3"/>
      <c r="F126" s="4"/>
      <c r="G126" s="36"/>
    </row>
    <row r="127" spans="1:7" s="2" customFormat="1" ht="13.5" thickBot="1">
      <c r="A127" s="34"/>
      <c r="B127" s="2" t="s">
        <v>19</v>
      </c>
      <c r="D127" s="3"/>
      <c r="E127" s="14" t="s">
        <v>2</v>
      </c>
      <c r="F127" s="138"/>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298" t="s">
        <v>301</v>
      </c>
      <c r="C131" s="298"/>
      <c r="D131" s="298"/>
      <c r="F131" s="4"/>
      <c r="G131" s="36"/>
    </row>
    <row r="132" spans="1:7" s="2" customFormat="1" ht="13.5" thickBot="1">
      <c r="A132" s="34"/>
      <c r="B132" s="298"/>
      <c r="C132" s="298"/>
      <c r="D132" s="298"/>
      <c r="E132" s="14" t="s">
        <v>2</v>
      </c>
      <c r="F132" s="15"/>
      <c r="G132" s="36"/>
    </row>
    <row r="133" spans="1:7" s="2" customFormat="1" ht="6.75" customHeight="1">
      <c r="A133" s="34"/>
      <c r="D133" s="3"/>
      <c r="F133" s="4"/>
      <c r="G133" s="36"/>
    </row>
    <row r="134" spans="1:7" s="2" customFormat="1" ht="15">
      <c r="A134" s="34"/>
      <c r="B134" s="299"/>
      <c r="C134" s="300"/>
      <c r="D134" s="301"/>
      <c r="F134" s="4"/>
      <c r="G134" s="36"/>
    </row>
    <row r="135" spans="1:7" s="2" customFormat="1" ht="15">
      <c r="A135" s="34"/>
      <c r="B135" s="302"/>
      <c r="C135" s="303"/>
      <c r="D135" s="304"/>
      <c r="F135" s="4"/>
      <c r="G135" s="36"/>
    </row>
    <row r="136" spans="1:7" s="2" customFormat="1" ht="15">
      <c r="A136" s="34"/>
      <c r="B136" s="302"/>
      <c r="C136" s="303"/>
      <c r="D136" s="304"/>
      <c r="F136" s="4"/>
      <c r="G136" s="36"/>
    </row>
    <row r="137" spans="1:7" s="2" customFormat="1" ht="15">
      <c r="A137" s="34"/>
      <c r="B137" s="302"/>
      <c r="C137" s="303"/>
      <c r="D137" s="304"/>
      <c r="F137" s="4"/>
      <c r="G137" s="36"/>
    </row>
    <row r="138" spans="1:7" s="2" customFormat="1" ht="15">
      <c r="A138" s="34"/>
      <c r="B138" s="302"/>
      <c r="C138" s="303"/>
      <c r="D138" s="304"/>
      <c r="F138" s="4"/>
      <c r="G138" s="36"/>
    </row>
    <row r="139" spans="1:7" s="2" customFormat="1" ht="15">
      <c r="A139" s="34"/>
      <c r="B139" s="302"/>
      <c r="C139" s="303"/>
      <c r="D139" s="304"/>
      <c r="F139" s="4"/>
      <c r="G139" s="36"/>
    </row>
    <row r="140" spans="1:7" s="2" customFormat="1" ht="15">
      <c r="A140" s="34"/>
      <c r="B140" s="305"/>
      <c r="C140" s="306"/>
      <c r="D140" s="307"/>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IF(F132="Yes",1,IF(F132="No",0,IF(AND(ISBLANK(F142),ISNUMBER(F129)),1,IF(F142&gt;0,LOOKUP(F129/F142,$H$7:$H$10),IF(ISTEXT(D122),0,"")))))</f>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229</v>
      </c>
      <c r="C147" s="41"/>
      <c r="D147" s="152"/>
      <c r="G147" s="39"/>
    </row>
    <row r="148" spans="1:7" s="45" customFormat="1" ht="12">
      <c r="A148" s="42"/>
      <c r="B148" s="134"/>
      <c r="C148" s="43"/>
      <c r="D148" s="153" t="s">
        <v>142</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8"/>
      <c r="G150" s="36"/>
    </row>
    <row r="151" spans="1:7" s="2" customFormat="1" ht="6.75" customHeight="1" thickBot="1">
      <c r="A151" s="34"/>
      <c r="D151" s="3"/>
      <c r="F151" s="4"/>
      <c r="G151" s="36"/>
    </row>
    <row r="152" spans="1:7" s="2" customFormat="1" ht="13.5" thickBot="1">
      <c r="A152" s="34"/>
      <c r="B152" s="2" t="s">
        <v>19</v>
      </c>
      <c r="D152" s="3"/>
      <c r="E152" s="14" t="s">
        <v>2</v>
      </c>
      <c r="F152" s="138"/>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298" t="s">
        <v>301</v>
      </c>
      <c r="C156" s="298"/>
      <c r="D156" s="298"/>
      <c r="F156" s="4"/>
      <c r="G156" s="36"/>
    </row>
    <row r="157" spans="1:7" s="2" customFormat="1" ht="13.5" thickBot="1">
      <c r="A157" s="34"/>
      <c r="B157" s="298"/>
      <c r="C157" s="298"/>
      <c r="D157" s="298"/>
      <c r="E157" s="14" t="s">
        <v>2</v>
      </c>
      <c r="F157" s="15"/>
      <c r="G157" s="36"/>
    </row>
    <row r="158" spans="1:7" s="2" customFormat="1" ht="6.75" customHeight="1">
      <c r="A158" s="34"/>
      <c r="D158" s="3"/>
      <c r="F158" s="4"/>
      <c r="G158" s="36"/>
    </row>
    <row r="159" spans="1:7" s="2" customFormat="1" ht="15">
      <c r="A159" s="34"/>
      <c r="B159" s="299"/>
      <c r="C159" s="300"/>
      <c r="D159" s="301"/>
      <c r="F159" s="4"/>
      <c r="G159" s="36"/>
    </row>
    <row r="160" spans="1:7" s="2" customFormat="1" ht="15">
      <c r="A160" s="34"/>
      <c r="B160" s="302"/>
      <c r="C160" s="303"/>
      <c r="D160" s="304"/>
      <c r="F160" s="4"/>
      <c r="G160" s="36"/>
    </row>
    <row r="161" spans="1:7" s="2" customFormat="1" ht="15">
      <c r="A161" s="34"/>
      <c r="B161" s="302"/>
      <c r="C161" s="303"/>
      <c r="D161" s="304"/>
      <c r="F161" s="4"/>
      <c r="G161" s="36"/>
    </row>
    <row r="162" spans="1:7" s="2" customFormat="1" ht="15">
      <c r="A162" s="34"/>
      <c r="B162" s="302"/>
      <c r="C162" s="303"/>
      <c r="D162" s="304"/>
      <c r="F162" s="4"/>
      <c r="G162" s="36"/>
    </row>
    <row r="163" spans="1:7" s="2" customFormat="1" ht="15">
      <c r="A163" s="34"/>
      <c r="B163" s="302"/>
      <c r="C163" s="303"/>
      <c r="D163" s="304"/>
      <c r="F163" s="4"/>
      <c r="G163" s="36"/>
    </row>
    <row r="164" spans="1:7" s="2" customFormat="1" ht="15">
      <c r="A164" s="34"/>
      <c r="B164" s="302"/>
      <c r="C164" s="303"/>
      <c r="D164" s="304"/>
      <c r="F164" s="4"/>
      <c r="G164" s="36"/>
    </row>
    <row r="165" spans="1:7" s="2" customFormat="1" ht="15">
      <c r="A165" s="34"/>
      <c r="B165" s="305"/>
      <c r="C165" s="306"/>
      <c r="D165" s="307"/>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IF(F157="Yes",1,IF(F157="No",0,IF(AND(ISBLANK(F167),ISNUMBER(F154)),1,IF(F167&gt;0,LOOKUP(F154/F167,$H$7:$H$10),IF(ISTEXT(D147),0,"")))))</f>
        <v/>
      </c>
      <c r="G169" s="36"/>
    </row>
    <row r="170" spans="1:7" s="2" customFormat="1" ht="15">
      <c r="A170" s="48"/>
      <c r="B170" s="49"/>
      <c r="C170" s="49"/>
      <c r="D170" s="50"/>
      <c r="E170" s="49"/>
      <c r="F170" s="51"/>
      <c r="G170" s="52"/>
    </row>
  </sheetData>
  <mergeCells count="12">
    <mergeCell ref="B31:D32"/>
    <mergeCell ref="B56:D57"/>
    <mergeCell ref="B81:D82"/>
    <mergeCell ref="B106:D107"/>
    <mergeCell ref="B131:D132"/>
    <mergeCell ref="B159:D165"/>
    <mergeCell ref="B34:D40"/>
    <mergeCell ref="B59:D65"/>
    <mergeCell ref="B84:D90"/>
    <mergeCell ref="B109:D115"/>
    <mergeCell ref="B134:D140"/>
    <mergeCell ref="B156:D157"/>
  </mergeCells>
  <dataValidations count="1">
    <dataValidation type="list" showInputMessage="1" showErrorMessage="1" sqref="F32 F132 F107 F82 F57 F157 F6">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70" max="16383" man="1"/>
    <brk id="14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195"/>
  <sheetViews>
    <sheetView showGridLines="0" zoomScale="88" zoomScaleNormal="88" zoomScaleSheetLayoutView="68" zoomScalePageLayoutView="90" workbookViewId="0" topLeftCell="A2">
      <selection activeCell="M30" sqref="M30"/>
    </sheetView>
  </sheetViews>
  <sheetFormatPr defaultColWidth="10.00390625" defaultRowHeight="15"/>
  <cols>
    <col min="1" max="1" width="1.7109375" style="5" customWidth="1"/>
    <col min="2" max="2" width="2.140625" style="5" customWidth="1"/>
    <col min="3" max="3" width="20.8515625" style="5" customWidth="1"/>
    <col min="4" max="4" width="75.7109375" style="11" customWidth="1"/>
    <col min="5" max="5" width="2.7109375" style="5" customWidth="1"/>
    <col min="6" max="6" width="16.8515625" style="7" customWidth="1"/>
    <col min="7" max="7" width="3.00390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IF('[1]Total Payment Amount'!D2=0,"",'[1]Total Payment Amount'!D2)</f>
        <v>Los Angeles County Department of Health Services</v>
      </c>
    </row>
    <row r="3" spans="1:4" ht="15">
      <c r="A3" s="1" t="str">
        <f>'Total Payment Amount'!B3</f>
        <v>REPORTING YEAR:</v>
      </c>
      <c r="C3" s="1"/>
      <c r="D3" s="6" t="str">
        <f>IF('[1]Total Payment Amount'!D3=0,"",'[1]Total Payment Amount'!D3)</f>
        <v>DY 7</v>
      </c>
    </row>
    <row r="4" spans="1:4" ht="15">
      <c r="A4" s="1" t="str">
        <f>'Total Payment Amount'!B4</f>
        <v xml:space="preserve">DATE OF SUBMISSION: </v>
      </c>
      <c r="D4" s="8">
        <v>41182</v>
      </c>
    </row>
    <row r="5" ht="15.75" thickBot="1">
      <c r="A5" s="64" t="s">
        <v>182</v>
      </c>
    </row>
    <row r="6" spans="1:6" s="89" customFormat="1" ht="13.5" thickBot="1">
      <c r="A6" s="88"/>
      <c r="D6" s="92" t="s">
        <v>138</v>
      </c>
      <c r="E6" s="12" t="s">
        <v>2</v>
      </c>
      <c r="F6" s="15" t="s">
        <v>186</v>
      </c>
    </row>
    <row r="7" spans="1:8" ht="14.25">
      <c r="A7" s="10" t="s">
        <v>1</v>
      </c>
      <c r="H7" s="73">
        <v>0.25</v>
      </c>
    </row>
    <row r="8" spans="1:8" ht="14.25">
      <c r="A8" s="12" t="s">
        <v>2</v>
      </c>
      <c r="B8" s="13" t="s">
        <v>140</v>
      </c>
      <c r="H8" s="73">
        <v>0.5</v>
      </c>
    </row>
    <row r="9" spans="1:8" ht="15" thickBot="1">
      <c r="A9" s="13" t="s">
        <v>141</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128</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12795750</v>
      </c>
      <c r="G17" s="36"/>
    </row>
    <row r="18" spans="1:7" s="2" customFormat="1" ht="13.5" thickBot="1">
      <c r="A18" s="34"/>
      <c r="C18" s="35"/>
      <c r="D18" s="3"/>
      <c r="F18" s="4"/>
      <c r="G18" s="36"/>
    </row>
    <row r="19" spans="1:7" s="2" customFormat="1" ht="13.5" thickBot="1">
      <c r="A19" s="34"/>
      <c r="B19" s="2" t="s">
        <v>11</v>
      </c>
      <c r="C19" s="35"/>
      <c r="D19" s="3"/>
      <c r="E19" s="14" t="s">
        <v>2</v>
      </c>
      <c r="F19" s="15">
        <v>12795750</v>
      </c>
      <c r="G19" s="36"/>
    </row>
    <row r="20" spans="1:7" s="2" customFormat="1" ht="15">
      <c r="A20" s="34"/>
      <c r="C20" s="35"/>
      <c r="D20" s="3"/>
      <c r="E20" s="14"/>
      <c r="F20" s="147"/>
      <c r="G20" s="36"/>
    </row>
    <row r="21" spans="1:7" s="73" customFormat="1" ht="9.75" customHeight="1">
      <c r="A21" s="81"/>
      <c r="B21" s="64"/>
      <c r="C21" s="64"/>
      <c r="D21" s="72"/>
      <c r="F21" s="74"/>
      <c r="G21" s="75"/>
    </row>
    <row r="22" spans="1:7" s="33" customFormat="1" ht="28.5">
      <c r="A22" s="40"/>
      <c r="B22" s="41" t="s">
        <v>229</v>
      </c>
      <c r="C22" s="41"/>
      <c r="D22" s="267" t="s">
        <v>345</v>
      </c>
      <c r="G22" s="39"/>
    </row>
    <row r="23" spans="1:7" s="45" customFormat="1" ht="12">
      <c r="A23" s="42"/>
      <c r="B23" s="134"/>
      <c r="C23" s="43"/>
      <c r="D23" s="153" t="s">
        <v>142</v>
      </c>
      <c r="F23" s="46"/>
      <c r="G23" s="47"/>
    </row>
    <row r="24" spans="1:7" s="33" customFormat="1" ht="6.75" customHeight="1" thickBot="1">
      <c r="A24" s="40"/>
      <c r="B24" s="17"/>
      <c r="C24" s="41"/>
      <c r="D24" s="53"/>
      <c r="F24" s="19"/>
      <c r="G24" s="39"/>
    </row>
    <row r="25" spans="1:7" s="2" customFormat="1" ht="13.5" thickBot="1">
      <c r="A25" s="34"/>
      <c r="B25" s="2" t="s">
        <v>18</v>
      </c>
      <c r="D25" s="3"/>
      <c r="E25" s="14" t="s">
        <v>2</v>
      </c>
      <c r="F25" s="138"/>
      <c r="G25" s="36"/>
    </row>
    <row r="26" spans="1:7" s="2" customFormat="1" ht="6.75" customHeight="1" thickBot="1">
      <c r="A26" s="34"/>
      <c r="D26" s="3"/>
      <c r="F26" s="4"/>
      <c r="G26" s="36"/>
    </row>
    <row r="27" spans="1:7" s="2" customFormat="1" ht="13.5" thickBot="1">
      <c r="A27" s="34"/>
      <c r="B27" s="2" t="s">
        <v>19</v>
      </c>
      <c r="D27" s="3"/>
      <c r="E27" s="14" t="s">
        <v>2</v>
      </c>
      <c r="F27" s="138"/>
      <c r="G27" s="36"/>
    </row>
    <row r="28" spans="1:7" s="2" customFormat="1" ht="6.75" customHeight="1" thickBot="1">
      <c r="A28" s="34"/>
      <c r="D28" s="3"/>
      <c r="F28" s="4"/>
      <c r="G28" s="36"/>
    </row>
    <row r="29" spans="1:7" s="2" customFormat="1" ht="13.5" thickBot="1">
      <c r="A29" s="34"/>
      <c r="C29" s="2" t="s">
        <v>14</v>
      </c>
      <c r="D29" s="3"/>
      <c r="F29" s="16" t="str">
        <f>IF(F27&gt;F25,F25/F27,IF(F32&gt;0,F32,"N/A"))</f>
        <v>Yes</v>
      </c>
      <c r="G29" s="36"/>
    </row>
    <row r="30" spans="1:7" s="2" customFormat="1" ht="6.75" customHeight="1">
      <c r="A30" s="34"/>
      <c r="D30" s="3"/>
      <c r="F30" s="4"/>
      <c r="G30" s="36"/>
    </row>
    <row r="31" spans="1:7" s="2" customFormat="1" ht="13.5" customHeight="1" thickBot="1">
      <c r="A31" s="34"/>
      <c r="B31" s="298" t="s">
        <v>301</v>
      </c>
      <c r="C31" s="298"/>
      <c r="D31" s="298"/>
      <c r="F31" s="4"/>
      <c r="G31" s="36"/>
    </row>
    <row r="32" spans="1:7" s="2" customFormat="1" ht="13.5" thickBot="1">
      <c r="A32" s="34"/>
      <c r="B32" s="298"/>
      <c r="C32" s="298"/>
      <c r="D32" s="298"/>
      <c r="E32" s="14" t="s">
        <v>2</v>
      </c>
      <c r="F32" s="15" t="s">
        <v>186</v>
      </c>
      <c r="G32" s="36"/>
    </row>
    <row r="33" spans="1:7" s="2" customFormat="1" ht="6.75" customHeight="1">
      <c r="A33" s="34"/>
      <c r="D33" s="3"/>
      <c r="F33" s="4"/>
      <c r="G33" s="36"/>
    </row>
    <row r="34" spans="1:7" s="2" customFormat="1" ht="15">
      <c r="A34" s="34"/>
      <c r="B34" s="299" t="s">
        <v>384</v>
      </c>
      <c r="C34" s="300"/>
      <c r="D34" s="301"/>
      <c r="F34" s="4"/>
      <c r="G34" s="36"/>
    </row>
    <row r="35" spans="1:7" s="2" customFormat="1" ht="15">
      <c r="A35" s="34"/>
      <c r="B35" s="302"/>
      <c r="C35" s="303"/>
      <c r="D35" s="304"/>
      <c r="F35" s="4"/>
      <c r="G35" s="36"/>
    </row>
    <row r="36" spans="1:7" s="2" customFormat="1" ht="15">
      <c r="A36" s="34"/>
      <c r="B36" s="302"/>
      <c r="C36" s="303"/>
      <c r="D36" s="304"/>
      <c r="F36" s="4"/>
      <c r="G36" s="36"/>
    </row>
    <row r="37" spans="1:7" s="2" customFormat="1" ht="15">
      <c r="A37" s="34"/>
      <c r="B37" s="302"/>
      <c r="C37" s="303"/>
      <c r="D37" s="304"/>
      <c r="F37" s="4"/>
      <c r="G37" s="36"/>
    </row>
    <row r="38" spans="1:7" s="2" customFormat="1" ht="15">
      <c r="A38" s="34"/>
      <c r="B38" s="302"/>
      <c r="C38" s="303"/>
      <c r="D38" s="304"/>
      <c r="F38" s="4"/>
      <c r="G38" s="36"/>
    </row>
    <row r="39" spans="1:7" s="2" customFormat="1" ht="15">
      <c r="A39" s="34"/>
      <c r="B39" s="302"/>
      <c r="C39" s="303"/>
      <c r="D39" s="304"/>
      <c r="F39" s="4"/>
      <c r="G39" s="36"/>
    </row>
    <row r="40" spans="1:7" s="2" customFormat="1" ht="103.5" customHeight="1">
      <c r="A40" s="34"/>
      <c r="B40" s="305"/>
      <c r="C40" s="306"/>
      <c r="D40" s="307"/>
      <c r="F40" s="4"/>
      <c r="G40" s="36"/>
    </row>
    <row r="41" spans="1:7" s="2" customFormat="1" ht="6.75" customHeight="1" thickBot="1">
      <c r="A41" s="34"/>
      <c r="D41" s="3"/>
      <c r="F41" s="4"/>
      <c r="G41" s="36"/>
    </row>
    <row r="42" spans="1:7" s="2" customFormat="1" ht="13.5" thickBot="1">
      <c r="A42" s="34"/>
      <c r="B42" s="2" t="s">
        <v>20</v>
      </c>
      <c r="D42" s="3"/>
      <c r="E42" s="14" t="s">
        <v>2</v>
      </c>
      <c r="F42" s="54" t="s">
        <v>186</v>
      </c>
      <c r="G42" s="36"/>
    </row>
    <row r="43" spans="1:7" s="2" customFormat="1" ht="6.75" customHeight="1" thickBot="1">
      <c r="A43" s="34"/>
      <c r="D43" s="3"/>
      <c r="F43" s="4"/>
      <c r="G43" s="36"/>
    </row>
    <row r="44" spans="1:7" s="2" customFormat="1" ht="13.5" thickBot="1">
      <c r="A44" s="34"/>
      <c r="C44" s="35" t="s">
        <v>15</v>
      </c>
      <c r="D44" s="3"/>
      <c r="F44" s="18">
        <f>IF(F32="Yes",1,IF(F32="No",0,IF(AND(ISBLANK(F42),ISNUMBER(F29)),1,IF(F42&gt;0,LOOKUP(F29/F42,$H$7:$H$10),IF(ISTEXT(D22),0,"")))))</f>
        <v>1</v>
      </c>
      <c r="G44" s="36"/>
    </row>
    <row r="45" spans="1:7" s="2" customFormat="1" ht="9.75" customHeight="1">
      <c r="A45" s="48"/>
      <c r="B45" s="49"/>
      <c r="C45" s="49"/>
      <c r="D45" s="50"/>
      <c r="E45" s="49"/>
      <c r="F45" s="51"/>
      <c r="G45" s="52"/>
    </row>
    <row r="46" spans="1:7" s="33" customFormat="1" ht="15">
      <c r="A46" s="27"/>
      <c r="B46" s="28"/>
      <c r="C46" s="28"/>
      <c r="D46" s="29"/>
      <c r="E46" s="30"/>
      <c r="F46" s="31"/>
      <c r="G46" s="32"/>
    </row>
    <row r="47" spans="1:7" s="33" customFormat="1" ht="42.75">
      <c r="A47" s="40"/>
      <c r="B47" s="41" t="s">
        <v>229</v>
      </c>
      <c r="C47" s="41"/>
      <c r="D47" s="267" t="s">
        <v>327</v>
      </c>
      <c r="G47" s="39"/>
    </row>
    <row r="48" spans="1:7" s="45" customFormat="1" ht="12">
      <c r="A48" s="42"/>
      <c r="B48" s="134"/>
      <c r="C48" s="43"/>
      <c r="D48" s="153" t="s">
        <v>142</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8"/>
      <c r="G50" s="36"/>
    </row>
    <row r="51" spans="1:7" s="2" customFormat="1" ht="6.75" customHeight="1" thickBot="1">
      <c r="A51" s="34"/>
      <c r="D51" s="3"/>
      <c r="F51" s="4"/>
      <c r="G51" s="36"/>
    </row>
    <row r="52" spans="1:7" s="2" customFormat="1" ht="13.5" thickBot="1">
      <c r="A52" s="34"/>
      <c r="B52" s="2" t="s">
        <v>19</v>
      </c>
      <c r="D52" s="3"/>
      <c r="E52" s="14" t="s">
        <v>2</v>
      </c>
      <c r="F52" s="138"/>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298" t="s">
        <v>301</v>
      </c>
      <c r="C56" s="298"/>
      <c r="D56" s="298"/>
      <c r="F56" s="4"/>
      <c r="G56" s="36"/>
    </row>
    <row r="57" spans="1:7" s="2" customFormat="1" ht="13.5" thickBot="1">
      <c r="A57" s="34"/>
      <c r="B57" s="298"/>
      <c r="C57" s="298"/>
      <c r="D57" s="298"/>
      <c r="E57" s="14" t="s">
        <v>2</v>
      </c>
      <c r="F57" s="15" t="s">
        <v>186</v>
      </c>
      <c r="G57" s="36"/>
    </row>
    <row r="58" spans="1:7" s="2" customFormat="1" ht="6.75" customHeight="1">
      <c r="A58" s="34"/>
      <c r="D58" s="3"/>
      <c r="F58" s="4"/>
      <c r="G58" s="36"/>
    </row>
    <row r="59" spans="1:7" s="2" customFormat="1" ht="15">
      <c r="A59" s="34"/>
      <c r="B59" s="299" t="s">
        <v>352</v>
      </c>
      <c r="C59" s="300"/>
      <c r="D59" s="301"/>
      <c r="F59" s="4"/>
      <c r="G59" s="36"/>
    </row>
    <row r="60" spans="1:7" s="2" customFormat="1" ht="15">
      <c r="A60" s="34"/>
      <c r="B60" s="302"/>
      <c r="C60" s="303"/>
      <c r="D60" s="304"/>
      <c r="F60" s="4"/>
      <c r="G60" s="36"/>
    </row>
    <row r="61" spans="1:7" s="2" customFormat="1" ht="15">
      <c r="A61" s="34"/>
      <c r="B61" s="302"/>
      <c r="C61" s="303"/>
      <c r="D61" s="304"/>
      <c r="F61" s="4"/>
      <c r="G61" s="36"/>
    </row>
    <row r="62" spans="1:7" s="2" customFormat="1" ht="15">
      <c r="A62" s="34"/>
      <c r="B62" s="302"/>
      <c r="C62" s="303"/>
      <c r="D62" s="304"/>
      <c r="F62" s="4"/>
      <c r="G62" s="36"/>
    </row>
    <row r="63" spans="1:7" s="2" customFormat="1" ht="15">
      <c r="A63" s="34"/>
      <c r="B63" s="302"/>
      <c r="C63" s="303"/>
      <c r="D63" s="304"/>
      <c r="F63" s="4"/>
      <c r="G63" s="36"/>
    </row>
    <row r="64" spans="1:7" s="2" customFormat="1" ht="15">
      <c r="A64" s="34"/>
      <c r="B64" s="302"/>
      <c r="C64" s="303"/>
      <c r="D64" s="304"/>
      <c r="F64" s="4"/>
      <c r="G64" s="36"/>
    </row>
    <row r="65" spans="1:7" s="2" customFormat="1" ht="105.75" customHeight="1">
      <c r="A65" s="34"/>
      <c r="B65" s="305"/>
      <c r="C65" s="306"/>
      <c r="D65" s="307"/>
      <c r="F65" s="4"/>
      <c r="G65" s="36"/>
    </row>
    <row r="66" spans="1:7" s="2" customFormat="1" ht="6.75" customHeight="1" thickBot="1">
      <c r="A66" s="34"/>
      <c r="D66" s="3"/>
      <c r="F66" s="4"/>
      <c r="G66" s="36"/>
    </row>
    <row r="67" spans="1:7" s="2" customFormat="1" ht="13.5" thickBot="1">
      <c r="A67" s="34"/>
      <c r="B67" s="2" t="s">
        <v>20</v>
      </c>
      <c r="D67" s="3"/>
      <c r="E67" s="14" t="s">
        <v>2</v>
      </c>
      <c r="F67" s="54" t="s">
        <v>186</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IF(F57="Yes",1,IF(F57="No",0,IF(AND(ISBLANK(F67),ISNUMBER(F54)),1,IF(F67&gt;0,LOOKUP(F54/F67,$H$7:$H$10),IF(ISTEXT(D47),0,"")))))</f>
        <v>1</v>
      </c>
      <c r="G69" s="36"/>
    </row>
    <row r="70" spans="1:7" s="2" customFormat="1" ht="12.75" customHeight="1">
      <c r="A70" s="48"/>
      <c r="B70" s="49"/>
      <c r="C70" s="49"/>
      <c r="D70" s="50"/>
      <c r="E70" s="49"/>
      <c r="F70" s="51"/>
      <c r="G70" s="52"/>
    </row>
    <row r="71" spans="1:7" s="33" customFormat="1" ht="15">
      <c r="A71" s="27"/>
      <c r="B71" s="28"/>
      <c r="C71" s="28"/>
      <c r="D71" s="29"/>
      <c r="E71" s="30"/>
      <c r="F71" s="31"/>
      <c r="G71" s="32"/>
    </row>
    <row r="72" spans="1:7" s="33" customFormat="1" ht="28.5">
      <c r="A72" s="40"/>
      <c r="B72" s="41" t="s">
        <v>229</v>
      </c>
      <c r="C72" s="41"/>
      <c r="D72" s="267" t="s">
        <v>328</v>
      </c>
      <c r="G72" s="39"/>
    </row>
    <row r="73" spans="1:7" s="45" customFormat="1" ht="12">
      <c r="A73" s="42"/>
      <c r="B73" s="134"/>
      <c r="C73" s="43"/>
      <c r="D73" s="153" t="s">
        <v>142</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8"/>
      <c r="G75" s="36"/>
    </row>
    <row r="76" spans="1:7" s="2" customFormat="1" ht="6.75" customHeight="1" thickBot="1">
      <c r="A76" s="34"/>
      <c r="D76" s="3"/>
      <c r="F76" s="4"/>
      <c r="G76" s="36"/>
    </row>
    <row r="77" spans="1:7" s="2" customFormat="1" ht="13.5" thickBot="1">
      <c r="A77" s="34"/>
      <c r="B77" s="2" t="s">
        <v>19</v>
      </c>
      <c r="D77" s="3"/>
      <c r="E77" s="14" t="s">
        <v>2</v>
      </c>
      <c r="F77" s="138"/>
      <c r="G77" s="36"/>
    </row>
    <row r="78" spans="1:7" s="2" customFormat="1" ht="6.75" customHeight="1" thickBot="1">
      <c r="A78" s="34"/>
      <c r="D78" s="3"/>
      <c r="F78" s="4"/>
      <c r="G78" s="36"/>
    </row>
    <row r="79" spans="1:7" s="2" customFormat="1" ht="13.5" thickBot="1">
      <c r="A79" s="34"/>
      <c r="C79" s="2" t="s">
        <v>14</v>
      </c>
      <c r="D79" s="3"/>
      <c r="F79" s="16" t="str">
        <f>IF(F77&gt;F75,F75/F77,IF(F82&gt;0,F82,"N/A"))</f>
        <v>Yes</v>
      </c>
      <c r="G79" s="36"/>
    </row>
    <row r="80" spans="1:7" s="2" customFormat="1" ht="6.75" customHeight="1">
      <c r="A80" s="34"/>
      <c r="D80" s="3"/>
      <c r="F80" s="4"/>
      <c r="G80" s="36"/>
    </row>
    <row r="81" spans="1:7" s="2" customFormat="1" ht="13.5" customHeight="1" thickBot="1">
      <c r="A81" s="34"/>
      <c r="B81" s="298" t="s">
        <v>301</v>
      </c>
      <c r="C81" s="298"/>
      <c r="D81" s="298"/>
      <c r="F81" s="4"/>
      <c r="G81" s="36"/>
    </row>
    <row r="82" spans="1:7" s="2" customFormat="1" ht="13.5" thickBot="1">
      <c r="A82" s="34"/>
      <c r="B82" s="298"/>
      <c r="C82" s="298"/>
      <c r="D82" s="298"/>
      <c r="E82" s="14" t="s">
        <v>2</v>
      </c>
      <c r="F82" s="15" t="s">
        <v>186</v>
      </c>
      <c r="G82" s="36"/>
    </row>
    <row r="83" spans="1:7" s="2" customFormat="1" ht="6.75" customHeight="1">
      <c r="A83" s="34"/>
      <c r="D83" s="3"/>
      <c r="F83" s="4"/>
      <c r="G83" s="36"/>
    </row>
    <row r="84" spans="1:7" s="2" customFormat="1" ht="15">
      <c r="A84" s="34"/>
      <c r="B84" s="299" t="s">
        <v>353</v>
      </c>
      <c r="C84" s="300"/>
      <c r="D84" s="301"/>
      <c r="F84" s="4"/>
      <c r="G84" s="36"/>
    </row>
    <row r="85" spans="1:7" s="2" customFormat="1" ht="15">
      <c r="A85" s="34"/>
      <c r="B85" s="302"/>
      <c r="C85" s="303"/>
      <c r="D85" s="304"/>
      <c r="F85" s="4"/>
      <c r="G85" s="36"/>
    </row>
    <row r="86" spans="1:7" s="2" customFormat="1" ht="15">
      <c r="A86" s="34"/>
      <c r="B86" s="302"/>
      <c r="C86" s="303"/>
      <c r="D86" s="304"/>
      <c r="F86" s="4"/>
      <c r="G86" s="36"/>
    </row>
    <row r="87" spans="1:7" s="2" customFormat="1" ht="15">
      <c r="A87" s="34"/>
      <c r="B87" s="302"/>
      <c r="C87" s="303"/>
      <c r="D87" s="304"/>
      <c r="F87" s="4"/>
      <c r="G87" s="36"/>
    </row>
    <row r="88" spans="1:7" s="2" customFormat="1" ht="15">
      <c r="A88" s="34"/>
      <c r="B88" s="302"/>
      <c r="C88" s="303"/>
      <c r="D88" s="304"/>
      <c r="F88" s="4"/>
      <c r="G88" s="36"/>
    </row>
    <row r="89" spans="1:7" s="2" customFormat="1" ht="15">
      <c r="A89" s="34"/>
      <c r="B89" s="302"/>
      <c r="C89" s="303"/>
      <c r="D89" s="304"/>
      <c r="F89" s="4"/>
      <c r="G89" s="36"/>
    </row>
    <row r="90" spans="1:7" s="2" customFormat="1" ht="52.5" customHeight="1">
      <c r="A90" s="34"/>
      <c r="B90" s="305"/>
      <c r="C90" s="306"/>
      <c r="D90" s="307"/>
      <c r="F90" s="4"/>
      <c r="G90" s="36"/>
    </row>
    <row r="91" spans="1:7" s="2" customFormat="1" ht="6.75" customHeight="1" thickBot="1">
      <c r="A91" s="34"/>
      <c r="D91" s="3"/>
      <c r="F91" s="4"/>
      <c r="G91" s="36"/>
    </row>
    <row r="92" spans="1:7" s="2" customFormat="1" ht="13.5" thickBot="1">
      <c r="A92" s="34"/>
      <c r="B92" s="2" t="s">
        <v>20</v>
      </c>
      <c r="D92" s="3"/>
      <c r="E92" s="14" t="s">
        <v>2</v>
      </c>
      <c r="F92" s="54" t="s">
        <v>186</v>
      </c>
      <c r="G92" s="36"/>
    </row>
    <row r="93" spans="1:7" s="2" customFormat="1" ht="6.75" customHeight="1" thickBot="1">
      <c r="A93" s="34"/>
      <c r="D93" s="3"/>
      <c r="F93" s="4"/>
      <c r="G93" s="36"/>
    </row>
    <row r="94" spans="1:7" s="2" customFormat="1" ht="13.5" thickBot="1">
      <c r="A94" s="34"/>
      <c r="C94" s="35" t="s">
        <v>15</v>
      </c>
      <c r="D94" s="3"/>
      <c r="F94" s="18">
        <f>IF(F82="Yes",1,IF(F82="No",0,IF(AND(ISBLANK(F92),ISNUMBER(F79)),1,IF(F92&gt;0,LOOKUP(F79/F92,$H$7:$H$10),IF(ISTEXT(D72),0,"")))))</f>
        <v>1</v>
      </c>
      <c r="G94" s="36"/>
    </row>
    <row r="95" spans="1:7" s="2" customFormat="1" ht="9.75" customHeight="1">
      <c r="A95" s="48"/>
      <c r="B95" s="49"/>
      <c r="C95" s="49"/>
      <c r="D95" s="50"/>
      <c r="E95" s="49"/>
      <c r="F95" s="51"/>
      <c r="G95" s="52"/>
    </row>
    <row r="96" spans="1:7" s="33" customFormat="1" ht="15">
      <c r="A96" s="27"/>
      <c r="B96" s="28"/>
      <c r="C96" s="28"/>
      <c r="D96" s="29"/>
      <c r="E96" s="30"/>
      <c r="F96" s="31"/>
      <c r="G96" s="32"/>
    </row>
    <row r="97" spans="1:7" s="33" customFormat="1" ht="28.5">
      <c r="A97" s="40"/>
      <c r="B97" s="41" t="s">
        <v>229</v>
      </c>
      <c r="C97" s="41"/>
      <c r="D97" s="267" t="s">
        <v>329</v>
      </c>
      <c r="G97" s="39"/>
    </row>
    <row r="98" spans="1:7" s="45" customFormat="1" ht="12">
      <c r="A98" s="42"/>
      <c r="B98" s="134"/>
      <c r="C98" s="43"/>
      <c r="D98" s="153" t="s">
        <v>142</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8"/>
      <c r="G100" s="36"/>
    </row>
    <row r="101" spans="1:7" s="2" customFormat="1" ht="6.75" customHeight="1" thickBot="1">
      <c r="A101" s="34"/>
      <c r="D101" s="3"/>
      <c r="F101" s="4"/>
      <c r="G101" s="36"/>
    </row>
    <row r="102" spans="1:7" s="2" customFormat="1" ht="13.5" thickBot="1">
      <c r="A102" s="34"/>
      <c r="B102" s="2" t="s">
        <v>19</v>
      </c>
      <c r="D102" s="3"/>
      <c r="E102" s="14" t="s">
        <v>2</v>
      </c>
      <c r="F102" s="138"/>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Yes</v>
      </c>
      <c r="G104" s="36"/>
    </row>
    <row r="105" spans="1:7" s="2" customFormat="1" ht="6.75" customHeight="1">
      <c r="A105" s="34"/>
      <c r="D105" s="3"/>
      <c r="F105" s="4"/>
      <c r="G105" s="36"/>
    </row>
    <row r="106" spans="1:7" s="2" customFormat="1" ht="13.5" customHeight="1" thickBot="1">
      <c r="A106" s="34"/>
      <c r="B106" s="298" t="s">
        <v>301</v>
      </c>
      <c r="C106" s="298"/>
      <c r="D106" s="298"/>
      <c r="F106" s="4"/>
      <c r="G106" s="36"/>
    </row>
    <row r="107" spans="1:7" s="2" customFormat="1" ht="13.5" thickBot="1">
      <c r="A107" s="34"/>
      <c r="B107" s="298"/>
      <c r="C107" s="298"/>
      <c r="D107" s="298"/>
      <c r="E107" s="14" t="s">
        <v>2</v>
      </c>
      <c r="F107" s="15" t="s">
        <v>186</v>
      </c>
      <c r="G107" s="36"/>
    </row>
    <row r="108" spans="1:7" s="2" customFormat="1" ht="6.75" customHeight="1">
      <c r="A108" s="34"/>
      <c r="D108" s="3"/>
      <c r="F108" s="4"/>
      <c r="G108" s="36"/>
    </row>
    <row r="109" spans="1:7" s="2" customFormat="1" ht="15">
      <c r="A109" s="34"/>
      <c r="B109" s="299" t="s">
        <v>354</v>
      </c>
      <c r="C109" s="300"/>
      <c r="D109" s="301"/>
      <c r="F109" s="4"/>
      <c r="G109" s="36"/>
    </row>
    <row r="110" spans="1:7" s="2" customFormat="1" ht="15">
      <c r="A110" s="34"/>
      <c r="B110" s="302"/>
      <c r="C110" s="303"/>
      <c r="D110" s="304"/>
      <c r="F110" s="4"/>
      <c r="G110" s="36"/>
    </row>
    <row r="111" spans="1:7" s="2" customFormat="1" ht="15">
      <c r="A111" s="34"/>
      <c r="B111" s="302"/>
      <c r="C111" s="303"/>
      <c r="D111" s="304"/>
      <c r="F111" s="4"/>
      <c r="G111" s="36"/>
    </row>
    <row r="112" spans="1:7" s="2" customFormat="1" ht="15">
      <c r="A112" s="34"/>
      <c r="B112" s="302"/>
      <c r="C112" s="303"/>
      <c r="D112" s="304"/>
      <c r="F112" s="4"/>
      <c r="G112" s="36"/>
    </row>
    <row r="113" spans="1:7" s="2" customFormat="1" ht="15">
      <c r="A113" s="34"/>
      <c r="B113" s="302"/>
      <c r="C113" s="303"/>
      <c r="D113" s="304"/>
      <c r="F113" s="4"/>
      <c r="G113" s="36"/>
    </row>
    <row r="114" spans="1:7" s="2" customFormat="1" ht="15">
      <c r="A114" s="34"/>
      <c r="B114" s="302"/>
      <c r="C114" s="303"/>
      <c r="D114" s="304"/>
      <c r="F114" s="4"/>
      <c r="G114" s="36"/>
    </row>
    <row r="115" spans="1:7" s="2" customFormat="1" ht="129.75" customHeight="1">
      <c r="A115" s="34"/>
      <c r="B115" s="305"/>
      <c r="C115" s="306"/>
      <c r="D115" s="307"/>
      <c r="F115" s="4"/>
      <c r="G115" s="36"/>
    </row>
    <row r="116" spans="1:7" s="2" customFormat="1" ht="6.75" customHeight="1" thickBot="1">
      <c r="A116" s="34"/>
      <c r="D116" s="3"/>
      <c r="F116" s="4"/>
      <c r="G116" s="36"/>
    </row>
    <row r="117" spans="1:7" s="2" customFormat="1" ht="13.5" thickBot="1">
      <c r="A117" s="34"/>
      <c r="B117" s="2" t="s">
        <v>20</v>
      </c>
      <c r="D117" s="3"/>
      <c r="E117" s="14" t="s">
        <v>2</v>
      </c>
      <c r="F117" s="54" t="s">
        <v>186</v>
      </c>
      <c r="G117" s="36"/>
    </row>
    <row r="118" spans="1:7" s="2" customFormat="1" ht="6.75" customHeight="1" thickBot="1">
      <c r="A118" s="34"/>
      <c r="D118" s="3"/>
      <c r="F118" s="4"/>
      <c r="G118" s="36"/>
    </row>
    <row r="119" spans="1:7" s="2" customFormat="1" ht="13.5" thickBot="1">
      <c r="A119" s="34"/>
      <c r="C119" s="35" t="s">
        <v>15</v>
      </c>
      <c r="D119" s="3"/>
      <c r="F119" s="18">
        <f>IF(F107="Yes",1,IF(F107="No",0,IF(AND(ISBLANK(F117),ISNUMBER(F104)),1,IF(F117&gt;0,LOOKUP(F104/F117,$H$7:$H$10),IF(ISTEXT(D97),0,"")))))</f>
        <v>1</v>
      </c>
      <c r="G119" s="36"/>
    </row>
    <row r="120" spans="1:7" s="2" customFormat="1" ht="13.5" customHeight="1">
      <c r="A120" s="48"/>
      <c r="B120" s="49"/>
      <c r="C120" s="49"/>
      <c r="D120" s="50"/>
      <c r="E120" s="49"/>
      <c r="F120" s="51"/>
      <c r="G120" s="52"/>
    </row>
    <row r="121" spans="1:7" s="33" customFormat="1" ht="15">
      <c r="A121" s="27"/>
      <c r="B121" s="28"/>
      <c r="C121" s="28"/>
      <c r="D121" s="29"/>
      <c r="E121" s="30"/>
      <c r="F121" s="31"/>
      <c r="G121" s="32"/>
    </row>
    <row r="122" spans="1:7" s="33" customFormat="1" ht="28.5">
      <c r="A122" s="40"/>
      <c r="B122" s="41" t="s">
        <v>229</v>
      </c>
      <c r="C122" s="41"/>
      <c r="D122" s="267" t="s">
        <v>330</v>
      </c>
      <c r="G122" s="39"/>
    </row>
    <row r="123" spans="1:7" s="45" customFormat="1" ht="12">
      <c r="A123" s="42"/>
      <c r="B123" s="134"/>
      <c r="C123" s="43"/>
      <c r="D123" s="153" t="s">
        <v>142</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8"/>
      <c r="G125" s="36"/>
    </row>
    <row r="126" spans="1:7" s="2" customFormat="1" ht="6.75" customHeight="1" thickBot="1">
      <c r="A126" s="34"/>
      <c r="D126" s="3"/>
      <c r="F126" s="4"/>
      <c r="G126" s="36"/>
    </row>
    <row r="127" spans="1:7" s="2" customFormat="1" ht="13.5" thickBot="1">
      <c r="A127" s="34"/>
      <c r="B127" s="2" t="s">
        <v>19</v>
      </c>
      <c r="D127" s="3"/>
      <c r="E127" s="14" t="s">
        <v>2</v>
      </c>
      <c r="F127" s="138"/>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Yes</v>
      </c>
      <c r="G129" s="36"/>
    </row>
    <row r="130" spans="1:7" s="2" customFormat="1" ht="6.75" customHeight="1">
      <c r="A130" s="34"/>
      <c r="D130" s="3"/>
      <c r="F130" s="4"/>
      <c r="G130" s="36"/>
    </row>
    <row r="131" spans="1:7" s="2" customFormat="1" ht="13.5" customHeight="1" thickBot="1">
      <c r="A131" s="34"/>
      <c r="B131" s="298" t="s">
        <v>301</v>
      </c>
      <c r="C131" s="298"/>
      <c r="D131" s="298"/>
      <c r="F131" s="4"/>
      <c r="G131" s="36"/>
    </row>
    <row r="132" spans="1:7" s="2" customFormat="1" ht="13.5" thickBot="1">
      <c r="A132" s="34"/>
      <c r="B132" s="298"/>
      <c r="C132" s="298"/>
      <c r="D132" s="298"/>
      <c r="E132" s="14" t="s">
        <v>2</v>
      </c>
      <c r="F132" s="15" t="s">
        <v>186</v>
      </c>
      <c r="G132" s="36"/>
    </row>
    <row r="133" spans="1:7" s="2" customFormat="1" ht="6.75" customHeight="1">
      <c r="A133" s="34"/>
      <c r="D133" s="3"/>
      <c r="F133" s="4"/>
      <c r="G133" s="36"/>
    </row>
    <row r="134" spans="1:7" s="2" customFormat="1" ht="15">
      <c r="A134" s="34"/>
      <c r="B134" s="299" t="s">
        <v>355</v>
      </c>
      <c r="C134" s="300"/>
      <c r="D134" s="301"/>
      <c r="F134" s="4"/>
      <c r="G134" s="36"/>
    </row>
    <row r="135" spans="1:7" s="2" customFormat="1" ht="15">
      <c r="A135" s="34"/>
      <c r="B135" s="302"/>
      <c r="C135" s="303"/>
      <c r="D135" s="304"/>
      <c r="F135" s="4"/>
      <c r="G135" s="36"/>
    </row>
    <row r="136" spans="1:7" s="2" customFormat="1" ht="15">
      <c r="A136" s="34"/>
      <c r="B136" s="302"/>
      <c r="C136" s="303"/>
      <c r="D136" s="304"/>
      <c r="F136" s="4"/>
      <c r="G136" s="36"/>
    </row>
    <row r="137" spans="1:7" s="2" customFormat="1" ht="15">
      <c r="A137" s="34"/>
      <c r="B137" s="302"/>
      <c r="C137" s="303"/>
      <c r="D137" s="304"/>
      <c r="F137" s="4"/>
      <c r="G137" s="36"/>
    </row>
    <row r="138" spans="1:7" s="2" customFormat="1" ht="15">
      <c r="A138" s="34"/>
      <c r="B138" s="302"/>
      <c r="C138" s="303"/>
      <c r="D138" s="304"/>
      <c r="F138" s="4"/>
      <c r="G138" s="36"/>
    </row>
    <row r="139" spans="1:7" s="2" customFormat="1" ht="15">
      <c r="A139" s="34"/>
      <c r="B139" s="302"/>
      <c r="C139" s="303"/>
      <c r="D139" s="304"/>
      <c r="F139" s="4"/>
      <c r="G139" s="36"/>
    </row>
    <row r="140" spans="1:7" s="2" customFormat="1" ht="19.5" customHeight="1">
      <c r="A140" s="34"/>
      <c r="B140" s="305"/>
      <c r="C140" s="306"/>
      <c r="D140" s="307"/>
      <c r="F140" s="4"/>
      <c r="G140" s="36"/>
    </row>
    <row r="141" spans="1:7" s="2" customFormat="1" ht="6.75" customHeight="1" thickBot="1">
      <c r="A141" s="34"/>
      <c r="D141" s="3"/>
      <c r="F141" s="4"/>
      <c r="G141" s="36"/>
    </row>
    <row r="142" spans="1:7" s="2" customFormat="1" ht="13.5" thickBot="1">
      <c r="A142" s="34"/>
      <c r="B142" s="2" t="s">
        <v>20</v>
      </c>
      <c r="D142" s="3"/>
      <c r="E142" s="14" t="s">
        <v>2</v>
      </c>
      <c r="F142" s="54" t="s">
        <v>186</v>
      </c>
      <c r="G142" s="36"/>
    </row>
    <row r="143" spans="1:7" s="2" customFormat="1" ht="6.75" customHeight="1" thickBot="1">
      <c r="A143" s="34"/>
      <c r="D143" s="3"/>
      <c r="F143" s="4"/>
      <c r="G143" s="36"/>
    </row>
    <row r="144" spans="1:7" s="2" customFormat="1" ht="13.5" thickBot="1">
      <c r="A144" s="34"/>
      <c r="C144" s="35" t="s">
        <v>15</v>
      </c>
      <c r="D144" s="3"/>
      <c r="F144" s="18">
        <f>IF(F132="Yes",1,IF(F132="No",0,IF(AND(ISBLANK(F142),ISNUMBER(F129)),1,IF(F142&gt;0,LOOKUP(F129/F142,$H$7:$H$10),IF(ISTEXT(D122),0,"")))))</f>
        <v>1</v>
      </c>
      <c r="G144" s="36"/>
    </row>
    <row r="145" spans="1:7" s="2" customFormat="1" ht="10.5" customHeight="1">
      <c r="A145" s="48"/>
      <c r="B145" s="49"/>
      <c r="C145" s="49"/>
      <c r="D145" s="50"/>
      <c r="E145" s="49"/>
      <c r="F145" s="51"/>
      <c r="G145" s="52"/>
    </row>
    <row r="146" spans="1:7" s="33" customFormat="1" ht="15">
      <c r="A146" s="27"/>
      <c r="B146" s="28"/>
      <c r="C146" s="28"/>
      <c r="D146" s="29"/>
      <c r="E146" s="30"/>
      <c r="F146" s="31"/>
      <c r="G146" s="32"/>
    </row>
    <row r="147" spans="1:7" s="33" customFormat="1" ht="42.75">
      <c r="A147" s="40"/>
      <c r="B147" s="41" t="s">
        <v>229</v>
      </c>
      <c r="C147" s="41"/>
      <c r="D147" s="267" t="s">
        <v>331</v>
      </c>
      <c r="G147" s="39"/>
    </row>
    <row r="148" spans="1:7" s="45" customFormat="1" ht="12">
      <c r="A148" s="42"/>
      <c r="B148" s="134"/>
      <c r="C148" s="43"/>
      <c r="D148" s="153" t="s">
        <v>142</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8"/>
      <c r="G150" s="36"/>
    </row>
    <row r="151" spans="1:7" s="2" customFormat="1" ht="6.75" customHeight="1" thickBot="1">
      <c r="A151" s="34"/>
      <c r="D151" s="3"/>
      <c r="F151" s="4"/>
      <c r="G151" s="36"/>
    </row>
    <row r="152" spans="1:7" s="2" customFormat="1" ht="13.5" thickBot="1">
      <c r="A152" s="34"/>
      <c r="B152" s="2" t="s">
        <v>19</v>
      </c>
      <c r="D152" s="3"/>
      <c r="E152" s="14" t="s">
        <v>2</v>
      </c>
      <c r="F152" s="138"/>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Yes</v>
      </c>
      <c r="G154" s="36"/>
    </row>
    <row r="155" spans="1:7" s="2" customFormat="1" ht="6.75" customHeight="1">
      <c r="A155" s="34"/>
      <c r="D155" s="3"/>
      <c r="F155" s="4"/>
      <c r="G155" s="36"/>
    </row>
    <row r="156" spans="1:7" s="2" customFormat="1" ht="13.5" customHeight="1" thickBot="1">
      <c r="A156" s="34"/>
      <c r="B156" s="298" t="s">
        <v>301</v>
      </c>
      <c r="C156" s="298"/>
      <c r="D156" s="298"/>
      <c r="F156" s="4"/>
      <c r="G156" s="36"/>
    </row>
    <row r="157" spans="1:7" s="2" customFormat="1" ht="13.5" thickBot="1">
      <c r="A157" s="34"/>
      <c r="B157" s="298"/>
      <c r="C157" s="298"/>
      <c r="D157" s="298"/>
      <c r="E157" s="14" t="s">
        <v>2</v>
      </c>
      <c r="F157" s="15" t="s">
        <v>186</v>
      </c>
      <c r="G157" s="36"/>
    </row>
    <row r="158" spans="1:7" s="2" customFormat="1" ht="6.75" customHeight="1">
      <c r="A158" s="34"/>
      <c r="D158" s="3"/>
      <c r="F158" s="4"/>
      <c r="G158" s="36"/>
    </row>
    <row r="159" spans="1:7" s="2" customFormat="1" ht="15">
      <c r="A159" s="34"/>
      <c r="B159" s="299" t="s">
        <v>356</v>
      </c>
      <c r="C159" s="300"/>
      <c r="D159" s="301"/>
      <c r="F159" s="4"/>
      <c r="G159" s="36"/>
    </row>
    <row r="160" spans="1:7" s="2" customFormat="1" ht="15">
      <c r="A160" s="34"/>
      <c r="B160" s="302"/>
      <c r="C160" s="303"/>
      <c r="D160" s="304"/>
      <c r="F160" s="4"/>
      <c r="G160" s="36"/>
    </row>
    <row r="161" spans="1:7" s="2" customFormat="1" ht="15">
      <c r="A161" s="34"/>
      <c r="B161" s="302"/>
      <c r="C161" s="303"/>
      <c r="D161" s="304"/>
      <c r="F161" s="4"/>
      <c r="G161" s="36"/>
    </row>
    <row r="162" spans="1:7" s="2" customFormat="1" ht="15">
      <c r="A162" s="34"/>
      <c r="B162" s="302"/>
      <c r="C162" s="303"/>
      <c r="D162" s="304"/>
      <c r="F162" s="4"/>
      <c r="G162" s="36"/>
    </row>
    <row r="163" spans="1:7" s="2" customFormat="1" ht="15">
      <c r="A163" s="34"/>
      <c r="B163" s="302"/>
      <c r="C163" s="303"/>
      <c r="D163" s="304"/>
      <c r="F163" s="4"/>
      <c r="G163" s="36"/>
    </row>
    <row r="164" spans="1:7" s="2" customFormat="1" ht="15">
      <c r="A164" s="34"/>
      <c r="B164" s="302"/>
      <c r="C164" s="303"/>
      <c r="D164" s="304"/>
      <c r="F164" s="4"/>
      <c r="G164" s="36"/>
    </row>
    <row r="165" spans="1:7" s="2" customFormat="1" ht="23.25" customHeight="1">
      <c r="A165" s="34"/>
      <c r="B165" s="305"/>
      <c r="C165" s="306"/>
      <c r="D165" s="307"/>
      <c r="F165" s="4"/>
      <c r="G165" s="36"/>
    </row>
    <row r="166" spans="1:7" s="2" customFormat="1" ht="6.75" customHeight="1" thickBot="1">
      <c r="A166" s="34"/>
      <c r="D166" s="3"/>
      <c r="F166" s="4"/>
      <c r="G166" s="36"/>
    </row>
    <row r="167" spans="1:7" s="2" customFormat="1" ht="13.5" thickBot="1">
      <c r="A167" s="34"/>
      <c r="B167" s="2" t="s">
        <v>20</v>
      </c>
      <c r="D167" s="3"/>
      <c r="E167" s="14" t="s">
        <v>2</v>
      </c>
      <c r="F167" s="54" t="s">
        <v>186</v>
      </c>
      <c r="G167" s="36"/>
    </row>
    <row r="168" spans="1:7" s="2" customFormat="1" ht="6.75" customHeight="1" thickBot="1">
      <c r="A168" s="34"/>
      <c r="D168" s="3"/>
      <c r="F168" s="4"/>
      <c r="G168" s="36"/>
    </row>
    <row r="169" spans="1:7" s="2" customFormat="1" ht="13.5" thickBot="1">
      <c r="A169" s="34"/>
      <c r="C169" s="35" t="s">
        <v>15</v>
      </c>
      <c r="D169" s="3"/>
      <c r="F169" s="18">
        <f>IF(F157="Yes",1,IF(F157="No",0,IF(AND(ISBLANK(F167),ISNUMBER(F154)),1,IF(F167&gt;0,LOOKUP(F154/F167,$H$7:$H$10),IF(ISTEXT(D147),0,"")))))</f>
        <v>1</v>
      </c>
      <c r="G169" s="36"/>
    </row>
    <row r="170" spans="1:7" s="2" customFormat="1" ht="15">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229</v>
      </c>
      <c r="C172" s="41"/>
      <c r="D172" s="152" t="s">
        <v>378</v>
      </c>
      <c r="G172" s="39"/>
    </row>
    <row r="173" spans="1:7" s="45" customFormat="1" ht="12">
      <c r="A173" s="42"/>
      <c r="B173" s="134"/>
      <c r="C173" s="43"/>
      <c r="D173" s="153" t="s">
        <v>142</v>
      </c>
      <c r="F173" s="46"/>
      <c r="G173" s="47"/>
    </row>
    <row r="174" spans="1:7" s="33" customFormat="1" ht="6.75" customHeight="1" thickBot="1">
      <c r="A174" s="40"/>
      <c r="B174" s="17"/>
      <c r="C174" s="41"/>
      <c r="D174" s="53"/>
      <c r="F174" s="19"/>
      <c r="G174" s="39"/>
    </row>
    <row r="175" spans="1:7" s="2" customFormat="1" ht="13.5" thickBot="1">
      <c r="A175" s="34"/>
      <c r="B175" s="2" t="s">
        <v>18</v>
      </c>
      <c r="D175" s="3"/>
      <c r="E175" s="14" t="s">
        <v>2</v>
      </c>
      <c r="F175" s="138">
        <v>5</v>
      </c>
      <c r="G175" s="36"/>
    </row>
    <row r="176" spans="1:7" s="2" customFormat="1" ht="6.75" customHeight="1" thickBot="1">
      <c r="A176" s="34"/>
      <c r="D176" s="3"/>
      <c r="F176" s="4"/>
      <c r="G176" s="36"/>
    </row>
    <row r="177" spans="1:7" s="2" customFormat="1" ht="13.5" thickBot="1">
      <c r="A177" s="34"/>
      <c r="B177" s="2" t="s">
        <v>19</v>
      </c>
      <c r="D177" s="3"/>
      <c r="E177" s="14" t="s">
        <v>2</v>
      </c>
      <c r="F177" s="138">
        <v>1</v>
      </c>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Yes</v>
      </c>
      <c r="G179" s="36"/>
    </row>
    <row r="180" spans="1:7" s="2" customFormat="1" ht="6.75" customHeight="1">
      <c r="A180" s="34"/>
      <c r="D180" s="3"/>
      <c r="F180" s="4"/>
      <c r="G180" s="36"/>
    </row>
    <row r="181" spans="1:7" s="2" customFormat="1" ht="13.5" customHeight="1" thickBot="1">
      <c r="A181" s="34"/>
      <c r="B181" s="298" t="s">
        <v>301</v>
      </c>
      <c r="C181" s="298"/>
      <c r="D181" s="298"/>
      <c r="F181" s="4"/>
      <c r="G181" s="36"/>
    </row>
    <row r="182" spans="1:7" s="2" customFormat="1" ht="13.5" thickBot="1">
      <c r="A182" s="34"/>
      <c r="B182" s="298"/>
      <c r="C182" s="298"/>
      <c r="D182" s="298"/>
      <c r="E182" s="14" t="s">
        <v>2</v>
      </c>
      <c r="F182" s="15" t="s">
        <v>186</v>
      </c>
      <c r="G182" s="36"/>
    </row>
    <row r="183" spans="1:7" s="2" customFormat="1" ht="6.75" customHeight="1">
      <c r="A183" s="34"/>
      <c r="D183" s="3"/>
      <c r="F183" s="4"/>
      <c r="G183" s="36"/>
    </row>
    <row r="184" spans="1:7" s="2" customFormat="1" ht="15">
      <c r="A184" s="34"/>
      <c r="B184" s="312" t="s">
        <v>388</v>
      </c>
      <c r="C184" s="313"/>
      <c r="D184" s="314"/>
      <c r="F184" s="4"/>
      <c r="G184" s="36"/>
    </row>
    <row r="185" spans="1:7" s="2" customFormat="1" ht="15">
      <c r="A185" s="34"/>
      <c r="B185" s="315"/>
      <c r="C185" s="316"/>
      <c r="D185" s="317"/>
      <c r="F185" s="4"/>
      <c r="G185" s="36"/>
    </row>
    <row r="186" spans="1:7" s="2" customFormat="1" ht="15">
      <c r="A186" s="34"/>
      <c r="B186" s="315"/>
      <c r="C186" s="316"/>
      <c r="D186" s="317"/>
      <c r="F186" s="4"/>
      <c r="G186" s="36"/>
    </row>
    <row r="187" spans="1:7" s="2" customFormat="1" ht="15">
      <c r="A187" s="34"/>
      <c r="B187" s="315"/>
      <c r="C187" s="316"/>
      <c r="D187" s="317"/>
      <c r="F187" s="4"/>
      <c r="G187" s="36"/>
    </row>
    <row r="188" spans="1:7" s="2" customFormat="1" ht="15">
      <c r="A188" s="34"/>
      <c r="B188" s="315"/>
      <c r="C188" s="316"/>
      <c r="D188" s="317"/>
      <c r="F188" s="4"/>
      <c r="G188" s="36"/>
    </row>
    <row r="189" spans="1:7" s="2" customFormat="1" ht="15">
      <c r="A189" s="34"/>
      <c r="B189" s="315"/>
      <c r="C189" s="316"/>
      <c r="D189" s="317"/>
      <c r="F189" s="4"/>
      <c r="G189" s="36"/>
    </row>
    <row r="190" spans="1:7" s="2" customFormat="1" ht="69" customHeight="1">
      <c r="A190" s="34"/>
      <c r="B190" s="318"/>
      <c r="C190" s="319"/>
      <c r="D190" s="320"/>
      <c r="F190" s="4"/>
      <c r="G190" s="36"/>
    </row>
    <row r="191" spans="1:7" s="2" customFormat="1" ht="6.75" customHeight="1" thickBot="1">
      <c r="A191" s="34"/>
      <c r="D191" s="3"/>
      <c r="F191" s="4"/>
      <c r="G191" s="36"/>
    </row>
    <row r="192" spans="1:7" s="2" customFormat="1" ht="13.5" thickBot="1">
      <c r="A192" s="34"/>
      <c r="B192" s="2" t="s">
        <v>20</v>
      </c>
      <c r="D192" s="3"/>
      <c r="E192" s="14" t="s">
        <v>2</v>
      </c>
      <c r="F192" s="54">
        <v>5</v>
      </c>
      <c r="G192" s="36"/>
    </row>
    <row r="193" spans="1:7" s="2" customFormat="1" ht="6.75" customHeight="1" thickBot="1">
      <c r="A193" s="34"/>
      <c r="D193" s="3"/>
      <c r="F193" s="4"/>
      <c r="G193" s="36"/>
    </row>
    <row r="194" spans="1:7" s="2" customFormat="1" ht="13.5" thickBot="1">
      <c r="A194" s="34"/>
      <c r="C194" s="35" t="s">
        <v>15</v>
      </c>
      <c r="D194" s="3"/>
      <c r="F194" s="18">
        <f>IF(F182="Yes",1,IF(F182="No",0,IF(AND(ISBLANK(F192),ISNUMBER(F179)),1,IF(F192&gt;0,LOOKUP(F179/F192,$H$7:$H$10),IF(ISTEXT(D172),0,"")))))</f>
        <v>1</v>
      </c>
      <c r="G194" s="36"/>
    </row>
    <row r="195" spans="1:7" s="2" customFormat="1" ht="15">
      <c r="A195" s="48"/>
      <c r="B195" s="49"/>
      <c r="C195" s="49"/>
      <c r="D195" s="50"/>
      <c r="E195" s="49"/>
      <c r="F195" s="51"/>
      <c r="G195" s="52"/>
    </row>
  </sheetData>
  <mergeCells count="14">
    <mergeCell ref="B31:D32"/>
    <mergeCell ref="B56:D57"/>
    <mergeCell ref="B81:D82"/>
    <mergeCell ref="B106:D107"/>
    <mergeCell ref="B131:D132"/>
    <mergeCell ref="B184:D190"/>
    <mergeCell ref="B159:D165"/>
    <mergeCell ref="B34:D40"/>
    <mergeCell ref="B59:D65"/>
    <mergeCell ref="B84:D90"/>
    <mergeCell ref="B109:D115"/>
    <mergeCell ref="B134:D140"/>
    <mergeCell ref="B156:D157"/>
    <mergeCell ref="B181:D182"/>
  </mergeCells>
  <dataValidations count="1">
    <dataValidation type="list" showInputMessage="1" showErrorMessage="1" sqref="F32 F132 F107 F82 F57 F157 F6 F18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45" max="16383" man="1"/>
    <brk id="95" max="16383" man="1"/>
    <brk id="145" max="16383" man="1"/>
  </rowBreaks>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195"/>
  <sheetViews>
    <sheetView showGridLines="0" view="pageBreakPreview" zoomScale="85" zoomScaleSheetLayoutView="85" zoomScalePageLayoutView="90" workbookViewId="0" topLeftCell="A1">
      <selection activeCell="F6" sqref="F6"/>
    </sheetView>
  </sheetViews>
  <sheetFormatPr defaultColWidth="10.00390625" defaultRowHeight="15"/>
  <cols>
    <col min="1" max="1" width="1.7109375" style="5" customWidth="1"/>
    <col min="2" max="2" width="2.140625" style="5" customWidth="1"/>
    <col min="3" max="3" width="20.8515625" style="5" customWidth="1"/>
    <col min="4" max="4" width="75.8515625" style="11" customWidth="1"/>
    <col min="5" max="5" width="2.7109375" style="5" customWidth="1"/>
    <col min="6" max="6" width="14.421875" style="7" customWidth="1"/>
    <col min="7" max="7" width="2.8515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IF('[1]Total Payment Amount'!D2=0,"",'[1]Total Payment Amount'!D2)</f>
        <v>Los Angeles County Department of Health Services</v>
      </c>
    </row>
    <row r="3" spans="1:4" ht="15">
      <c r="A3" s="1" t="str">
        <f>'Total Payment Amount'!B3</f>
        <v>REPORTING YEAR:</v>
      </c>
      <c r="C3" s="1"/>
      <c r="D3" s="6" t="str">
        <f>IF('[1]Total Payment Amount'!D3=0,"",'[1]Total Payment Amount'!D3)</f>
        <v>DY 7</v>
      </c>
    </row>
    <row r="4" spans="1:4" ht="15">
      <c r="A4" s="1" t="str">
        <f>'Total Payment Amount'!B4</f>
        <v xml:space="preserve">DATE OF SUBMISSION: </v>
      </c>
      <c r="D4" s="8">
        <v>41182</v>
      </c>
    </row>
    <row r="5" ht="15.75" thickBot="1">
      <c r="A5" s="64" t="s">
        <v>183</v>
      </c>
    </row>
    <row r="6" spans="1:6" s="89" customFormat="1" ht="13.5" thickBot="1">
      <c r="A6" s="88"/>
      <c r="D6" s="92" t="s">
        <v>138</v>
      </c>
      <c r="E6" s="12" t="s">
        <v>2</v>
      </c>
      <c r="F6" s="15" t="s">
        <v>187</v>
      </c>
    </row>
    <row r="7" spans="1:8" ht="14.25">
      <c r="A7" s="10" t="s">
        <v>1</v>
      </c>
      <c r="H7" s="73">
        <v>0.25</v>
      </c>
    </row>
    <row r="8" spans="1:8" ht="14.25">
      <c r="A8" s="12" t="s">
        <v>2</v>
      </c>
      <c r="B8" s="13" t="s">
        <v>140</v>
      </c>
      <c r="H8" s="73">
        <v>0.5</v>
      </c>
    </row>
    <row r="9" spans="1:8" ht="15" thickBot="1">
      <c r="A9" s="13" t="s">
        <v>141</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129</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c r="G17" s="36"/>
    </row>
    <row r="18" spans="1:7" s="2" customFormat="1" ht="13.5" thickBot="1">
      <c r="A18" s="34"/>
      <c r="C18" s="35"/>
      <c r="D18" s="3"/>
      <c r="F18" s="4"/>
      <c r="G18" s="36"/>
    </row>
    <row r="19" spans="1:7" s="2" customFormat="1" ht="13.5" thickBot="1">
      <c r="A19" s="34"/>
      <c r="B19" s="2" t="s">
        <v>11</v>
      </c>
      <c r="C19" s="35"/>
      <c r="D19" s="3"/>
      <c r="E19" s="14" t="s">
        <v>2</v>
      </c>
      <c r="F19" s="15"/>
      <c r="G19" s="36"/>
    </row>
    <row r="20" spans="1:7" s="73" customFormat="1" ht="15">
      <c r="A20" s="81"/>
      <c r="B20" s="64"/>
      <c r="C20" s="64"/>
      <c r="D20" s="72"/>
      <c r="F20" s="74"/>
      <c r="G20" s="75"/>
    </row>
    <row r="21" spans="1:7" s="73" customFormat="1" ht="15">
      <c r="A21" s="76"/>
      <c r="B21" s="77" t="s">
        <v>184</v>
      </c>
      <c r="C21" s="77"/>
      <c r="D21" s="72"/>
      <c r="G21" s="75"/>
    </row>
    <row r="22" spans="1:7" s="73" customFormat="1" ht="6.75" customHeight="1" thickBot="1">
      <c r="A22" s="76"/>
      <c r="B22" s="10"/>
      <c r="C22" s="77"/>
      <c r="D22" s="72"/>
      <c r="F22" s="74"/>
      <c r="G22" s="75"/>
    </row>
    <row r="23" spans="1:7" ht="13.5" thickBot="1">
      <c r="A23" s="79"/>
      <c r="B23" s="5" t="s">
        <v>30</v>
      </c>
      <c r="E23" s="14" t="s">
        <v>2</v>
      </c>
      <c r="F23" s="138"/>
      <c r="G23" s="80"/>
    </row>
    <row r="24" spans="1:7" ht="6.75" customHeight="1" thickBot="1">
      <c r="A24" s="79"/>
      <c r="G24" s="80"/>
    </row>
    <row r="25" spans="1:7" ht="13.5" thickBot="1">
      <c r="A25" s="79"/>
      <c r="B25" s="5" t="s">
        <v>31</v>
      </c>
      <c r="E25" s="14" t="s">
        <v>2</v>
      </c>
      <c r="F25" s="138"/>
      <c r="G25" s="80"/>
    </row>
    <row r="26" spans="1:7" ht="6.75" customHeight="1" thickBot="1">
      <c r="A26" s="79"/>
      <c r="G26" s="80"/>
    </row>
    <row r="27" spans="1:7" ht="13.5" thickBot="1">
      <c r="A27" s="79"/>
      <c r="C27" s="5" t="s">
        <v>185</v>
      </c>
      <c r="F27" s="16" t="str">
        <f>IF(F25&gt;F23,F23/F25,"N/A")</f>
        <v>N/A</v>
      </c>
      <c r="G27" s="80"/>
    </row>
    <row r="28" spans="1:7" ht="6.75" customHeight="1">
      <c r="A28" s="79"/>
      <c r="G28" s="80"/>
    </row>
    <row r="29" spans="1:7" s="2" customFormat="1" ht="15">
      <c r="A29" s="34"/>
      <c r="B29" s="310" t="s">
        <v>300</v>
      </c>
      <c r="C29" s="311"/>
      <c r="D29" s="311"/>
      <c r="E29" s="45"/>
      <c r="F29" s="46"/>
      <c r="G29" s="36"/>
    </row>
    <row r="30" spans="1:7" s="2" customFormat="1" ht="15">
      <c r="A30" s="34"/>
      <c r="B30" s="311"/>
      <c r="C30" s="311"/>
      <c r="D30" s="311"/>
      <c r="E30" s="45"/>
      <c r="F30" s="46"/>
      <c r="G30" s="36"/>
    </row>
    <row r="31" spans="1:7" s="2" customFormat="1" ht="6.75" customHeight="1">
      <c r="A31" s="34"/>
      <c r="D31" s="3"/>
      <c r="F31" s="4"/>
      <c r="G31" s="36"/>
    </row>
    <row r="32" spans="1:7" s="2" customFormat="1" ht="15">
      <c r="A32" s="34"/>
      <c r="B32" s="299"/>
      <c r="C32" s="300"/>
      <c r="D32" s="301"/>
      <c r="F32" s="4"/>
      <c r="G32" s="36"/>
    </row>
    <row r="33" spans="1:7" s="2" customFormat="1" ht="15">
      <c r="A33" s="34"/>
      <c r="B33" s="302"/>
      <c r="C33" s="303"/>
      <c r="D33" s="304"/>
      <c r="F33" s="4"/>
      <c r="G33" s="36"/>
    </row>
    <row r="34" spans="1:7" s="2" customFormat="1" ht="15">
      <c r="A34" s="34"/>
      <c r="B34" s="302"/>
      <c r="C34" s="303"/>
      <c r="D34" s="304"/>
      <c r="F34" s="4"/>
      <c r="G34" s="36"/>
    </row>
    <row r="35" spans="1:7" s="2" customFormat="1" ht="15">
      <c r="A35" s="34"/>
      <c r="B35" s="302"/>
      <c r="C35" s="303"/>
      <c r="D35" s="304"/>
      <c r="F35" s="4"/>
      <c r="G35" s="36"/>
    </row>
    <row r="36" spans="1:7" s="2" customFormat="1" ht="15">
      <c r="A36" s="34"/>
      <c r="B36" s="302"/>
      <c r="C36" s="303"/>
      <c r="D36" s="304"/>
      <c r="F36" s="4"/>
      <c r="G36" s="36"/>
    </row>
    <row r="37" spans="1:7" s="2" customFormat="1" ht="15">
      <c r="A37" s="34"/>
      <c r="B37" s="302"/>
      <c r="C37" s="303"/>
      <c r="D37" s="304"/>
      <c r="F37" s="4"/>
      <c r="G37" s="36"/>
    </row>
    <row r="38" spans="1:7" s="2" customFormat="1" ht="15">
      <c r="A38" s="34"/>
      <c r="B38" s="305"/>
      <c r="C38" s="306"/>
      <c r="D38" s="307"/>
      <c r="F38" s="4"/>
      <c r="G38" s="36"/>
    </row>
    <row r="39" spans="1:7" ht="6.75" customHeight="1" thickBot="1">
      <c r="A39" s="79"/>
      <c r="G39" s="80"/>
    </row>
    <row r="40" spans="1:7" ht="13.5" thickBot="1">
      <c r="A40" s="79"/>
      <c r="B40" s="5" t="s">
        <v>171</v>
      </c>
      <c r="E40" s="14" t="s">
        <v>2</v>
      </c>
      <c r="F40" s="15"/>
      <c r="G40" s="80"/>
    </row>
    <row r="41" spans="1:7" ht="6.75" customHeight="1" thickBot="1">
      <c r="A41" s="79"/>
      <c r="G41" s="80"/>
    </row>
    <row r="42" spans="1:7" ht="14.25" customHeight="1" thickBot="1">
      <c r="A42" s="79"/>
      <c r="B42" s="5" t="s">
        <v>226</v>
      </c>
      <c r="F42" s="148" t="str">
        <f>IF(ISNUMBER(F40),F27/F40,"N/A")</f>
        <v>N/A</v>
      </c>
      <c r="G42" s="80"/>
    </row>
    <row r="43" spans="1:7" ht="6.75" customHeight="1" thickBot="1">
      <c r="A43" s="79"/>
      <c r="G43" s="80"/>
    </row>
    <row r="44" spans="1:7" ht="13.5" thickBot="1">
      <c r="A44" s="79"/>
      <c r="C44" s="78" t="s">
        <v>15</v>
      </c>
      <c r="F44" s="18" t="str">
        <f>IF(ISNUMBER(F40),LOOKUP(F42,$H$7:$H$10),IF(F23&lt;F25,1,IF($F$6="Yes",0,"")))</f>
        <v/>
      </c>
      <c r="G44" s="80"/>
    </row>
    <row r="45" spans="1:7" ht="15">
      <c r="A45" s="82"/>
      <c r="B45" s="83"/>
      <c r="C45" s="83"/>
      <c r="D45" s="84"/>
      <c r="E45" s="83"/>
      <c r="F45" s="85"/>
      <c r="G45" s="86"/>
    </row>
    <row r="46" spans="1:7" s="2" customFormat="1" ht="6.75" customHeight="1">
      <c r="A46" s="34"/>
      <c r="D46" s="3"/>
      <c r="F46" s="4"/>
      <c r="G46" s="36"/>
    </row>
    <row r="47" spans="1:7" s="33" customFormat="1" ht="15">
      <c r="A47" s="40"/>
      <c r="B47" s="41" t="s">
        <v>229</v>
      </c>
      <c r="C47" s="41"/>
      <c r="D47" s="152"/>
      <c r="G47" s="39"/>
    </row>
    <row r="48" spans="1:7" s="45" customFormat="1" ht="12">
      <c r="A48" s="42"/>
      <c r="B48" s="134"/>
      <c r="C48" s="43"/>
      <c r="D48" s="153" t="s">
        <v>142</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8"/>
      <c r="G50" s="36"/>
    </row>
    <row r="51" spans="1:7" s="2" customFormat="1" ht="6.75" customHeight="1" thickBot="1">
      <c r="A51" s="34"/>
      <c r="D51" s="3"/>
      <c r="F51" s="4"/>
      <c r="G51" s="36"/>
    </row>
    <row r="52" spans="1:7" s="2" customFormat="1" ht="13.5" thickBot="1">
      <c r="A52" s="34"/>
      <c r="B52" s="2" t="s">
        <v>19</v>
      </c>
      <c r="D52" s="3"/>
      <c r="E52" s="14" t="s">
        <v>2</v>
      </c>
      <c r="F52" s="138"/>
      <c r="G52" s="36"/>
    </row>
    <row r="53" spans="1:7" s="2" customFormat="1" ht="6.75" customHeight="1" thickBot="1">
      <c r="A53" s="34"/>
      <c r="D53" s="3"/>
      <c r="F53" s="4"/>
      <c r="G53" s="36"/>
    </row>
    <row r="54" spans="1:7" s="2" customFormat="1" ht="13.5" thickBot="1">
      <c r="A54" s="34"/>
      <c r="C54" s="2" t="s">
        <v>14</v>
      </c>
      <c r="D54" s="3"/>
      <c r="F54" s="16" t="str">
        <f>IF(F52&gt;F50,F50/F52,IF(F57&gt;0,F57,"N/A"))</f>
        <v>N/A</v>
      </c>
      <c r="G54" s="36"/>
    </row>
    <row r="55" spans="1:7" s="2" customFormat="1" ht="6.75" customHeight="1">
      <c r="A55" s="34"/>
      <c r="D55" s="3"/>
      <c r="F55" s="4"/>
      <c r="G55" s="36"/>
    </row>
    <row r="56" spans="1:7" s="2" customFormat="1" ht="13.5" customHeight="1" thickBot="1">
      <c r="A56" s="34"/>
      <c r="B56" s="298" t="s">
        <v>301</v>
      </c>
      <c r="C56" s="298"/>
      <c r="D56" s="298"/>
      <c r="F56" s="4"/>
      <c r="G56" s="36"/>
    </row>
    <row r="57" spans="1:7" s="2" customFormat="1" ht="13.5" thickBot="1">
      <c r="A57" s="34"/>
      <c r="B57" s="298"/>
      <c r="C57" s="298"/>
      <c r="D57" s="298"/>
      <c r="E57" s="14" t="s">
        <v>2</v>
      </c>
      <c r="F57" s="15"/>
      <c r="G57" s="36"/>
    </row>
    <row r="58" spans="1:7" s="2" customFormat="1" ht="6.75" customHeight="1">
      <c r="A58" s="34"/>
      <c r="D58" s="3"/>
      <c r="F58" s="4"/>
      <c r="G58" s="36"/>
    </row>
    <row r="59" spans="1:7" s="2" customFormat="1" ht="15">
      <c r="A59" s="34"/>
      <c r="B59" s="299"/>
      <c r="C59" s="300"/>
      <c r="D59" s="301"/>
      <c r="F59" s="4"/>
      <c r="G59" s="36"/>
    </row>
    <row r="60" spans="1:7" s="2" customFormat="1" ht="15">
      <c r="A60" s="34"/>
      <c r="B60" s="302"/>
      <c r="C60" s="303"/>
      <c r="D60" s="304"/>
      <c r="F60" s="4"/>
      <c r="G60" s="36"/>
    </row>
    <row r="61" spans="1:7" s="2" customFormat="1" ht="15">
      <c r="A61" s="34"/>
      <c r="B61" s="302"/>
      <c r="C61" s="303"/>
      <c r="D61" s="304"/>
      <c r="F61" s="4"/>
      <c r="G61" s="36"/>
    </row>
    <row r="62" spans="1:7" s="2" customFormat="1" ht="15">
      <c r="A62" s="34"/>
      <c r="B62" s="302"/>
      <c r="C62" s="303"/>
      <c r="D62" s="304"/>
      <c r="F62" s="4"/>
      <c r="G62" s="36"/>
    </row>
    <row r="63" spans="1:7" s="2" customFormat="1" ht="15">
      <c r="A63" s="34"/>
      <c r="B63" s="302"/>
      <c r="C63" s="303"/>
      <c r="D63" s="304"/>
      <c r="F63" s="4"/>
      <c r="G63" s="36"/>
    </row>
    <row r="64" spans="1:7" s="2" customFormat="1" ht="15">
      <c r="A64" s="34"/>
      <c r="B64" s="302"/>
      <c r="C64" s="303"/>
      <c r="D64" s="304"/>
      <c r="F64" s="4"/>
      <c r="G64" s="36"/>
    </row>
    <row r="65" spans="1:7" s="2" customFormat="1" ht="15">
      <c r="A65" s="34"/>
      <c r="B65" s="305"/>
      <c r="C65" s="306"/>
      <c r="D65" s="307"/>
      <c r="F65" s="4"/>
      <c r="G65" s="36"/>
    </row>
    <row r="66" spans="1:7" s="2" customFormat="1" ht="6.75" customHeight="1" thickBot="1">
      <c r="A66" s="34"/>
      <c r="D66" s="3"/>
      <c r="F66" s="4"/>
      <c r="G66" s="36"/>
    </row>
    <row r="67" spans="1:7" s="2" customFormat="1" ht="13.5" thickBot="1">
      <c r="A67" s="34"/>
      <c r="B67" s="2" t="s">
        <v>20</v>
      </c>
      <c r="D67" s="3"/>
      <c r="E67" s="14" t="s">
        <v>2</v>
      </c>
      <c r="F67" s="54"/>
      <c r="G67" s="36"/>
    </row>
    <row r="68" spans="1:7" s="2" customFormat="1" ht="6.75" customHeight="1" thickBot="1">
      <c r="A68" s="34"/>
      <c r="D68" s="3"/>
      <c r="F68" s="4"/>
      <c r="G68" s="36"/>
    </row>
    <row r="69" spans="1:7" s="2" customFormat="1" ht="13.5" thickBot="1">
      <c r="A69" s="34"/>
      <c r="C69" s="35" t="s">
        <v>15</v>
      </c>
      <c r="D69" s="3"/>
      <c r="F69" s="18" t="str">
        <f>IF(F57="Yes",1,IF(F57="No",0,IF(AND(ISBLANK(F67),ISNUMBER(F54)),1,IF(F67&gt;0,LOOKUP(F54/F67,$H$7:$H$10),IF(ISTEXT(D47),0,"")))))</f>
        <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229</v>
      </c>
      <c r="C72" s="41"/>
      <c r="D72" s="152"/>
      <c r="G72" s="39"/>
    </row>
    <row r="73" spans="1:7" s="45" customFormat="1" ht="12">
      <c r="A73" s="42"/>
      <c r="B73" s="134"/>
      <c r="C73" s="43"/>
      <c r="D73" s="153" t="s">
        <v>142</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8"/>
      <c r="G75" s="36"/>
    </row>
    <row r="76" spans="1:7" s="2" customFormat="1" ht="6.75" customHeight="1" thickBot="1">
      <c r="A76" s="34"/>
      <c r="D76" s="3"/>
      <c r="F76" s="4"/>
      <c r="G76" s="36"/>
    </row>
    <row r="77" spans="1:7" s="2" customFormat="1" ht="13.5" thickBot="1">
      <c r="A77" s="34"/>
      <c r="B77" s="2" t="s">
        <v>19</v>
      </c>
      <c r="D77" s="3"/>
      <c r="E77" s="14" t="s">
        <v>2</v>
      </c>
      <c r="F77" s="138"/>
      <c r="G77" s="36"/>
    </row>
    <row r="78" spans="1:7" s="2" customFormat="1" ht="6.75" customHeight="1" thickBot="1">
      <c r="A78" s="34"/>
      <c r="D78" s="3"/>
      <c r="F78" s="4"/>
      <c r="G78" s="36"/>
    </row>
    <row r="79" spans="1:7" s="2" customFormat="1" ht="13.5" thickBot="1">
      <c r="A79" s="34"/>
      <c r="C79" s="2" t="s">
        <v>14</v>
      </c>
      <c r="D79" s="3"/>
      <c r="F79" s="16" t="str">
        <f>IF(F77&gt;F75,F75/F77,IF(F82&gt;0,F82,"N/A"))</f>
        <v>N/A</v>
      </c>
      <c r="G79" s="36"/>
    </row>
    <row r="80" spans="1:7" s="2" customFormat="1" ht="6.75" customHeight="1">
      <c r="A80" s="34"/>
      <c r="D80" s="3"/>
      <c r="F80" s="4"/>
      <c r="G80" s="36"/>
    </row>
    <row r="81" spans="1:7" s="2" customFormat="1" ht="13.5" customHeight="1" thickBot="1">
      <c r="A81" s="34"/>
      <c r="B81" s="298" t="s">
        <v>301</v>
      </c>
      <c r="C81" s="298"/>
      <c r="D81" s="298"/>
      <c r="F81" s="4"/>
      <c r="G81" s="36"/>
    </row>
    <row r="82" spans="1:7" s="2" customFormat="1" ht="13.5" thickBot="1">
      <c r="A82" s="34"/>
      <c r="B82" s="298"/>
      <c r="C82" s="298"/>
      <c r="D82" s="298"/>
      <c r="E82" s="14" t="s">
        <v>2</v>
      </c>
      <c r="F82" s="15"/>
      <c r="G82" s="36"/>
    </row>
    <row r="83" spans="1:7" s="2" customFormat="1" ht="6.75" customHeight="1">
      <c r="A83" s="34"/>
      <c r="D83" s="3"/>
      <c r="F83" s="4"/>
      <c r="G83" s="36"/>
    </row>
    <row r="84" spans="1:7" s="2" customFormat="1" ht="15">
      <c r="A84" s="34"/>
      <c r="B84" s="299"/>
      <c r="C84" s="300"/>
      <c r="D84" s="301"/>
      <c r="F84" s="4"/>
      <c r="G84" s="36"/>
    </row>
    <row r="85" spans="1:7" s="2" customFormat="1" ht="15">
      <c r="A85" s="34"/>
      <c r="B85" s="302"/>
      <c r="C85" s="303"/>
      <c r="D85" s="304"/>
      <c r="F85" s="4"/>
      <c r="G85" s="36"/>
    </row>
    <row r="86" spans="1:7" s="2" customFormat="1" ht="15">
      <c r="A86" s="34"/>
      <c r="B86" s="302"/>
      <c r="C86" s="303"/>
      <c r="D86" s="304"/>
      <c r="F86" s="4"/>
      <c r="G86" s="36"/>
    </row>
    <row r="87" spans="1:7" s="2" customFormat="1" ht="15">
      <c r="A87" s="34"/>
      <c r="B87" s="302"/>
      <c r="C87" s="303"/>
      <c r="D87" s="304"/>
      <c r="F87" s="4"/>
      <c r="G87" s="36"/>
    </row>
    <row r="88" spans="1:7" s="2" customFormat="1" ht="15">
      <c r="A88" s="34"/>
      <c r="B88" s="302"/>
      <c r="C88" s="303"/>
      <c r="D88" s="304"/>
      <c r="F88" s="4"/>
      <c r="G88" s="36"/>
    </row>
    <row r="89" spans="1:7" s="2" customFormat="1" ht="15">
      <c r="A89" s="34"/>
      <c r="B89" s="302"/>
      <c r="C89" s="303"/>
      <c r="D89" s="304"/>
      <c r="F89" s="4"/>
      <c r="G89" s="36"/>
    </row>
    <row r="90" spans="1:7" s="2" customFormat="1" ht="15">
      <c r="A90" s="34"/>
      <c r="B90" s="305"/>
      <c r="C90" s="306"/>
      <c r="D90" s="307"/>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18" t="str">
        <f>IF(F82="Yes",1,IF(F82="No",0,IF(AND(ISBLANK(F92),ISNUMBER(F79)),1,IF(F92&gt;0,LOOKUP(F79/F92,$H$7:$H$10),IF(ISTEXT(D72),0,"")))))</f>
        <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229</v>
      </c>
      <c r="C97" s="41"/>
      <c r="D97" s="152"/>
      <c r="G97" s="39"/>
    </row>
    <row r="98" spans="1:7" s="45" customFormat="1" ht="12">
      <c r="A98" s="42"/>
      <c r="B98" s="134"/>
      <c r="C98" s="43"/>
      <c r="D98" s="153" t="s">
        <v>142</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8"/>
      <c r="G100" s="36"/>
    </row>
    <row r="101" spans="1:7" s="2" customFormat="1" ht="6.75" customHeight="1" thickBot="1">
      <c r="A101" s="34"/>
      <c r="D101" s="3"/>
      <c r="F101" s="4"/>
      <c r="G101" s="36"/>
    </row>
    <row r="102" spans="1:7" s="2" customFormat="1" ht="13.5" thickBot="1">
      <c r="A102" s="34"/>
      <c r="B102" s="2" t="s">
        <v>19</v>
      </c>
      <c r="D102" s="3"/>
      <c r="E102" s="14" t="s">
        <v>2</v>
      </c>
      <c r="F102" s="138"/>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298" t="s">
        <v>301</v>
      </c>
      <c r="C106" s="298"/>
      <c r="D106" s="298"/>
      <c r="F106" s="4"/>
      <c r="G106" s="36"/>
    </row>
    <row r="107" spans="1:7" s="2" customFormat="1" ht="13.5" thickBot="1">
      <c r="A107" s="34"/>
      <c r="B107" s="298"/>
      <c r="C107" s="298"/>
      <c r="D107" s="298"/>
      <c r="E107" s="14" t="s">
        <v>2</v>
      </c>
      <c r="F107" s="15"/>
      <c r="G107" s="36"/>
    </row>
    <row r="108" spans="1:7" s="2" customFormat="1" ht="6.75" customHeight="1">
      <c r="A108" s="34"/>
      <c r="D108" s="3"/>
      <c r="F108" s="4"/>
      <c r="G108" s="36"/>
    </row>
    <row r="109" spans="1:7" s="2" customFormat="1" ht="15">
      <c r="A109" s="34"/>
      <c r="B109" s="299"/>
      <c r="C109" s="300"/>
      <c r="D109" s="301"/>
      <c r="F109" s="4"/>
      <c r="G109" s="36"/>
    </row>
    <row r="110" spans="1:7" s="2" customFormat="1" ht="15">
      <c r="A110" s="34"/>
      <c r="B110" s="302"/>
      <c r="C110" s="303"/>
      <c r="D110" s="304"/>
      <c r="F110" s="4"/>
      <c r="G110" s="36"/>
    </row>
    <row r="111" spans="1:7" s="2" customFormat="1" ht="15">
      <c r="A111" s="34"/>
      <c r="B111" s="302"/>
      <c r="C111" s="303"/>
      <c r="D111" s="304"/>
      <c r="F111" s="4"/>
      <c r="G111" s="36"/>
    </row>
    <row r="112" spans="1:7" s="2" customFormat="1" ht="15">
      <c r="A112" s="34"/>
      <c r="B112" s="302"/>
      <c r="C112" s="303"/>
      <c r="D112" s="304"/>
      <c r="F112" s="4"/>
      <c r="G112" s="36"/>
    </row>
    <row r="113" spans="1:7" s="2" customFormat="1" ht="15">
      <c r="A113" s="34"/>
      <c r="B113" s="302"/>
      <c r="C113" s="303"/>
      <c r="D113" s="304"/>
      <c r="F113" s="4"/>
      <c r="G113" s="36"/>
    </row>
    <row r="114" spans="1:7" s="2" customFormat="1" ht="15">
      <c r="A114" s="34"/>
      <c r="B114" s="302"/>
      <c r="C114" s="303"/>
      <c r="D114" s="304"/>
      <c r="F114" s="4"/>
      <c r="G114" s="36"/>
    </row>
    <row r="115" spans="1:7" s="2" customFormat="1" ht="15">
      <c r="A115" s="34"/>
      <c r="B115" s="305"/>
      <c r="C115" s="306"/>
      <c r="D115" s="307"/>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IF(F107="Yes",1,IF(F107="No",0,IF(AND(ISBLANK(F117),ISNUMBER(F104)),1,IF(F117&gt;0,LOOKUP(F104/F117,$H$7:$H$10),IF(ISTEXT(D97),0,"")))))</f>
        <v/>
      </c>
      <c r="G119" s="36"/>
    </row>
    <row r="120" spans="1:7" s="2" customFormat="1"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229</v>
      </c>
      <c r="C122" s="41"/>
      <c r="D122" s="152"/>
      <c r="G122" s="39"/>
    </row>
    <row r="123" spans="1:7" s="45" customFormat="1" ht="12">
      <c r="A123" s="42"/>
      <c r="B123" s="134"/>
      <c r="C123" s="43"/>
      <c r="D123" s="153" t="s">
        <v>142</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8"/>
      <c r="G125" s="36"/>
    </row>
    <row r="126" spans="1:7" s="2" customFormat="1" ht="6.75" customHeight="1" thickBot="1">
      <c r="A126" s="34"/>
      <c r="D126" s="3"/>
      <c r="F126" s="4"/>
      <c r="G126" s="36"/>
    </row>
    <row r="127" spans="1:7" s="2" customFormat="1" ht="13.5" thickBot="1">
      <c r="A127" s="34"/>
      <c r="B127" s="2" t="s">
        <v>19</v>
      </c>
      <c r="D127" s="3"/>
      <c r="E127" s="14" t="s">
        <v>2</v>
      </c>
      <c r="F127" s="138"/>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298" t="s">
        <v>301</v>
      </c>
      <c r="C131" s="298"/>
      <c r="D131" s="298"/>
      <c r="F131" s="4"/>
      <c r="G131" s="36"/>
    </row>
    <row r="132" spans="1:7" s="2" customFormat="1" ht="13.5" thickBot="1">
      <c r="A132" s="34"/>
      <c r="B132" s="298"/>
      <c r="C132" s="298"/>
      <c r="D132" s="298"/>
      <c r="E132" s="14" t="s">
        <v>2</v>
      </c>
      <c r="F132" s="15"/>
      <c r="G132" s="36"/>
    </row>
    <row r="133" spans="1:7" s="2" customFormat="1" ht="6.75" customHeight="1">
      <c r="A133" s="34"/>
      <c r="D133" s="3"/>
      <c r="F133" s="4"/>
      <c r="G133" s="36"/>
    </row>
    <row r="134" spans="1:7" s="2" customFormat="1" ht="15">
      <c r="A134" s="34"/>
      <c r="B134" s="299"/>
      <c r="C134" s="300"/>
      <c r="D134" s="301"/>
      <c r="F134" s="4"/>
      <c r="G134" s="36"/>
    </row>
    <row r="135" spans="1:7" s="2" customFormat="1" ht="15">
      <c r="A135" s="34"/>
      <c r="B135" s="302"/>
      <c r="C135" s="303"/>
      <c r="D135" s="304"/>
      <c r="F135" s="4"/>
      <c r="G135" s="36"/>
    </row>
    <row r="136" spans="1:7" s="2" customFormat="1" ht="15">
      <c r="A136" s="34"/>
      <c r="B136" s="302"/>
      <c r="C136" s="303"/>
      <c r="D136" s="304"/>
      <c r="F136" s="4"/>
      <c r="G136" s="36"/>
    </row>
    <row r="137" spans="1:7" s="2" customFormat="1" ht="15">
      <c r="A137" s="34"/>
      <c r="B137" s="302"/>
      <c r="C137" s="303"/>
      <c r="D137" s="304"/>
      <c r="F137" s="4"/>
      <c r="G137" s="36"/>
    </row>
    <row r="138" spans="1:7" s="2" customFormat="1" ht="15">
      <c r="A138" s="34"/>
      <c r="B138" s="302"/>
      <c r="C138" s="303"/>
      <c r="D138" s="304"/>
      <c r="F138" s="4"/>
      <c r="G138" s="36"/>
    </row>
    <row r="139" spans="1:7" s="2" customFormat="1" ht="15">
      <c r="A139" s="34"/>
      <c r="B139" s="302"/>
      <c r="C139" s="303"/>
      <c r="D139" s="304"/>
      <c r="F139" s="4"/>
      <c r="G139" s="36"/>
    </row>
    <row r="140" spans="1:7" s="2" customFormat="1" ht="15">
      <c r="A140" s="34"/>
      <c r="B140" s="305"/>
      <c r="C140" s="306"/>
      <c r="D140" s="307"/>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IF(F132="Yes",1,IF(F132="No",0,IF(AND(ISBLANK(F142),ISNUMBER(F129)),1,IF(F142&gt;0,LOOKUP(F129/F142,$H$7:$H$10),IF(ISTEXT(D122),0,"")))))</f>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229</v>
      </c>
      <c r="C147" s="41"/>
      <c r="D147" s="152"/>
      <c r="G147" s="39"/>
    </row>
    <row r="148" spans="1:7" s="45" customFormat="1" ht="12">
      <c r="A148" s="42"/>
      <c r="B148" s="134"/>
      <c r="C148" s="43"/>
      <c r="D148" s="153" t="s">
        <v>142</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8"/>
      <c r="G150" s="36"/>
    </row>
    <row r="151" spans="1:7" s="2" customFormat="1" ht="6.75" customHeight="1" thickBot="1">
      <c r="A151" s="34"/>
      <c r="D151" s="3"/>
      <c r="F151" s="4"/>
      <c r="G151" s="36"/>
    </row>
    <row r="152" spans="1:7" s="2" customFormat="1" ht="13.5" thickBot="1">
      <c r="A152" s="34"/>
      <c r="B152" s="2" t="s">
        <v>19</v>
      </c>
      <c r="D152" s="3"/>
      <c r="E152" s="14" t="s">
        <v>2</v>
      </c>
      <c r="F152" s="138"/>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298" t="s">
        <v>301</v>
      </c>
      <c r="C156" s="298"/>
      <c r="D156" s="298"/>
      <c r="F156" s="4"/>
      <c r="G156" s="36"/>
    </row>
    <row r="157" spans="1:7" s="2" customFormat="1" ht="13.5" thickBot="1">
      <c r="A157" s="34"/>
      <c r="B157" s="298"/>
      <c r="C157" s="298"/>
      <c r="D157" s="298"/>
      <c r="E157" s="14" t="s">
        <v>2</v>
      </c>
      <c r="F157" s="15"/>
      <c r="G157" s="36"/>
    </row>
    <row r="158" spans="1:7" s="2" customFormat="1" ht="6.75" customHeight="1">
      <c r="A158" s="34"/>
      <c r="D158" s="3"/>
      <c r="F158" s="4"/>
      <c r="G158" s="36"/>
    </row>
    <row r="159" spans="1:7" s="2" customFormat="1" ht="15">
      <c r="A159" s="34"/>
      <c r="B159" s="299"/>
      <c r="C159" s="300"/>
      <c r="D159" s="301"/>
      <c r="F159" s="4"/>
      <c r="G159" s="36"/>
    </row>
    <row r="160" spans="1:7" s="2" customFormat="1" ht="15">
      <c r="A160" s="34"/>
      <c r="B160" s="302"/>
      <c r="C160" s="303"/>
      <c r="D160" s="304"/>
      <c r="F160" s="4"/>
      <c r="G160" s="36"/>
    </row>
    <row r="161" spans="1:7" s="2" customFormat="1" ht="15">
      <c r="A161" s="34"/>
      <c r="B161" s="302"/>
      <c r="C161" s="303"/>
      <c r="D161" s="304"/>
      <c r="F161" s="4"/>
      <c r="G161" s="36"/>
    </row>
    <row r="162" spans="1:7" s="2" customFormat="1" ht="15">
      <c r="A162" s="34"/>
      <c r="B162" s="302"/>
      <c r="C162" s="303"/>
      <c r="D162" s="304"/>
      <c r="F162" s="4"/>
      <c r="G162" s="36"/>
    </row>
    <row r="163" spans="1:7" s="2" customFormat="1" ht="15">
      <c r="A163" s="34"/>
      <c r="B163" s="302"/>
      <c r="C163" s="303"/>
      <c r="D163" s="304"/>
      <c r="F163" s="4"/>
      <c r="G163" s="36"/>
    </row>
    <row r="164" spans="1:7" s="2" customFormat="1" ht="15">
      <c r="A164" s="34"/>
      <c r="B164" s="302"/>
      <c r="C164" s="303"/>
      <c r="D164" s="304"/>
      <c r="F164" s="4"/>
      <c r="G164" s="36"/>
    </row>
    <row r="165" spans="1:7" s="2" customFormat="1" ht="15">
      <c r="A165" s="34"/>
      <c r="B165" s="305"/>
      <c r="C165" s="306"/>
      <c r="D165" s="307"/>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IF(F157="Yes",1,IF(F157="No",0,IF(AND(ISBLANK(F167),ISNUMBER(F154)),1,IF(F167&gt;0,LOOKUP(F154/F167,$H$7:$H$10),IF(ISTEXT(D147),0,"")))))</f>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229</v>
      </c>
      <c r="C172" s="41"/>
      <c r="D172" s="152"/>
      <c r="G172" s="39"/>
    </row>
    <row r="173" spans="1:7" s="45" customFormat="1" ht="12">
      <c r="A173" s="42"/>
      <c r="B173" s="134"/>
      <c r="C173" s="43"/>
      <c r="D173" s="153" t="s">
        <v>142</v>
      </c>
      <c r="F173" s="46"/>
      <c r="G173" s="47"/>
    </row>
    <row r="174" spans="1:7" s="33" customFormat="1" ht="6.75" customHeight="1" thickBot="1">
      <c r="A174" s="40"/>
      <c r="B174" s="17"/>
      <c r="C174" s="41"/>
      <c r="D174" s="53"/>
      <c r="F174" s="19"/>
      <c r="G174" s="39"/>
    </row>
    <row r="175" spans="1:7" s="2" customFormat="1" ht="13.5" thickBot="1">
      <c r="A175" s="34"/>
      <c r="B175" s="2" t="s">
        <v>18</v>
      </c>
      <c r="D175" s="3"/>
      <c r="E175" s="14" t="s">
        <v>2</v>
      </c>
      <c r="F175" s="138"/>
      <c r="G175" s="36"/>
    </row>
    <row r="176" spans="1:7" s="2" customFormat="1" ht="6.75" customHeight="1" thickBot="1">
      <c r="A176" s="34"/>
      <c r="D176" s="3"/>
      <c r="F176" s="4"/>
      <c r="G176" s="36"/>
    </row>
    <row r="177" spans="1:7" s="2" customFormat="1" ht="13.5" thickBot="1">
      <c r="A177" s="34"/>
      <c r="B177" s="2" t="s">
        <v>19</v>
      </c>
      <c r="D177" s="3"/>
      <c r="E177" s="14" t="s">
        <v>2</v>
      </c>
      <c r="F177" s="138"/>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298" t="s">
        <v>301</v>
      </c>
      <c r="C181" s="298"/>
      <c r="D181" s="298"/>
      <c r="F181" s="4"/>
      <c r="G181" s="36"/>
    </row>
    <row r="182" spans="1:7" s="2" customFormat="1" ht="13.5" thickBot="1">
      <c r="A182" s="34"/>
      <c r="B182" s="298"/>
      <c r="C182" s="298"/>
      <c r="D182" s="298"/>
      <c r="E182" s="14" t="s">
        <v>2</v>
      </c>
      <c r="F182" s="15"/>
      <c r="G182" s="36"/>
    </row>
    <row r="183" spans="1:7" s="2" customFormat="1" ht="6.75" customHeight="1">
      <c r="A183" s="34"/>
      <c r="D183" s="3"/>
      <c r="F183" s="4"/>
      <c r="G183" s="36"/>
    </row>
    <row r="184" spans="1:7" s="2" customFormat="1" ht="15">
      <c r="A184" s="34"/>
      <c r="B184" s="299"/>
      <c r="C184" s="300"/>
      <c r="D184" s="301"/>
      <c r="F184" s="4"/>
      <c r="G184" s="36"/>
    </row>
    <row r="185" spans="1:7" s="2" customFormat="1" ht="15">
      <c r="A185" s="34"/>
      <c r="B185" s="302"/>
      <c r="C185" s="303"/>
      <c r="D185" s="304"/>
      <c r="F185" s="4"/>
      <c r="G185" s="36"/>
    </row>
    <row r="186" spans="1:7" s="2" customFormat="1" ht="15">
      <c r="A186" s="34"/>
      <c r="B186" s="302"/>
      <c r="C186" s="303"/>
      <c r="D186" s="304"/>
      <c r="F186" s="4"/>
      <c r="G186" s="36"/>
    </row>
    <row r="187" spans="1:7" s="2" customFormat="1" ht="15">
      <c r="A187" s="34"/>
      <c r="B187" s="302"/>
      <c r="C187" s="303"/>
      <c r="D187" s="304"/>
      <c r="F187" s="4"/>
      <c r="G187" s="36"/>
    </row>
    <row r="188" spans="1:7" s="2" customFormat="1" ht="15">
      <c r="A188" s="34"/>
      <c r="B188" s="302"/>
      <c r="C188" s="303"/>
      <c r="D188" s="304"/>
      <c r="F188" s="4"/>
      <c r="G188" s="36"/>
    </row>
    <row r="189" spans="1:7" s="2" customFormat="1" ht="15">
      <c r="A189" s="34"/>
      <c r="B189" s="302"/>
      <c r="C189" s="303"/>
      <c r="D189" s="304"/>
      <c r="F189" s="4"/>
      <c r="G189" s="36"/>
    </row>
    <row r="190" spans="1:7" s="2" customFormat="1" ht="15">
      <c r="A190" s="34"/>
      <c r="B190" s="305"/>
      <c r="C190" s="306"/>
      <c r="D190" s="307"/>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IF(F182="Yes",1,IF(F182="No",0,IF(AND(ISBLANK(F192),ISNUMBER(F179)),1,IF(F192&gt;0,LOOKUP(F179/F192,$H$7:$H$10),IF(ISTEXT(D172),0,"")))))</f>
        <v/>
      </c>
      <c r="G194" s="36"/>
    </row>
    <row r="195" spans="1:7" s="2" customFormat="1" ht="15">
      <c r="A195" s="48"/>
      <c r="B195" s="49"/>
      <c r="C195" s="49"/>
      <c r="D195" s="50"/>
      <c r="E195" s="49"/>
      <c r="F195" s="51"/>
      <c r="G195" s="52"/>
    </row>
  </sheetData>
  <mergeCells count="14">
    <mergeCell ref="B184:D190"/>
    <mergeCell ref="B59:D65"/>
    <mergeCell ref="B84:D90"/>
    <mergeCell ref="B109:D115"/>
    <mergeCell ref="B134:D140"/>
    <mergeCell ref="B159:D165"/>
    <mergeCell ref="B156:D157"/>
    <mergeCell ref="B181:D182"/>
    <mergeCell ref="B29:D30"/>
    <mergeCell ref="B56:D57"/>
    <mergeCell ref="B81:D82"/>
    <mergeCell ref="B106:D107"/>
    <mergeCell ref="B131:D132"/>
    <mergeCell ref="B32:D38"/>
  </mergeCells>
  <dataValidations count="1">
    <dataValidation type="list" showInputMessage="1" showErrorMessage="1" sqref="F57 F157 F132 F107 F6 F182 F82">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2" manualBreakCount="2">
    <brk id="70" max="16383" man="1"/>
    <brk id="145" max="16383" man="1"/>
  </rowBreaks>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topLeftCell="A1">
      <selection activeCell="B29" sqref="B29:D30"/>
    </sheetView>
  </sheetViews>
  <sheetFormatPr defaultColWidth="9.140625" defaultRowHeight="15"/>
  <sheetData>
    <row r="1" ht="15">
      <c r="A1" t="s">
        <v>186</v>
      </c>
    </row>
    <row r="2" ht="15">
      <c r="A2" t="s">
        <v>187</v>
      </c>
    </row>
    <row r="17" spans="1:6" s="2" customFormat="1" ht="15">
      <c r="A17" s="87"/>
      <c r="B17"/>
      <c r="D17" s="3"/>
      <c r="F17" s="4"/>
    </row>
    <row r="18" spans="1:6" s="2" customFormat="1" ht="12.75">
      <c r="A18" s="87"/>
      <c r="D18" s="3"/>
      <c r="F18" s="4"/>
    </row>
  </sheetData>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topLeftCell="A1">
      <selection activeCell="B29" sqref="B29:D30"/>
    </sheetView>
  </sheetViews>
  <sheetFormatPr defaultColWidth="9.140625" defaultRowHeight="15"/>
  <sheetData>
    <row r="1" ht="15">
      <c r="A1" s="139" t="s">
        <v>188</v>
      </c>
    </row>
    <row r="2" ht="15">
      <c r="A2" s="139" t="s">
        <v>189</v>
      </c>
    </row>
    <row r="3" ht="15">
      <c r="A3" s="139" t="s">
        <v>190</v>
      </c>
    </row>
    <row r="4" ht="15">
      <c r="A4" s="139" t="s">
        <v>191</v>
      </c>
    </row>
    <row r="5" ht="15">
      <c r="A5" s="139" t="s">
        <v>192</v>
      </c>
    </row>
    <row r="6" ht="15">
      <c r="A6" s="139" t="s">
        <v>193</v>
      </c>
    </row>
    <row r="7" ht="15">
      <c r="A7" s="139" t="s">
        <v>194</v>
      </c>
    </row>
    <row r="8" ht="15">
      <c r="A8" s="139" t="s">
        <v>195</v>
      </c>
    </row>
    <row r="9" ht="15">
      <c r="A9" s="139" t="s">
        <v>196</v>
      </c>
    </row>
    <row r="10" ht="15">
      <c r="A10" s="139" t="s">
        <v>197</v>
      </c>
    </row>
    <row r="11" ht="15">
      <c r="A11" s="139" t="s">
        <v>198</v>
      </c>
    </row>
    <row r="12" ht="15">
      <c r="A12" s="139" t="s">
        <v>199</v>
      </c>
    </row>
    <row r="13" ht="15">
      <c r="A13" s="139" t="s">
        <v>200</v>
      </c>
    </row>
    <row r="14" ht="15">
      <c r="A14" s="139" t="s">
        <v>201</v>
      </c>
    </row>
    <row r="15" ht="15">
      <c r="A15" s="139" t="s">
        <v>202</v>
      </c>
    </row>
    <row r="16" ht="15">
      <c r="A16" s="139" t="s">
        <v>203</v>
      </c>
    </row>
    <row r="17" ht="15">
      <c r="A17" s="140" t="s">
        <v>204</v>
      </c>
    </row>
  </sheetData>
  <dataValidations count="1">
    <dataValidation allowBlank="1" showInputMessage="1" showErrorMessage="1" promptTitle="DPH System" sqref="A1:A17"/>
  </dataValidation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B29" sqref="B29:D30"/>
    </sheetView>
  </sheetViews>
  <sheetFormatPr defaultColWidth="9.140625" defaultRowHeight="15"/>
  <sheetData>
    <row r="1" ht="15">
      <c r="A1" t="s">
        <v>205</v>
      </c>
    </row>
    <row r="2" ht="15">
      <c r="A2" t="s">
        <v>206</v>
      </c>
    </row>
    <row r="3" ht="15">
      <c r="A3" t="s">
        <v>207</v>
      </c>
    </row>
    <row r="4" ht="15">
      <c r="A4" t="s">
        <v>208</v>
      </c>
    </row>
    <row r="5" ht="15">
      <c r="A5" t="s">
        <v>209</v>
      </c>
    </row>
  </sheetData>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B29" sqref="B29:D30"/>
    </sheetView>
  </sheetViews>
  <sheetFormatPr defaultColWidth="9.140625" defaultRowHeight="15"/>
  <sheetData>
    <row r="1" ht="15">
      <c r="A1" t="s">
        <v>211</v>
      </c>
    </row>
    <row r="2" ht="15">
      <c r="A2" t="s">
        <v>212</v>
      </c>
    </row>
    <row r="3" ht="15">
      <c r="A3" t="s">
        <v>213</v>
      </c>
    </row>
    <row r="4" ht="15">
      <c r="A4" t="s">
        <v>214</v>
      </c>
    </row>
    <row r="5" ht="15">
      <c r="A5" t="s">
        <v>215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618"/>
  <sheetViews>
    <sheetView showGridLines="0" view="pageBreakPreview" zoomScale="85" zoomScaleSheetLayoutView="85" zoomScalePageLayoutView="85" workbookViewId="0" topLeftCell="A1">
      <selection activeCell="A15" sqref="A15"/>
    </sheetView>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29" t="str">
        <f>'Total Payment Amount'!A1</f>
        <v>CA 1115 Waiver - Delivery System Reform Incentive Payments (DSRIP)</v>
      </c>
    </row>
    <row r="2" spans="1:4" ht="15">
      <c r="A2" s="229" t="str">
        <f>'Total Payment Amount'!B2</f>
        <v xml:space="preserve">DPH SYSTEM: </v>
      </c>
      <c r="C2" s="229"/>
      <c r="D2" s="230" t="str">
        <f>IF('[1]Total Payment Amount'!D2=0,"",'[1]Total Payment Amount'!D2)</f>
        <v>Los Angeles County Department of Health Services</v>
      </c>
    </row>
    <row r="3" spans="1:4" ht="15">
      <c r="A3" s="229" t="str">
        <f>'Total Payment Amount'!B3</f>
        <v>REPORTING YEAR:</v>
      </c>
      <c r="C3" s="229"/>
      <c r="D3" s="230" t="str">
        <f>IF('[1]Total Payment Amount'!D3=0,"",'[1]Total Payment Amount'!D3)</f>
        <v>DY 7</v>
      </c>
    </row>
    <row r="4" spans="1:4" ht="15">
      <c r="A4" s="229" t="str">
        <f>'Total Payment Amount'!B4</f>
        <v xml:space="preserve">DATE OF SUBMISSION: </v>
      </c>
      <c r="D4" s="231">
        <v>41182</v>
      </c>
    </row>
    <row r="5" ht="15">
      <c r="A5" s="9" t="s">
        <v>134</v>
      </c>
    </row>
    <row r="6" ht="10.5" customHeight="1">
      <c r="A6" s="9"/>
    </row>
    <row r="7" ht="14.25">
      <c r="A7" s="17" t="s">
        <v>55</v>
      </c>
    </row>
    <row r="8" spans="1:2" ht="15" thickBot="1">
      <c r="A8" s="14" t="s">
        <v>2</v>
      </c>
      <c r="B8" s="232" t="s">
        <v>56</v>
      </c>
    </row>
    <row r="9" spans="2:3" ht="15" thickBot="1">
      <c r="B9" s="233"/>
      <c r="C9" s="17" t="s">
        <v>57</v>
      </c>
    </row>
    <row r="10" spans="2:3" ht="15" thickBot="1">
      <c r="B10" s="234"/>
      <c r="C10" s="17" t="s">
        <v>58</v>
      </c>
    </row>
    <row r="11" spans="2:3" ht="15" thickBot="1">
      <c r="B11" s="235"/>
      <c r="C11" s="17" t="s">
        <v>59</v>
      </c>
    </row>
    <row r="12" ht="10.5" customHeight="1"/>
    <row r="13" spans="1:7" s="26" customFormat="1" ht="15">
      <c r="A13" s="20" t="s">
        <v>135</v>
      </c>
      <c r="B13" s="21"/>
      <c r="C13" s="21"/>
      <c r="D13" s="22"/>
      <c r="E13" s="23"/>
      <c r="F13" s="24"/>
      <c r="G13" s="25"/>
    </row>
    <row r="14" spans="1:7" s="33" customFormat="1" ht="15.75" thickBot="1">
      <c r="A14" s="27" t="s">
        <v>89</v>
      </c>
      <c r="B14" s="28"/>
      <c r="C14" s="28"/>
      <c r="D14" s="29"/>
      <c r="E14" s="30"/>
      <c r="F14" s="31"/>
      <c r="G14" s="32"/>
    </row>
    <row r="15" spans="1:7" s="33" customFormat="1" ht="13.5" customHeight="1" thickBot="1">
      <c r="A15" s="40"/>
      <c r="B15" s="17" t="str">
        <f>'Expand Primary Care Capacity'!B22</f>
        <v>Process Milestone:</v>
      </c>
      <c r="C15" s="41"/>
      <c r="D15" s="236">
        <f>'Expand Primary Care Capacity'!D22</f>
        <v>0</v>
      </c>
      <c r="F15" s="245" t="str">
        <f>'Expand Primary Care Capacity'!F29</f>
        <v>N/A</v>
      </c>
      <c r="G15" s="39"/>
    </row>
    <row r="16" spans="1:7" ht="6.75" customHeight="1" thickBot="1">
      <c r="A16" s="34"/>
      <c r="F16" s="91"/>
      <c r="G16" s="36"/>
    </row>
    <row r="17" spans="1:7" ht="13.5" thickBot="1">
      <c r="A17" s="34"/>
      <c r="C17" s="35" t="s">
        <v>15</v>
      </c>
      <c r="F17" s="246" t="str">
        <f>'Expand Primary Care Capacity'!F44</f>
        <v xml:space="preserve"> </v>
      </c>
      <c r="G17" s="36"/>
    </row>
    <row r="18" spans="1:7" s="33" customFormat="1" ht="6.75" customHeight="1" thickBot="1">
      <c r="A18" s="40"/>
      <c r="B18" s="17"/>
      <c r="C18" s="41"/>
      <c r="D18" s="38"/>
      <c r="F18" s="98"/>
      <c r="G18" s="39"/>
    </row>
    <row r="19" spans="1:7" s="33" customFormat="1" ht="13.5" customHeight="1" thickBot="1">
      <c r="A19" s="40"/>
      <c r="B19" s="17" t="str">
        <f>'Expand Primary Care Capacity'!B47</f>
        <v>Process Milestone:</v>
      </c>
      <c r="C19" s="41"/>
      <c r="D19" s="236">
        <f>'Expand Primary Care Capacity'!D47</f>
        <v>0</v>
      </c>
      <c r="F19" s="245" t="str">
        <f>'Expand Primary Care Capacity'!F54</f>
        <v>N/A</v>
      </c>
      <c r="G19" s="39"/>
    </row>
    <row r="20" spans="1:7" ht="6.75" customHeight="1" thickBot="1">
      <c r="A20" s="34"/>
      <c r="F20" s="91"/>
      <c r="G20" s="36"/>
    </row>
    <row r="21" spans="1:7" ht="13.5" thickBot="1">
      <c r="A21" s="34"/>
      <c r="C21" s="35" t="s">
        <v>15</v>
      </c>
      <c r="F21" s="246" t="str">
        <f>'Expand Primary Care Capacity'!F69</f>
        <v xml:space="preserve"> </v>
      </c>
      <c r="G21" s="36"/>
    </row>
    <row r="22" spans="1:7" s="33" customFormat="1" ht="6.75" customHeight="1" thickBot="1">
      <c r="A22" s="40"/>
      <c r="B22" s="17"/>
      <c r="C22" s="41"/>
      <c r="D22" s="38"/>
      <c r="F22" s="98"/>
      <c r="G22" s="39"/>
    </row>
    <row r="23" spans="1:7" s="33" customFormat="1" ht="13.5" customHeight="1" thickBot="1">
      <c r="A23" s="40"/>
      <c r="B23" s="17" t="str">
        <f>'Expand Primary Care Capacity'!B72</f>
        <v>Process Milestone:</v>
      </c>
      <c r="C23" s="41"/>
      <c r="D23" s="236">
        <f>'Expand Primary Care Capacity'!D72</f>
        <v>0</v>
      </c>
      <c r="F23" s="245" t="str">
        <f>'Expand Primary Care Capacity'!F79</f>
        <v>N/A</v>
      </c>
      <c r="G23" s="39"/>
    </row>
    <row r="24" spans="1:7" ht="6.75" customHeight="1" thickBot="1">
      <c r="A24" s="34"/>
      <c r="F24" s="91"/>
      <c r="G24" s="36"/>
    </row>
    <row r="25" spans="1:7" ht="13.5" thickBot="1">
      <c r="A25" s="34"/>
      <c r="C25" s="35" t="s">
        <v>15</v>
      </c>
      <c r="F25" s="246" t="str">
        <f>'Expand Primary Care Capacity'!F94</f>
        <v xml:space="preserve"> </v>
      </c>
      <c r="G25" s="36"/>
    </row>
    <row r="26" spans="1:7" s="33" customFormat="1" ht="6.75" customHeight="1" thickBot="1">
      <c r="A26" s="40"/>
      <c r="B26" s="17"/>
      <c r="C26" s="41"/>
      <c r="D26" s="38"/>
      <c r="F26" s="98"/>
      <c r="G26" s="39"/>
    </row>
    <row r="27" spans="1:7" s="33" customFormat="1" ht="13.5" customHeight="1" thickBot="1">
      <c r="A27" s="40"/>
      <c r="B27" s="17" t="str">
        <f>'Expand Primary Care Capacity'!B97</f>
        <v>Process Milestone:</v>
      </c>
      <c r="C27" s="41"/>
      <c r="D27" s="236">
        <f>'Expand Primary Care Capacity'!D97</f>
        <v>0</v>
      </c>
      <c r="F27" s="245" t="str">
        <f>'Expand Primary Care Capacity'!F104</f>
        <v>N/A</v>
      </c>
      <c r="G27" s="39"/>
    </row>
    <row r="28" spans="1:7" ht="6.75" customHeight="1" thickBot="1">
      <c r="A28" s="34"/>
      <c r="F28" s="91"/>
      <c r="G28" s="36"/>
    </row>
    <row r="29" spans="1:7" ht="13.5" thickBot="1">
      <c r="A29" s="34"/>
      <c r="C29" s="35" t="s">
        <v>15</v>
      </c>
      <c r="F29" s="246" t="str">
        <f>'Expand Primary Care Capacity'!F119</f>
        <v xml:space="preserve"> </v>
      </c>
      <c r="G29" s="36"/>
    </row>
    <row r="30" spans="1:7" s="33" customFormat="1" ht="6.75" customHeight="1" thickBot="1">
      <c r="A30" s="40"/>
      <c r="B30" s="17"/>
      <c r="C30" s="41"/>
      <c r="D30" s="38"/>
      <c r="F30" s="98"/>
      <c r="G30" s="39"/>
    </row>
    <row r="31" spans="1:7" s="33" customFormat="1" ht="13.5" customHeight="1" thickBot="1">
      <c r="A31" s="40"/>
      <c r="B31" s="17" t="str">
        <f>'Expand Primary Care Capacity'!B122</f>
        <v>Process Milestone:</v>
      </c>
      <c r="C31" s="41"/>
      <c r="D31" s="236">
        <f>'Expand Primary Care Capacity'!D122</f>
        <v>0</v>
      </c>
      <c r="F31" s="245" t="str">
        <f>'Expand Primary Care Capacity'!F129</f>
        <v>N/A</v>
      </c>
      <c r="G31" s="39"/>
    </row>
    <row r="32" spans="1:7" ht="6.75" customHeight="1" thickBot="1">
      <c r="A32" s="34"/>
      <c r="F32" s="91"/>
      <c r="G32" s="36"/>
    </row>
    <row r="33" spans="1:7" ht="13.5" thickBot="1">
      <c r="A33" s="34"/>
      <c r="C33" s="35" t="s">
        <v>15</v>
      </c>
      <c r="F33" s="246" t="str">
        <f>'Expand Primary Care Capacity'!F144</f>
        <v xml:space="preserve"> </v>
      </c>
      <c r="G33" s="36"/>
    </row>
    <row r="34" spans="1:7" s="33" customFormat="1" ht="6.75" customHeight="1" thickBot="1">
      <c r="A34" s="40"/>
      <c r="B34" s="17"/>
      <c r="C34" s="41"/>
      <c r="D34" s="38"/>
      <c r="F34" s="98"/>
      <c r="G34" s="39"/>
    </row>
    <row r="35" spans="1:7" s="33" customFormat="1" ht="13.5" customHeight="1" thickBot="1">
      <c r="A35" s="40"/>
      <c r="B35" s="17" t="str">
        <f>'Expand Primary Care Capacity'!B147</f>
        <v>Improvement Milestone:</v>
      </c>
      <c r="C35" s="41"/>
      <c r="D35" s="236">
        <f>'Expand Primary Care Capacity'!D147</f>
        <v>0</v>
      </c>
      <c r="F35" s="245" t="str">
        <f>'Expand Primary Care Capacity'!F154</f>
        <v>N/A</v>
      </c>
      <c r="G35" s="39"/>
    </row>
    <row r="36" spans="1:7" ht="6.75" customHeight="1" thickBot="1">
      <c r="A36" s="34"/>
      <c r="F36" s="91"/>
      <c r="G36" s="36"/>
    </row>
    <row r="37" spans="1:7" ht="13.5" thickBot="1">
      <c r="A37" s="34"/>
      <c r="C37" s="35" t="s">
        <v>15</v>
      </c>
      <c r="F37" s="246" t="str">
        <f>'Expand Primary Care Capacity'!F169</f>
        <v xml:space="preserve"> </v>
      </c>
      <c r="G37" s="36"/>
    </row>
    <row r="38" spans="1:7" s="33" customFormat="1" ht="6.75" customHeight="1" thickBot="1">
      <c r="A38" s="40"/>
      <c r="B38" s="17"/>
      <c r="C38" s="41"/>
      <c r="D38" s="38"/>
      <c r="F38" s="98"/>
      <c r="G38" s="39"/>
    </row>
    <row r="39" spans="1:7" s="33" customFormat="1" ht="13.5" customHeight="1" thickBot="1">
      <c r="A39" s="40"/>
      <c r="B39" s="17" t="str">
        <f>'Expand Primary Care Capacity'!B172</f>
        <v>Improvement Milestone:</v>
      </c>
      <c r="C39" s="41"/>
      <c r="D39" s="236">
        <f>'Expand Primary Care Capacity'!D172</f>
        <v>0</v>
      </c>
      <c r="F39" s="245" t="str">
        <f>'Expand Primary Care Capacity'!F179</f>
        <v>N/A</v>
      </c>
      <c r="G39" s="39"/>
    </row>
    <row r="40" spans="1:7" ht="6.75" customHeight="1" thickBot="1">
      <c r="A40" s="34"/>
      <c r="F40" s="91"/>
      <c r="G40" s="36"/>
    </row>
    <row r="41" spans="1:7" ht="13.5" thickBot="1">
      <c r="A41" s="34"/>
      <c r="C41" s="35" t="s">
        <v>15</v>
      </c>
      <c r="F41" s="246" t="str">
        <f>'Expand Primary Care Capacity'!F194</f>
        <v xml:space="preserve"> </v>
      </c>
      <c r="G41" s="36"/>
    </row>
    <row r="42" spans="1:7" s="33" customFormat="1" ht="6.75" customHeight="1" thickBot="1">
      <c r="A42" s="40"/>
      <c r="B42" s="17"/>
      <c r="C42" s="41"/>
      <c r="D42" s="38"/>
      <c r="F42" s="98"/>
      <c r="G42" s="39"/>
    </row>
    <row r="43" spans="1:7" s="33" customFormat="1" ht="13.5" customHeight="1" thickBot="1">
      <c r="A43" s="40"/>
      <c r="B43" s="17" t="str">
        <f>'Expand Primary Care Capacity'!B197</f>
        <v>Improvement Milestone:</v>
      </c>
      <c r="C43" s="41"/>
      <c r="D43" s="236">
        <f>'Expand Primary Care Capacity'!D197</f>
        <v>0</v>
      </c>
      <c r="F43" s="245" t="str">
        <f>'Expand Primary Care Capacity'!F204</f>
        <v>N/A</v>
      </c>
      <c r="G43" s="39"/>
    </row>
    <row r="44" spans="1:7" ht="6.75" customHeight="1" thickBot="1">
      <c r="A44" s="34"/>
      <c r="F44" s="91"/>
      <c r="G44" s="36"/>
    </row>
    <row r="45" spans="1:7" ht="13.5" thickBot="1">
      <c r="A45" s="34"/>
      <c r="C45" s="35" t="s">
        <v>15</v>
      </c>
      <c r="F45" s="246" t="str">
        <f>'Expand Primary Care Capacity'!F219</f>
        <v xml:space="preserve"> </v>
      </c>
      <c r="G45" s="36"/>
    </row>
    <row r="46" spans="1:7" s="33" customFormat="1" ht="6.75" customHeight="1" thickBot="1">
      <c r="A46" s="40"/>
      <c r="B46" s="17"/>
      <c r="C46" s="41"/>
      <c r="D46" s="38"/>
      <c r="F46" s="98"/>
      <c r="G46" s="39"/>
    </row>
    <row r="47" spans="1:7" s="33" customFormat="1" ht="13.5" customHeight="1" thickBot="1">
      <c r="A47" s="40"/>
      <c r="B47" s="17" t="str">
        <f>'Expand Primary Care Capacity'!B222</f>
        <v>Improvement Milestone:</v>
      </c>
      <c r="C47" s="41"/>
      <c r="D47" s="236">
        <f>'Expand Primary Care Capacity'!D222</f>
        <v>0</v>
      </c>
      <c r="F47" s="245" t="str">
        <f>'Expand Primary Care Capacity'!F229</f>
        <v>N/A</v>
      </c>
      <c r="G47" s="39"/>
    </row>
    <row r="48" spans="1:7" ht="6.75" customHeight="1" thickBot="1">
      <c r="A48" s="34"/>
      <c r="F48" s="91"/>
      <c r="G48" s="36"/>
    </row>
    <row r="49" spans="1:7" ht="13.5" thickBot="1">
      <c r="A49" s="34"/>
      <c r="C49" s="35" t="s">
        <v>15</v>
      </c>
      <c r="F49" s="246" t="str">
        <f>'Expand Primary Care Capacity'!F244</f>
        <v xml:space="preserve"> </v>
      </c>
      <c r="G49" s="36"/>
    </row>
    <row r="50" spans="1:7" s="33" customFormat="1" ht="6.75" customHeight="1" thickBot="1">
      <c r="A50" s="40"/>
      <c r="B50" s="17"/>
      <c r="C50" s="41"/>
      <c r="D50" s="38"/>
      <c r="F50" s="98"/>
      <c r="G50" s="39"/>
    </row>
    <row r="51" spans="1:7" s="33" customFormat="1" ht="13.5" customHeight="1" thickBot="1">
      <c r="A51" s="40"/>
      <c r="B51" s="17" t="str">
        <f>'Expand Primary Care Capacity'!B247</f>
        <v>Improvement Milestone:</v>
      </c>
      <c r="C51" s="41"/>
      <c r="D51" s="236">
        <f>'Expand Primary Care Capacity'!D247</f>
        <v>0</v>
      </c>
      <c r="F51" s="245" t="str">
        <f>'Expand Primary Care Capacity'!F254</f>
        <v>N/A</v>
      </c>
      <c r="G51" s="39"/>
    </row>
    <row r="52" spans="1:7" ht="6.75" customHeight="1" thickBot="1">
      <c r="A52" s="34"/>
      <c r="F52" s="91"/>
      <c r="G52" s="36"/>
    </row>
    <row r="53" spans="1:7" ht="13.5" thickBot="1">
      <c r="A53" s="34"/>
      <c r="C53" s="35" t="s">
        <v>15</v>
      </c>
      <c r="F53" s="246" t="str">
        <f>'Expand Primary Care Capacity'!F269</f>
        <v xml:space="preserve"> </v>
      </c>
      <c r="G53" s="36"/>
    </row>
    <row r="54" spans="1:7" ht="13.5" thickBot="1">
      <c r="A54" s="34"/>
      <c r="C54" s="35"/>
      <c r="F54" s="91"/>
      <c r="G54" s="36"/>
    </row>
    <row r="55" spans="1:7" ht="13.5" thickBot="1">
      <c r="A55" s="34"/>
      <c r="B55" s="2" t="s">
        <v>10</v>
      </c>
      <c r="C55" s="35"/>
      <c r="F55" s="247">
        <f>'Expand Primary Care Capacity'!F18</f>
        <v>0</v>
      </c>
      <c r="G55" s="36"/>
    </row>
    <row r="56" spans="1:7" ht="13.5" thickBot="1">
      <c r="A56" s="34"/>
      <c r="C56" s="35"/>
      <c r="F56" s="91"/>
      <c r="G56" s="36"/>
    </row>
    <row r="57" spans="1:7" ht="13.5" thickBot="1">
      <c r="A57" s="34"/>
      <c r="B57" s="2" t="s">
        <v>62</v>
      </c>
      <c r="C57" s="35"/>
      <c r="F57" s="248">
        <f>SUM(F53,F49,F45,F41,F37,F33,F29,F25,F21,F17)</f>
        <v>0</v>
      </c>
      <c r="G57" s="36"/>
    </row>
    <row r="58" spans="1:7" ht="13.5" thickBot="1">
      <c r="A58" s="34"/>
      <c r="C58" s="35"/>
      <c r="F58" s="91"/>
      <c r="G58" s="36"/>
    </row>
    <row r="59" spans="1:7" ht="13.5" thickBot="1">
      <c r="A59" s="34"/>
      <c r="B59" s="2" t="s">
        <v>63</v>
      </c>
      <c r="C59" s="35"/>
      <c r="F59" s="248">
        <f>COUNT(F53,F49,F45,F41,F37,F33,F29,F25,F21,F17)</f>
        <v>0</v>
      </c>
      <c r="G59" s="36"/>
    </row>
    <row r="60" spans="1:7" ht="13.5" thickBot="1">
      <c r="A60" s="34"/>
      <c r="C60" s="35"/>
      <c r="F60" s="91"/>
      <c r="G60" s="36"/>
    </row>
    <row r="61" spans="1:7" ht="13.5" thickBot="1">
      <c r="A61" s="34"/>
      <c r="B61" s="2" t="s">
        <v>64</v>
      </c>
      <c r="C61" s="35"/>
      <c r="F61" s="249" t="str">
        <f>IF(F59=0," ",F57/F59)</f>
        <v xml:space="preserve"> </v>
      </c>
      <c r="G61" s="36"/>
    </row>
    <row r="62" spans="1:7" ht="13.5" thickBot="1">
      <c r="A62" s="34"/>
      <c r="C62" s="35"/>
      <c r="F62" s="91"/>
      <c r="G62" s="36"/>
    </row>
    <row r="63" spans="1:7" ht="13.5" thickBot="1">
      <c r="A63" s="34"/>
      <c r="B63" s="2" t="s">
        <v>65</v>
      </c>
      <c r="C63" s="35"/>
      <c r="F63" s="247" t="str">
        <f>IF(F59=0," ",F61*F55)</f>
        <v xml:space="preserve"> </v>
      </c>
      <c r="G63" s="36"/>
    </row>
    <row r="64" spans="1:7" ht="13.5" thickBot="1">
      <c r="A64" s="34"/>
      <c r="C64" s="35"/>
      <c r="F64" s="91"/>
      <c r="G64" s="36"/>
    </row>
    <row r="65" spans="1:7" ht="13.5" thickBot="1">
      <c r="A65" s="34"/>
      <c r="B65" s="2" t="s">
        <v>11</v>
      </c>
      <c r="C65" s="35"/>
      <c r="F65" s="250">
        <f>'Expand Primary Care Capacity'!F20</f>
        <v>0</v>
      </c>
      <c r="G65" s="36"/>
    </row>
    <row r="66" spans="1:7" ht="13.5" thickBot="1">
      <c r="A66" s="34"/>
      <c r="C66" s="35"/>
      <c r="F66" s="91"/>
      <c r="G66" s="36"/>
    </row>
    <row r="67" spans="1:7" ht="13.5" thickBot="1">
      <c r="A67" s="34"/>
      <c r="B67" s="237" t="s">
        <v>66</v>
      </c>
      <c r="C67" s="35"/>
      <c r="F67" s="215" t="str">
        <f>IF(F59=0," ",F63-F65)</f>
        <v xml:space="preserve"> </v>
      </c>
      <c r="G67" s="36"/>
    </row>
    <row r="68" spans="1:7" s="33" customFormat="1" ht="12.75" customHeight="1">
      <c r="A68" s="238"/>
      <c r="B68" s="239"/>
      <c r="C68" s="240"/>
      <c r="D68" s="152"/>
      <c r="E68" s="241"/>
      <c r="F68" s="251"/>
      <c r="G68" s="242"/>
    </row>
    <row r="69" spans="1:7" s="33" customFormat="1" ht="15.75" thickBot="1">
      <c r="A69" s="27" t="s">
        <v>90</v>
      </c>
      <c r="B69" s="28"/>
      <c r="C69" s="28"/>
      <c r="D69" s="29"/>
      <c r="E69" s="30"/>
      <c r="F69" s="110"/>
      <c r="G69" s="32"/>
    </row>
    <row r="70" spans="1:7" s="33" customFormat="1" ht="13.5" customHeight="1" thickBot="1">
      <c r="A70" s="40"/>
      <c r="B70" s="17" t="str">
        <f>'Training Primary Care Workforce'!B22</f>
        <v>Process Milestone:</v>
      </c>
      <c r="C70" s="41"/>
      <c r="D70" s="236">
        <f>'Training Primary Care Workforce'!D22</f>
        <v>0</v>
      </c>
      <c r="F70" s="245" t="str">
        <f>'Training Primary Care Workforce'!F29</f>
        <v>N/A</v>
      </c>
      <c r="G70" s="39"/>
    </row>
    <row r="71" spans="1:7" ht="6.75" customHeight="1" thickBot="1">
      <c r="A71" s="34"/>
      <c r="F71" s="91"/>
      <c r="G71" s="36"/>
    </row>
    <row r="72" spans="1:7" ht="13.5" thickBot="1">
      <c r="A72" s="34"/>
      <c r="C72" s="35" t="s">
        <v>15</v>
      </c>
      <c r="F72" s="246" t="str">
        <f>'Training Primary Care Workforce'!F44</f>
        <v xml:space="preserve"> </v>
      </c>
      <c r="G72" s="36"/>
    </row>
    <row r="73" spans="1:7" s="33" customFormat="1" ht="6.75" customHeight="1" thickBot="1">
      <c r="A73" s="40"/>
      <c r="B73" s="17"/>
      <c r="C73" s="41"/>
      <c r="D73" s="38"/>
      <c r="F73" s="98"/>
      <c r="G73" s="39"/>
    </row>
    <row r="74" spans="1:7" s="33" customFormat="1" ht="13.5" customHeight="1" thickBot="1">
      <c r="A74" s="40"/>
      <c r="B74" s="17" t="str">
        <f>'Training Primary Care Workforce'!B47</f>
        <v>Process Milestone:</v>
      </c>
      <c r="C74" s="41"/>
      <c r="D74" s="236">
        <f>'Training Primary Care Workforce'!D47</f>
        <v>0</v>
      </c>
      <c r="F74" s="245" t="str">
        <f>'Training Primary Care Workforce'!F54</f>
        <v>N/A</v>
      </c>
      <c r="G74" s="39"/>
    </row>
    <row r="75" spans="1:7" ht="6.75" customHeight="1" thickBot="1">
      <c r="A75" s="34"/>
      <c r="F75" s="91"/>
      <c r="G75" s="36"/>
    </row>
    <row r="76" spans="1:7" ht="13.5" thickBot="1">
      <c r="A76" s="34"/>
      <c r="C76" s="35" t="s">
        <v>15</v>
      </c>
      <c r="F76" s="246" t="str">
        <f>'Training Primary Care Workforce'!F69</f>
        <v xml:space="preserve"> </v>
      </c>
      <c r="G76" s="36"/>
    </row>
    <row r="77" spans="1:7" s="33" customFormat="1" ht="6.75" customHeight="1" thickBot="1">
      <c r="A77" s="40"/>
      <c r="B77" s="17"/>
      <c r="C77" s="41"/>
      <c r="D77" s="38"/>
      <c r="F77" s="98"/>
      <c r="G77" s="39"/>
    </row>
    <row r="78" spans="1:7" s="33" customFormat="1" ht="13.5" customHeight="1" thickBot="1">
      <c r="A78" s="40"/>
      <c r="B78" s="17" t="str">
        <f>'Training Primary Care Workforce'!B72</f>
        <v>Process Milestone:</v>
      </c>
      <c r="C78" s="41"/>
      <c r="D78" s="236">
        <f>'Training Primary Care Workforce'!D72</f>
        <v>0</v>
      </c>
      <c r="F78" s="245" t="str">
        <f>'Training Primary Care Workforce'!F79</f>
        <v>N/A</v>
      </c>
      <c r="G78" s="39"/>
    </row>
    <row r="79" spans="1:7" ht="6.75" customHeight="1" thickBot="1">
      <c r="A79" s="34"/>
      <c r="F79" s="91"/>
      <c r="G79" s="36"/>
    </row>
    <row r="80" spans="1:7" ht="13.5" thickBot="1">
      <c r="A80" s="34"/>
      <c r="C80" s="35" t="s">
        <v>15</v>
      </c>
      <c r="F80" s="246" t="str">
        <f>'Training Primary Care Workforce'!F94</f>
        <v xml:space="preserve"> </v>
      </c>
      <c r="G80" s="36"/>
    </row>
    <row r="81" spans="1:7" s="33" customFormat="1" ht="6.75" customHeight="1" thickBot="1">
      <c r="A81" s="40"/>
      <c r="B81" s="17"/>
      <c r="C81" s="41"/>
      <c r="D81" s="38"/>
      <c r="F81" s="98"/>
      <c r="G81" s="39"/>
    </row>
    <row r="82" spans="1:7" s="33" customFormat="1" ht="13.5" customHeight="1" thickBot="1">
      <c r="A82" s="40"/>
      <c r="B82" s="17" t="str">
        <f>'Training Primary Care Workforce'!B97</f>
        <v>Process Milestone:</v>
      </c>
      <c r="C82" s="41"/>
      <c r="D82" s="236">
        <f>'Training Primary Care Workforce'!D97</f>
        <v>0</v>
      </c>
      <c r="F82" s="245" t="str">
        <f>'Training Primary Care Workforce'!F104</f>
        <v>N/A</v>
      </c>
      <c r="G82" s="39"/>
    </row>
    <row r="83" spans="1:7" ht="6.75" customHeight="1" thickBot="1">
      <c r="A83" s="34"/>
      <c r="F83" s="91"/>
      <c r="G83" s="36"/>
    </row>
    <row r="84" spans="1:7" ht="13.5" thickBot="1">
      <c r="A84" s="34"/>
      <c r="C84" s="35" t="s">
        <v>15</v>
      </c>
      <c r="F84" s="246" t="str">
        <f>'Training Primary Care Workforce'!F144</f>
        <v xml:space="preserve"> </v>
      </c>
      <c r="G84" s="36"/>
    </row>
    <row r="85" spans="1:7" s="33" customFormat="1" ht="6.75" customHeight="1" thickBot="1">
      <c r="A85" s="40"/>
      <c r="B85" s="17"/>
      <c r="C85" s="41"/>
      <c r="D85" s="38"/>
      <c r="F85" s="98"/>
      <c r="G85" s="39"/>
    </row>
    <row r="86" spans="1:7" s="33" customFormat="1" ht="13.5" customHeight="1" thickBot="1">
      <c r="A86" s="40"/>
      <c r="B86" s="17" t="str">
        <f>'Training Primary Care Workforce'!B122</f>
        <v>Process Milestone:</v>
      </c>
      <c r="C86" s="41"/>
      <c r="D86" s="236">
        <f>'Training Primary Care Workforce'!D122</f>
        <v>0</v>
      </c>
      <c r="F86" s="245" t="str">
        <f>'Training Primary Care Workforce'!F129</f>
        <v>N/A</v>
      </c>
      <c r="G86" s="39"/>
    </row>
    <row r="87" spans="1:7" ht="6.75" customHeight="1" thickBot="1">
      <c r="A87" s="34"/>
      <c r="F87" s="91"/>
      <c r="G87" s="36"/>
    </row>
    <row r="88" spans="1:7" ht="13.5" thickBot="1">
      <c r="A88" s="34"/>
      <c r="C88" s="35" t="s">
        <v>15</v>
      </c>
      <c r="F88" s="246" t="str">
        <f>'Training Primary Care Workforce'!F144</f>
        <v xml:space="preserve"> </v>
      </c>
      <c r="G88" s="36"/>
    </row>
    <row r="89" spans="1:7" s="33" customFormat="1" ht="6.75" customHeight="1" thickBot="1">
      <c r="A89" s="40"/>
      <c r="B89" s="17"/>
      <c r="C89" s="41"/>
      <c r="D89" s="38"/>
      <c r="F89" s="98"/>
      <c r="G89" s="39"/>
    </row>
    <row r="90" spans="1:7" s="33" customFormat="1" ht="13.5" customHeight="1" thickBot="1">
      <c r="A90" s="40"/>
      <c r="B90" s="17" t="str">
        <f>'Training Primary Care Workforce'!B147</f>
        <v>Improvement Milestone:</v>
      </c>
      <c r="C90" s="41"/>
      <c r="D90" s="236">
        <f>'Training Primary Care Workforce'!D147</f>
        <v>0</v>
      </c>
      <c r="F90" s="245" t="str">
        <f>'Training Primary Care Workforce'!F154</f>
        <v>N/A</v>
      </c>
      <c r="G90" s="39"/>
    </row>
    <row r="91" spans="1:7" ht="6.75" customHeight="1" thickBot="1">
      <c r="A91" s="34"/>
      <c r="F91" s="91"/>
      <c r="G91" s="36"/>
    </row>
    <row r="92" spans="1:7" ht="13.5" thickBot="1">
      <c r="A92" s="34"/>
      <c r="C92" s="35" t="s">
        <v>15</v>
      </c>
      <c r="F92" s="246" t="str">
        <f>'Training Primary Care Workforce'!F169</f>
        <v xml:space="preserve"> </v>
      </c>
      <c r="G92" s="36"/>
    </row>
    <row r="93" spans="1:7" s="33" customFormat="1" ht="6.75" customHeight="1" thickBot="1">
      <c r="A93" s="40"/>
      <c r="B93" s="17"/>
      <c r="C93" s="41"/>
      <c r="D93" s="38"/>
      <c r="F93" s="98"/>
      <c r="G93" s="39"/>
    </row>
    <row r="94" spans="1:7" s="33" customFormat="1" ht="13.5" customHeight="1" thickBot="1">
      <c r="A94" s="40"/>
      <c r="B94" s="17" t="str">
        <f>'Training Primary Care Workforce'!B172</f>
        <v>Improvement Milestone:</v>
      </c>
      <c r="C94" s="41"/>
      <c r="D94" s="236">
        <f>'Training Primary Care Workforce'!D172</f>
        <v>0</v>
      </c>
      <c r="F94" s="245" t="str">
        <f>'Training Primary Care Workforce'!F179</f>
        <v>N/A</v>
      </c>
      <c r="G94" s="39"/>
    </row>
    <row r="95" spans="1:7" ht="6.75" customHeight="1" thickBot="1">
      <c r="A95" s="34"/>
      <c r="F95" s="91"/>
      <c r="G95" s="36"/>
    </row>
    <row r="96" spans="1:7" ht="13.5" thickBot="1">
      <c r="A96" s="34"/>
      <c r="C96" s="35" t="s">
        <v>15</v>
      </c>
      <c r="F96" s="246" t="str">
        <f>'Training Primary Care Workforce'!F194</f>
        <v xml:space="preserve"> </v>
      </c>
      <c r="G96" s="36"/>
    </row>
    <row r="97" spans="1:7" s="33" customFormat="1" ht="6.75" customHeight="1" thickBot="1">
      <c r="A97" s="40"/>
      <c r="B97" s="17"/>
      <c r="C97" s="41"/>
      <c r="D97" s="38"/>
      <c r="F97" s="98"/>
      <c r="G97" s="39"/>
    </row>
    <row r="98" spans="1:7" s="33" customFormat="1" ht="13.5" customHeight="1" thickBot="1">
      <c r="A98" s="40"/>
      <c r="B98" s="17" t="str">
        <f>'Training Primary Care Workforce'!B197</f>
        <v>Improvement Milestone:</v>
      </c>
      <c r="C98" s="41"/>
      <c r="D98" s="236">
        <f>'Training Primary Care Workforce'!D197</f>
        <v>0</v>
      </c>
      <c r="F98" s="245" t="str">
        <f>'Training Primary Care Workforce'!F204</f>
        <v>N/A</v>
      </c>
      <c r="G98" s="39"/>
    </row>
    <row r="99" spans="1:7" ht="6.75" customHeight="1" thickBot="1">
      <c r="A99" s="34"/>
      <c r="F99" s="91"/>
      <c r="G99" s="36"/>
    </row>
    <row r="100" spans="1:7" ht="13.5" thickBot="1">
      <c r="A100" s="34"/>
      <c r="C100" s="35" t="s">
        <v>15</v>
      </c>
      <c r="F100" s="246" t="str">
        <f>'Training Primary Care Workforce'!F219</f>
        <v xml:space="preserve"> </v>
      </c>
      <c r="G100" s="36"/>
    </row>
    <row r="101" spans="1:7" s="33" customFormat="1" ht="6.75" customHeight="1" thickBot="1">
      <c r="A101" s="40"/>
      <c r="B101" s="17"/>
      <c r="C101" s="41"/>
      <c r="D101" s="38"/>
      <c r="F101" s="98"/>
      <c r="G101" s="39"/>
    </row>
    <row r="102" spans="1:7" s="33" customFormat="1" ht="13.5" customHeight="1" thickBot="1">
      <c r="A102" s="40"/>
      <c r="B102" s="17" t="str">
        <f>'Training Primary Care Workforce'!B222</f>
        <v>Improvement Milestone:</v>
      </c>
      <c r="C102" s="41"/>
      <c r="D102" s="236">
        <f>'Training Primary Care Workforce'!D222</f>
        <v>0</v>
      </c>
      <c r="F102" s="245" t="str">
        <f>'Training Primary Care Workforce'!F229</f>
        <v>N/A</v>
      </c>
      <c r="G102" s="39"/>
    </row>
    <row r="103" spans="1:7" ht="6.75" customHeight="1" thickBot="1">
      <c r="A103" s="34"/>
      <c r="F103" s="91"/>
      <c r="G103" s="36"/>
    </row>
    <row r="104" spans="1:7" ht="13.5" thickBot="1">
      <c r="A104" s="34"/>
      <c r="C104" s="35" t="s">
        <v>15</v>
      </c>
      <c r="F104" s="246" t="str">
        <f>'Training Primary Care Workforce'!F244</f>
        <v xml:space="preserve"> </v>
      </c>
      <c r="G104" s="36"/>
    </row>
    <row r="105" spans="1:7" s="33" customFormat="1" ht="6.75" customHeight="1" thickBot="1">
      <c r="A105" s="40"/>
      <c r="B105" s="17"/>
      <c r="C105" s="41"/>
      <c r="D105" s="38"/>
      <c r="F105" s="98"/>
      <c r="G105" s="39"/>
    </row>
    <row r="106" spans="1:7" s="33" customFormat="1" ht="13.5" customHeight="1" thickBot="1">
      <c r="A106" s="40"/>
      <c r="B106" s="17" t="str">
        <f>'Training Primary Care Workforce'!B247</f>
        <v>Improvement Milestone:</v>
      </c>
      <c r="C106" s="41"/>
      <c r="D106" s="236">
        <f>'Training Primary Care Workforce'!D247</f>
        <v>0</v>
      </c>
      <c r="F106" s="245" t="str">
        <f>'Training Primary Care Workforce'!F254</f>
        <v>N/A</v>
      </c>
      <c r="G106" s="39"/>
    </row>
    <row r="107" spans="1:7" ht="6.75" customHeight="1" thickBot="1">
      <c r="A107" s="34"/>
      <c r="F107" s="91"/>
      <c r="G107" s="36"/>
    </row>
    <row r="108" spans="1:7" ht="13.5" thickBot="1">
      <c r="A108" s="34"/>
      <c r="C108" s="35" t="s">
        <v>15</v>
      </c>
      <c r="F108" s="246" t="str">
        <f>'Training Primary Care Workforce'!F269</f>
        <v xml:space="preserve"> </v>
      </c>
      <c r="G108" s="36"/>
    </row>
    <row r="109" spans="1:7" ht="13.5" thickBot="1">
      <c r="A109" s="34"/>
      <c r="C109" s="35"/>
      <c r="F109" s="91"/>
      <c r="G109" s="36"/>
    </row>
    <row r="110" spans="1:7" ht="13.5" thickBot="1">
      <c r="A110" s="34"/>
      <c r="B110" s="2" t="s">
        <v>10</v>
      </c>
      <c r="C110" s="35"/>
      <c r="F110" s="247">
        <f>'Training Primary Care Workforce'!F18</f>
        <v>0</v>
      </c>
      <c r="G110" s="36"/>
    </row>
    <row r="111" spans="1:7" ht="13.5" thickBot="1">
      <c r="A111" s="34"/>
      <c r="C111" s="35"/>
      <c r="F111" s="91"/>
      <c r="G111" s="36"/>
    </row>
    <row r="112" spans="1:7" ht="13.5" thickBot="1">
      <c r="A112" s="34"/>
      <c r="B112" s="2" t="s">
        <v>62</v>
      </c>
      <c r="C112" s="35"/>
      <c r="F112" s="248">
        <f>SUM(F108,F104,F100,F96,F92,F88,F84,F80,F76,F72)</f>
        <v>0</v>
      </c>
      <c r="G112" s="36"/>
    </row>
    <row r="113" spans="1:7" ht="13.5" thickBot="1">
      <c r="A113" s="34"/>
      <c r="C113" s="35"/>
      <c r="F113" s="91"/>
      <c r="G113" s="36"/>
    </row>
    <row r="114" spans="1:7" ht="13.5" thickBot="1">
      <c r="A114" s="34"/>
      <c r="B114" s="2" t="s">
        <v>63</v>
      </c>
      <c r="C114" s="35"/>
      <c r="F114" s="248">
        <f>COUNT(F108,F104,F100,F96,F92,F88,F84,F80,F76,F72)</f>
        <v>0</v>
      </c>
      <c r="G114" s="36"/>
    </row>
    <row r="115" spans="1:7" ht="13.5" thickBot="1">
      <c r="A115" s="34"/>
      <c r="C115" s="35"/>
      <c r="F115" s="91"/>
      <c r="G115" s="36"/>
    </row>
    <row r="116" spans="1:7" ht="13.5" thickBot="1">
      <c r="A116" s="34"/>
      <c r="B116" s="2" t="s">
        <v>64</v>
      </c>
      <c r="C116" s="35"/>
      <c r="F116" s="249" t="str">
        <f>IF(F114=0," ",F112/F114)</f>
        <v xml:space="preserve"> </v>
      </c>
      <c r="G116" s="36"/>
    </row>
    <row r="117" spans="1:7" ht="13.5" thickBot="1">
      <c r="A117" s="34"/>
      <c r="C117" s="35"/>
      <c r="F117" s="91"/>
      <c r="G117" s="36"/>
    </row>
    <row r="118" spans="1:7" ht="13.5" thickBot="1">
      <c r="A118" s="34"/>
      <c r="B118" s="2" t="s">
        <v>65</v>
      </c>
      <c r="C118" s="35"/>
      <c r="F118" s="247" t="str">
        <f>IF(F114=0," ",F116*F110)</f>
        <v xml:space="preserve"> </v>
      </c>
      <c r="G118" s="36"/>
    </row>
    <row r="119" spans="1:7" ht="13.5" thickBot="1">
      <c r="A119" s="34"/>
      <c r="C119" s="35"/>
      <c r="F119" s="91"/>
      <c r="G119" s="36"/>
    </row>
    <row r="120" spans="1:7" ht="13.5" thickBot="1">
      <c r="A120" s="34"/>
      <c r="B120" s="2" t="s">
        <v>11</v>
      </c>
      <c r="C120" s="35"/>
      <c r="F120" s="250">
        <f>'Training Primary Care Workforce'!F20</f>
        <v>0</v>
      </c>
      <c r="G120" s="36"/>
    </row>
    <row r="121" spans="1:7" ht="13.5" thickBot="1">
      <c r="A121" s="34"/>
      <c r="C121" s="35"/>
      <c r="F121" s="91"/>
      <c r="G121" s="36"/>
    </row>
    <row r="122" spans="1:7" ht="13.5" thickBot="1">
      <c r="A122" s="34"/>
      <c r="B122" s="237" t="s">
        <v>66</v>
      </c>
      <c r="C122" s="35"/>
      <c r="F122" s="215" t="str">
        <f>IF(F114=0," ",F118-F120)</f>
        <v xml:space="preserve"> </v>
      </c>
      <c r="G122" s="36"/>
    </row>
    <row r="123" spans="1:7" s="33" customFormat="1" ht="12.75" customHeight="1">
      <c r="A123" s="238"/>
      <c r="B123" s="239"/>
      <c r="C123" s="240"/>
      <c r="D123" s="152"/>
      <c r="E123" s="241"/>
      <c r="F123" s="251"/>
      <c r="G123" s="242"/>
    </row>
    <row r="124" spans="1:7" s="33" customFormat="1" ht="15.75" thickBot="1">
      <c r="A124" s="27" t="s">
        <v>91</v>
      </c>
      <c r="B124" s="28"/>
      <c r="C124" s="28"/>
      <c r="D124" s="29"/>
      <c r="E124" s="30"/>
      <c r="F124" s="110"/>
      <c r="G124" s="32"/>
    </row>
    <row r="125" spans="1:7" s="33" customFormat="1" ht="13.5" customHeight="1" thickBot="1">
      <c r="A125" s="40"/>
      <c r="B125" s="243" t="str">
        <f>'Registry Functionality'!B22</f>
        <v>Process Milestone:</v>
      </c>
      <c r="C125" s="41"/>
      <c r="D125" s="236" t="str">
        <f>'Registry Functionality'!D22</f>
        <v>Expand registry functionality to at least one Primary Care clinic in at least 8 DHS facilities.</v>
      </c>
      <c r="F125" s="245">
        <f>'Registry Functionality'!F29</f>
        <v>11</v>
      </c>
      <c r="G125" s="39"/>
    </row>
    <row r="126" spans="1:7" ht="6.75" customHeight="1" thickBot="1">
      <c r="A126" s="34"/>
      <c r="F126" s="91"/>
      <c r="G126" s="36"/>
    </row>
    <row r="127" spans="1:7" ht="13.5" thickBot="1">
      <c r="A127" s="34"/>
      <c r="C127" s="35" t="s">
        <v>15</v>
      </c>
      <c r="F127" s="246">
        <f>'Registry Functionality'!F44</f>
        <v>1</v>
      </c>
      <c r="G127" s="36"/>
    </row>
    <row r="128" spans="1:7" s="33" customFormat="1" ht="6.75" customHeight="1" thickBot="1">
      <c r="A128" s="40"/>
      <c r="B128" s="17"/>
      <c r="C128" s="41"/>
      <c r="D128" s="38"/>
      <c r="F128" s="98"/>
      <c r="G128" s="39"/>
    </row>
    <row r="129" spans="1:7" s="33" customFormat="1" ht="13.5" customHeight="1" thickBot="1">
      <c r="A129" s="40"/>
      <c r="B129" s="17" t="str">
        <f>'Registry Functionality'!B47</f>
        <v>Process Milestone:</v>
      </c>
      <c r="C129" s="41"/>
      <c r="D129" s="236" t="str">
        <f>'Registry Functionality'!D47</f>
        <v>At least 55% of patients with diabetes, heart failure or asthma seen in the clinics with registry access are entered into the registry.</v>
      </c>
      <c r="F129" s="245">
        <f>'Registry Functionality'!F54</f>
        <v>0.98</v>
      </c>
      <c r="G129" s="39"/>
    </row>
    <row r="130" spans="1:7" ht="6.75" customHeight="1" thickBot="1">
      <c r="A130" s="34"/>
      <c r="F130" s="91"/>
      <c r="G130" s="36"/>
    </row>
    <row r="131" spans="1:7" ht="13.5" thickBot="1">
      <c r="A131" s="34"/>
      <c r="C131" s="35" t="s">
        <v>15</v>
      </c>
      <c r="F131" s="246">
        <f>'Registry Functionality'!F69</f>
        <v>1</v>
      </c>
      <c r="G131" s="36"/>
    </row>
    <row r="132" spans="1:7" s="33" customFormat="1" ht="6.75" customHeight="1" thickBot="1">
      <c r="A132" s="40"/>
      <c r="B132" s="17"/>
      <c r="C132" s="41"/>
      <c r="D132" s="38"/>
      <c r="F132" s="98"/>
      <c r="G132" s="39"/>
    </row>
    <row r="133" spans="1:7" s="33" customFormat="1" ht="13.5" customHeight="1" thickBot="1">
      <c r="A133" s="40"/>
      <c r="B133" s="17" t="str">
        <f>'Registry Functionality'!B72</f>
        <v>Process Milestone:</v>
      </c>
      <c r="C133" s="41"/>
      <c r="D133" s="236">
        <f>'Registry Functionality'!D72</f>
        <v>0</v>
      </c>
      <c r="F133" s="245" t="str">
        <f>'Registry Functionality'!F79</f>
        <v>N/A</v>
      </c>
      <c r="G133" s="39"/>
    </row>
    <row r="134" spans="1:7" ht="6.75" customHeight="1" thickBot="1">
      <c r="A134" s="34"/>
      <c r="F134" s="91"/>
      <c r="G134" s="36"/>
    </row>
    <row r="135" spans="1:7" ht="13.5" thickBot="1">
      <c r="A135" s="34"/>
      <c r="C135" s="35" t="s">
        <v>15</v>
      </c>
      <c r="F135" s="246" t="str">
        <f>'Registry Functionality'!F94</f>
        <v xml:space="preserve"> </v>
      </c>
      <c r="G135" s="36"/>
    </row>
    <row r="136" spans="1:7" s="33" customFormat="1" ht="6.75" customHeight="1" thickBot="1">
      <c r="A136" s="40"/>
      <c r="B136" s="17"/>
      <c r="C136" s="41"/>
      <c r="D136" s="38"/>
      <c r="F136" s="98"/>
      <c r="G136" s="39"/>
    </row>
    <row r="137" spans="1:7" s="33" customFormat="1" ht="13.5" customHeight="1" thickBot="1">
      <c r="A137" s="40"/>
      <c r="B137" s="17" t="str">
        <f>'Registry Functionality'!B97</f>
        <v>Process Milestone:</v>
      </c>
      <c r="C137" s="41"/>
      <c r="D137" s="236">
        <f>'Registry Functionality'!D97</f>
        <v>0</v>
      </c>
      <c r="F137" s="245" t="str">
        <f>'Registry Functionality'!F104</f>
        <v>N/A</v>
      </c>
      <c r="G137" s="39"/>
    </row>
    <row r="138" spans="1:7" ht="6.75" customHeight="1" thickBot="1">
      <c r="A138" s="34"/>
      <c r="F138" s="91"/>
      <c r="G138" s="36"/>
    </row>
    <row r="139" spans="1:7" ht="13.5" thickBot="1">
      <c r="A139" s="34"/>
      <c r="C139" s="35" t="s">
        <v>15</v>
      </c>
      <c r="F139" s="246" t="str">
        <f>'Registry Functionality'!F119</f>
        <v xml:space="preserve"> </v>
      </c>
      <c r="G139" s="36"/>
    </row>
    <row r="140" spans="1:7" s="33" customFormat="1" ht="6.75" customHeight="1" thickBot="1">
      <c r="A140" s="40"/>
      <c r="B140" s="17"/>
      <c r="C140" s="41"/>
      <c r="D140" s="38"/>
      <c r="F140" s="98"/>
      <c r="G140" s="39"/>
    </row>
    <row r="141" spans="1:7" s="33" customFormat="1" ht="13.5" customHeight="1" thickBot="1">
      <c r="A141" s="40"/>
      <c r="B141" s="17" t="str">
        <f>'Registry Functionality'!B122</f>
        <v>Process Milestone:</v>
      </c>
      <c r="C141" s="41"/>
      <c r="D141" s="236">
        <f>'Registry Functionality'!D122</f>
        <v>0</v>
      </c>
      <c r="F141" s="245" t="str">
        <f>'Registry Functionality'!F129</f>
        <v>N/A</v>
      </c>
      <c r="G141" s="39"/>
    </row>
    <row r="142" spans="1:7" ht="6.75" customHeight="1" thickBot="1">
      <c r="A142" s="34"/>
      <c r="F142" s="91"/>
      <c r="G142" s="36"/>
    </row>
    <row r="143" spans="1:7" ht="13.5" thickBot="1">
      <c r="A143" s="34"/>
      <c r="C143" s="35" t="s">
        <v>15</v>
      </c>
      <c r="F143" s="246" t="str">
        <f>'Registry Functionality'!F144</f>
        <v xml:space="preserve"> </v>
      </c>
      <c r="G143" s="36"/>
    </row>
    <row r="144" spans="1:7" s="33" customFormat="1" ht="6.75" customHeight="1" thickBot="1">
      <c r="A144" s="40"/>
      <c r="B144" s="17"/>
      <c r="C144" s="41"/>
      <c r="D144" s="38"/>
      <c r="F144" s="98"/>
      <c r="G144" s="39"/>
    </row>
    <row r="145" spans="1:7" s="33" customFormat="1" ht="13.5" customHeight="1" thickBot="1">
      <c r="A145" s="40"/>
      <c r="B145" s="17" t="str">
        <f>'Registry Functionality'!B147</f>
        <v>Improvement Milestone:</v>
      </c>
      <c r="C145" s="17"/>
      <c r="D145" s="236">
        <f>'Registry Functionality'!D147</f>
        <v>0</v>
      </c>
      <c r="F145" s="245" t="str">
        <f>'Registry Functionality'!F154</f>
        <v>N/A</v>
      </c>
      <c r="G145" s="39"/>
    </row>
    <row r="146" spans="1:7" ht="6.75" customHeight="1" thickBot="1">
      <c r="A146" s="34"/>
      <c r="F146" s="91"/>
      <c r="G146" s="36"/>
    </row>
    <row r="147" spans="1:7" ht="13.5" thickBot="1">
      <c r="A147" s="34"/>
      <c r="C147" s="35" t="s">
        <v>15</v>
      </c>
      <c r="F147" s="246" t="str">
        <f>'Registry Functionality'!F169</f>
        <v xml:space="preserve"> </v>
      </c>
      <c r="G147" s="36"/>
    </row>
    <row r="148" spans="1:7" s="33" customFormat="1" ht="6.75" customHeight="1" thickBot="1">
      <c r="A148" s="40"/>
      <c r="B148" s="17"/>
      <c r="C148" s="41"/>
      <c r="D148" s="38"/>
      <c r="F148" s="98"/>
      <c r="G148" s="39"/>
    </row>
    <row r="149" spans="1:7" s="33" customFormat="1" ht="13.5" customHeight="1" thickBot="1">
      <c r="A149" s="40"/>
      <c r="B149" s="17" t="str">
        <f>'Registry Functionality'!B172</f>
        <v>Improvement Milestone:</v>
      </c>
      <c r="C149" s="41"/>
      <c r="D149" s="236">
        <f>'Registry Functionality'!D172</f>
        <v>0</v>
      </c>
      <c r="F149" s="245" t="str">
        <f>'Registry Functionality'!F179</f>
        <v>N/A</v>
      </c>
      <c r="G149" s="39"/>
    </row>
    <row r="150" spans="1:7" ht="6.75" customHeight="1" thickBot="1">
      <c r="A150" s="34"/>
      <c r="F150" s="91"/>
      <c r="G150" s="36"/>
    </row>
    <row r="151" spans="1:7" ht="13.5" thickBot="1">
      <c r="A151" s="34"/>
      <c r="C151" s="35" t="s">
        <v>15</v>
      </c>
      <c r="F151" s="246" t="str">
        <f>'Registry Functionality'!F194</f>
        <v xml:space="preserve"> </v>
      </c>
      <c r="G151" s="36"/>
    </row>
    <row r="152" spans="1:7" s="33" customFormat="1" ht="6.75" customHeight="1" thickBot="1">
      <c r="A152" s="40"/>
      <c r="B152" s="17"/>
      <c r="C152" s="41"/>
      <c r="D152" s="38"/>
      <c r="F152" s="98"/>
      <c r="G152" s="39"/>
    </row>
    <row r="153" spans="1:7" s="33" customFormat="1" ht="13.5" customHeight="1" thickBot="1">
      <c r="A153" s="40"/>
      <c r="B153" s="17" t="str">
        <f>'Registry Functionality'!B197</f>
        <v>Improvement Milestone:</v>
      </c>
      <c r="C153" s="41"/>
      <c r="D153" s="236">
        <f>'Registry Functionality'!D197</f>
        <v>0</v>
      </c>
      <c r="F153" s="245" t="str">
        <f>'Registry Functionality'!F204</f>
        <v>N/A</v>
      </c>
      <c r="G153" s="39"/>
    </row>
    <row r="154" spans="1:7" ht="6.75" customHeight="1" thickBot="1">
      <c r="A154" s="34"/>
      <c r="F154" s="91"/>
      <c r="G154" s="36"/>
    </row>
    <row r="155" spans="1:7" ht="13.5" thickBot="1">
      <c r="A155" s="34"/>
      <c r="C155" s="35" t="s">
        <v>15</v>
      </c>
      <c r="F155" s="246" t="str">
        <f>'Registry Functionality'!F219</f>
        <v xml:space="preserve"> </v>
      </c>
      <c r="G155" s="36"/>
    </row>
    <row r="156" spans="1:7" s="33" customFormat="1" ht="6.75" customHeight="1" thickBot="1">
      <c r="A156" s="40"/>
      <c r="B156" s="17"/>
      <c r="C156" s="41"/>
      <c r="D156" s="38"/>
      <c r="F156" s="98"/>
      <c r="G156" s="39"/>
    </row>
    <row r="157" spans="1:7" s="33" customFormat="1" ht="13.5" customHeight="1" thickBot="1">
      <c r="A157" s="40"/>
      <c r="B157" s="17" t="str">
        <f>'Registry Functionality'!B222</f>
        <v>Improvement Milestone:</v>
      </c>
      <c r="C157" s="41"/>
      <c r="D157" s="236">
        <f>'Registry Functionality'!D222</f>
        <v>0</v>
      </c>
      <c r="F157" s="245" t="str">
        <f>'Registry Functionality'!F229</f>
        <v>N/A</v>
      </c>
      <c r="G157" s="39"/>
    </row>
    <row r="158" spans="1:7" ht="6.75" customHeight="1" thickBot="1">
      <c r="A158" s="34"/>
      <c r="F158" s="91"/>
      <c r="G158" s="36"/>
    </row>
    <row r="159" spans="1:7" ht="13.5" thickBot="1">
      <c r="A159" s="34"/>
      <c r="C159" s="35" t="s">
        <v>15</v>
      </c>
      <c r="F159" s="246" t="str">
        <f>'Registry Functionality'!F244</f>
        <v xml:space="preserve"> </v>
      </c>
      <c r="G159" s="36"/>
    </row>
    <row r="160" spans="1:7" s="33" customFormat="1" ht="6.75" customHeight="1" thickBot="1">
      <c r="A160" s="40"/>
      <c r="B160" s="17"/>
      <c r="C160" s="41"/>
      <c r="D160" s="38"/>
      <c r="F160" s="98"/>
      <c r="G160" s="39"/>
    </row>
    <row r="161" spans="1:7" s="33" customFormat="1" ht="13.5" customHeight="1" thickBot="1">
      <c r="A161" s="40"/>
      <c r="B161" s="17" t="str">
        <f>'Registry Functionality'!B247</f>
        <v>Improvement Milestone:</v>
      </c>
      <c r="C161" s="41"/>
      <c r="D161" s="236">
        <f>'Registry Functionality'!D247</f>
        <v>0</v>
      </c>
      <c r="F161" s="245" t="str">
        <f>'Registry Functionality'!F254</f>
        <v>N/A</v>
      </c>
      <c r="G161" s="39"/>
    </row>
    <row r="162" spans="1:7" ht="6.75" customHeight="1" thickBot="1">
      <c r="A162" s="34"/>
      <c r="F162" s="91"/>
      <c r="G162" s="36"/>
    </row>
    <row r="163" spans="1:7" ht="13.5" thickBot="1">
      <c r="A163" s="34"/>
      <c r="C163" s="35" t="s">
        <v>15</v>
      </c>
      <c r="F163" s="246" t="str">
        <f>'Registry Functionality'!F269</f>
        <v xml:space="preserve"> </v>
      </c>
      <c r="G163" s="36"/>
    </row>
    <row r="164" spans="1:7" ht="13.5" thickBot="1">
      <c r="A164" s="34"/>
      <c r="C164" s="35"/>
      <c r="F164" s="91"/>
      <c r="G164" s="36"/>
    </row>
    <row r="165" spans="1:7" ht="13.5" thickBot="1">
      <c r="A165" s="34"/>
      <c r="B165" s="2" t="s">
        <v>10</v>
      </c>
      <c r="C165" s="35"/>
      <c r="F165" s="247">
        <f>'Registry Functionality'!F18</f>
        <v>45000000</v>
      </c>
      <c r="G165" s="36"/>
    </row>
    <row r="166" spans="1:7" ht="13.5" thickBot="1">
      <c r="A166" s="34"/>
      <c r="C166" s="35"/>
      <c r="F166" s="91"/>
      <c r="G166" s="36"/>
    </row>
    <row r="167" spans="1:7" ht="13.5" thickBot="1">
      <c r="A167" s="34"/>
      <c r="B167" s="2" t="s">
        <v>62</v>
      </c>
      <c r="C167" s="35"/>
      <c r="F167" s="248">
        <f>SUM(F163,F159,F155,F151,F147,F143,F139,F135,F131,F127)</f>
        <v>2</v>
      </c>
      <c r="G167" s="36"/>
    </row>
    <row r="168" spans="1:7" ht="13.5" thickBot="1">
      <c r="A168" s="34"/>
      <c r="C168" s="35"/>
      <c r="F168" s="91"/>
      <c r="G168" s="36"/>
    </row>
    <row r="169" spans="1:7" ht="13.5" thickBot="1">
      <c r="A169" s="34"/>
      <c r="B169" s="2" t="s">
        <v>63</v>
      </c>
      <c r="C169" s="35"/>
      <c r="F169" s="248">
        <f>COUNT(F163,F159,F155,F151,F147,F143,F139,F135,F131,F127)</f>
        <v>2</v>
      </c>
      <c r="G169" s="36"/>
    </row>
    <row r="170" spans="1:7" ht="13.5" thickBot="1">
      <c r="A170" s="34"/>
      <c r="C170" s="35"/>
      <c r="F170" s="91"/>
      <c r="G170" s="36"/>
    </row>
    <row r="171" spans="1:7" ht="13.5" thickBot="1">
      <c r="A171" s="34"/>
      <c r="B171" s="2" t="s">
        <v>64</v>
      </c>
      <c r="C171" s="35"/>
      <c r="F171" s="249">
        <f>IF(F169=0," ",F167/F169)</f>
        <v>1</v>
      </c>
      <c r="G171" s="36"/>
    </row>
    <row r="172" spans="1:7" ht="13.5" thickBot="1">
      <c r="A172" s="34"/>
      <c r="C172" s="35"/>
      <c r="F172" s="91"/>
      <c r="G172" s="36"/>
    </row>
    <row r="173" spans="1:7" ht="13.5" thickBot="1">
      <c r="A173" s="34"/>
      <c r="B173" s="2" t="s">
        <v>65</v>
      </c>
      <c r="C173" s="35"/>
      <c r="F173" s="247">
        <f>IF(F169=0," ",F171*F165)</f>
        <v>45000000</v>
      </c>
      <c r="G173" s="36"/>
    </row>
    <row r="174" spans="1:7" ht="13.5" thickBot="1">
      <c r="A174" s="34"/>
      <c r="C174" s="35"/>
      <c r="F174" s="91"/>
      <c r="G174" s="36"/>
    </row>
    <row r="175" spans="1:7" ht="13.5" thickBot="1">
      <c r="A175" s="34"/>
      <c r="B175" s="2" t="s">
        <v>11</v>
      </c>
      <c r="C175" s="35"/>
      <c r="F175" s="250">
        <f>'Registry Functionality'!F20</f>
        <v>45000000</v>
      </c>
      <c r="G175" s="36"/>
    </row>
    <row r="176" spans="1:7" ht="13.5" thickBot="1">
      <c r="A176" s="34"/>
      <c r="C176" s="35"/>
      <c r="F176" s="91"/>
      <c r="G176" s="36"/>
    </row>
    <row r="177" spans="1:7" ht="13.5" thickBot="1">
      <c r="A177" s="34"/>
      <c r="B177" s="237" t="s">
        <v>66</v>
      </c>
      <c r="C177" s="35"/>
      <c r="F177" s="215">
        <f>IF(F169=0," ",F173-F175)</f>
        <v>0</v>
      </c>
      <c r="G177" s="36"/>
    </row>
    <row r="178" spans="1:7" s="33" customFormat="1" ht="12.75" customHeight="1">
      <c r="A178" s="238"/>
      <c r="B178" s="239"/>
      <c r="C178" s="240"/>
      <c r="D178" s="152"/>
      <c r="E178" s="241"/>
      <c r="F178" s="251"/>
      <c r="G178" s="242"/>
    </row>
    <row r="179" spans="1:7" s="33" customFormat="1" ht="15.75" thickBot="1">
      <c r="A179" s="27" t="s">
        <v>92</v>
      </c>
      <c r="B179" s="28"/>
      <c r="C179" s="28"/>
      <c r="D179" s="29"/>
      <c r="E179" s="30"/>
      <c r="F179" s="110"/>
      <c r="G179" s="32"/>
    </row>
    <row r="180" spans="1:7" s="33" customFormat="1" ht="13.5" customHeight="1" thickBot="1">
      <c r="A180" s="40"/>
      <c r="B180" s="17" t="str">
        <f>'Interpretation Services'!B22</f>
        <v>Process Milestone:</v>
      </c>
      <c r="C180" s="41"/>
      <c r="D180" s="236">
        <f>'Interpretation Services'!D22</f>
        <v>0</v>
      </c>
      <c r="F180" s="245" t="str">
        <f>'Interpretation Services'!F29</f>
        <v>N/A</v>
      </c>
      <c r="G180" s="39"/>
    </row>
    <row r="181" spans="1:7" ht="6.75" customHeight="1" thickBot="1">
      <c r="A181" s="34"/>
      <c r="F181" s="91"/>
      <c r="G181" s="36"/>
    </row>
    <row r="182" spans="1:7" ht="13.5" thickBot="1">
      <c r="A182" s="34"/>
      <c r="C182" s="35" t="s">
        <v>15</v>
      </c>
      <c r="F182" s="246" t="str">
        <f>'Interpretation Services'!F44</f>
        <v xml:space="preserve"> </v>
      </c>
      <c r="G182" s="36"/>
    </row>
    <row r="183" spans="1:7" s="33" customFormat="1" ht="6.75" customHeight="1" thickBot="1">
      <c r="A183" s="40"/>
      <c r="B183" s="17"/>
      <c r="C183" s="41"/>
      <c r="D183" s="38"/>
      <c r="F183" s="98"/>
      <c r="G183" s="39"/>
    </row>
    <row r="184" spans="1:7" s="33" customFormat="1" ht="13.5" customHeight="1" thickBot="1">
      <c r="A184" s="40"/>
      <c r="B184" s="17" t="str">
        <f>'Interpretation Services'!B47</f>
        <v>Process Milestone:</v>
      </c>
      <c r="C184" s="41"/>
      <c r="D184" s="236">
        <f>'Interpretation Services'!D47</f>
        <v>0</v>
      </c>
      <c r="F184" s="245" t="str">
        <f>'Interpretation Services'!F54</f>
        <v>N/A</v>
      </c>
      <c r="G184" s="39"/>
    </row>
    <row r="185" spans="1:7" ht="6.75" customHeight="1" thickBot="1">
      <c r="A185" s="34"/>
      <c r="F185" s="91"/>
      <c r="G185" s="36"/>
    </row>
    <row r="186" spans="1:7" ht="13.5" thickBot="1">
      <c r="A186" s="34"/>
      <c r="C186" s="35" t="s">
        <v>15</v>
      </c>
      <c r="F186" s="246" t="str">
        <f>'Interpretation Services'!F69</f>
        <v xml:space="preserve"> </v>
      </c>
      <c r="G186" s="36"/>
    </row>
    <row r="187" spans="1:7" s="33" customFormat="1" ht="6.75" customHeight="1" thickBot="1">
      <c r="A187" s="40"/>
      <c r="B187" s="17"/>
      <c r="C187" s="41"/>
      <c r="D187" s="38"/>
      <c r="F187" s="98"/>
      <c r="G187" s="39"/>
    </row>
    <row r="188" spans="1:7" s="33" customFormat="1" ht="13.5" customHeight="1" thickBot="1">
      <c r="A188" s="40"/>
      <c r="B188" s="17" t="str">
        <f>'Interpretation Services'!B72</f>
        <v>Process Milestone:</v>
      </c>
      <c r="C188" s="41"/>
      <c r="D188" s="236">
        <f>'Interpretation Services'!D72</f>
        <v>0</v>
      </c>
      <c r="F188" s="245" t="str">
        <f>'Interpretation Services'!F79</f>
        <v>N/A</v>
      </c>
      <c r="G188" s="39"/>
    </row>
    <row r="189" spans="1:7" ht="6.75" customHeight="1" thickBot="1">
      <c r="A189" s="34"/>
      <c r="F189" s="91"/>
      <c r="G189" s="36"/>
    </row>
    <row r="190" spans="1:7" ht="13.5" thickBot="1">
      <c r="A190" s="34"/>
      <c r="C190" s="35" t="s">
        <v>15</v>
      </c>
      <c r="F190" s="246" t="str">
        <f>'Interpretation Services'!F94</f>
        <v xml:space="preserve"> </v>
      </c>
      <c r="G190" s="36"/>
    </row>
    <row r="191" spans="1:7" s="33" customFormat="1" ht="6.75" customHeight="1" thickBot="1">
      <c r="A191" s="40"/>
      <c r="B191" s="17"/>
      <c r="C191" s="41"/>
      <c r="D191" s="38"/>
      <c r="F191" s="98"/>
      <c r="G191" s="39"/>
    </row>
    <row r="192" spans="1:7" s="33" customFormat="1" ht="13.5" customHeight="1" thickBot="1">
      <c r="A192" s="40"/>
      <c r="B192" s="17" t="str">
        <f>'Interpretation Services'!B97</f>
        <v>Process Milestone:</v>
      </c>
      <c r="C192" s="41"/>
      <c r="D192" s="236">
        <f>'Interpretation Services'!D97</f>
        <v>0</v>
      </c>
      <c r="F192" s="245" t="str">
        <f>'Interpretation Services'!F104</f>
        <v>N/A</v>
      </c>
      <c r="G192" s="39"/>
    </row>
    <row r="193" spans="1:7" ht="6.75" customHeight="1" thickBot="1">
      <c r="A193" s="34"/>
      <c r="F193" s="91"/>
      <c r="G193" s="36"/>
    </row>
    <row r="194" spans="1:7" ht="13.5" thickBot="1">
      <c r="A194" s="34"/>
      <c r="C194" s="35" t="s">
        <v>15</v>
      </c>
      <c r="F194" s="246" t="str">
        <f>'Interpretation Services'!F119</f>
        <v xml:space="preserve"> </v>
      </c>
      <c r="G194" s="36"/>
    </row>
    <row r="195" spans="1:7" s="33" customFormat="1" ht="6.75" customHeight="1" thickBot="1">
      <c r="A195" s="40"/>
      <c r="B195" s="17"/>
      <c r="C195" s="41"/>
      <c r="D195" s="38"/>
      <c r="F195" s="98"/>
      <c r="G195" s="39"/>
    </row>
    <row r="196" spans="1:7" s="33" customFormat="1" ht="13.5" customHeight="1" thickBot="1">
      <c r="A196" s="40"/>
      <c r="B196" s="17" t="str">
        <f>'Interpretation Services'!B122</f>
        <v>Process Milestone:</v>
      </c>
      <c r="C196" s="17"/>
      <c r="D196" s="236">
        <f>'Interpretation Services'!D122</f>
        <v>0</v>
      </c>
      <c r="F196" s="245" t="str">
        <f>'Interpretation Services'!F129</f>
        <v>N/A</v>
      </c>
      <c r="G196" s="39"/>
    </row>
    <row r="197" spans="1:7" ht="6.75" customHeight="1" thickBot="1">
      <c r="A197" s="34"/>
      <c r="F197" s="91"/>
      <c r="G197" s="36"/>
    </row>
    <row r="198" spans="1:7" ht="13.5" thickBot="1">
      <c r="A198" s="34"/>
      <c r="C198" s="35" t="s">
        <v>15</v>
      </c>
      <c r="F198" s="246" t="str">
        <f>'Interpretation Services'!F144</f>
        <v xml:space="preserve"> </v>
      </c>
      <c r="G198" s="36"/>
    </row>
    <row r="199" spans="1:7" s="33" customFormat="1" ht="6.75" customHeight="1" thickBot="1">
      <c r="A199" s="40"/>
      <c r="B199" s="17"/>
      <c r="C199" s="41"/>
      <c r="D199" s="38"/>
      <c r="F199" s="98"/>
      <c r="G199" s="39"/>
    </row>
    <row r="200" spans="1:7" s="33" customFormat="1" ht="13.5" customHeight="1" thickBot="1">
      <c r="A200" s="40"/>
      <c r="B200" s="17" t="str">
        <f>'Interpretation Services'!B147</f>
        <v>Improvement Milestone:</v>
      </c>
      <c r="C200" s="17"/>
      <c r="D200" s="236">
        <f>'Interpretation Services'!D147</f>
        <v>0</v>
      </c>
      <c r="F200" s="245" t="str">
        <f>'Interpretation Services'!F154</f>
        <v>N/A</v>
      </c>
      <c r="G200" s="39"/>
    </row>
    <row r="201" spans="1:7" ht="6.75" customHeight="1" thickBot="1">
      <c r="A201" s="34"/>
      <c r="F201" s="91"/>
      <c r="G201" s="36"/>
    </row>
    <row r="202" spans="1:7" ht="13.5" thickBot="1">
      <c r="A202" s="34"/>
      <c r="C202" s="35" t="s">
        <v>15</v>
      </c>
      <c r="F202" s="246" t="str">
        <f>'Interpretation Services'!F169</f>
        <v xml:space="preserve"> </v>
      </c>
      <c r="G202" s="36"/>
    </row>
    <row r="203" spans="1:7" s="33" customFormat="1" ht="6.75" customHeight="1" thickBot="1">
      <c r="A203" s="40"/>
      <c r="B203" s="17"/>
      <c r="C203" s="41"/>
      <c r="D203" s="38"/>
      <c r="F203" s="98"/>
      <c r="G203" s="39"/>
    </row>
    <row r="204" spans="1:7" s="33" customFormat="1" ht="13.5" customHeight="1" thickBot="1">
      <c r="A204" s="40"/>
      <c r="B204" s="17" t="str">
        <f>'Interpretation Services'!B172</f>
        <v>Improvement Milestone:</v>
      </c>
      <c r="C204" s="17"/>
      <c r="D204" s="236">
        <f>'Interpretation Services'!D172</f>
        <v>0</v>
      </c>
      <c r="F204" s="245" t="str">
        <f>'Interpretation Services'!F179</f>
        <v>N/A</v>
      </c>
      <c r="G204" s="39"/>
    </row>
    <row r="205" spans="1:7" ht="6.75" customHeight="1" thickBot="1">
      <c r="A205" s="34"/>
      <c r="F205" s="91"/>
      <c r="G205" s="36"/>
    </row>
    <row r="206" spans="1:7" ht="13.5" thickBot="1">
      <c r="A206" s="34"/>
      <c r="C206" s="35" t="s">
        <v>15</v>
      </c>
      <c r="F206" s="246" t="str">
        <f>'Interpretation Services'!F194</f>
        <v xml:space="preserve"> </v>
      </c>
      <c r="G206" s="36"/>
    </row>
    <row r="207" spans="1:7" s="33" customFormat="1" ht="6.75" customHeight="1" thickBot="1">
      <c r="A207" s="40"/>
      <c r="B207" s="17"/>
      <c r="C207" s="41"/>
      <c r="D207" s="38"/>
      <c r="F207" s="98"/>
      <c r="G207" s="39"/>
    </row>
    <row r="208" spans="1:7" s="33" customFormat="1" ht="13.5" customHeight="1" thickBot="1">
      <c r="A208" s="40"/>
      <c r="B208" s="17" t="str">
        <f>'Interpretation Services'!B197</f>
        <v>Improvement Milestone:</v>
      </c>
      <c r="C208" s="17"/>
      <c r="D208" s="236">
        <f>'Interpretation Services'!D197</f>
        <v>0</v>
      </c>
      <c r="F208" s="245" t="str">
        <f>'Interpretation Services'!F204</f>
        <v>N/A</v>
      </c>
      <c r="G208" s="39"/>
    </row>
    <row r="209" spans="1:7" ht="6.75" customHeight="1" thickBot="1">
      <c r="A209" s="34"/>
      <c r="F209" s="91"/>
      <c r="G209" s="36"/>
    </row>
    <row r="210" spans="1:7" ht="13.5" thickBot="1">
      <c r="A210" s="34"/>
      <c r="C210" s="35" t="s">
        <v>15</v>
      </c>
      <c r="F210" s="246" t="str">
        <f>'Interpretation Services'!F219</f>
        <v xml:space="preserve"> </v>
      </c>
      <c r="G210" s="36"/>
    </row>
    <row r="211" spans="1:7" s="33" customFormat="1" ht="6.75" customHeight="1" thickBot="1">
      <c r="A211" s="40"/>
      <c r="B211" s="17"/>
      <c r="C211" s="41"/>
      <c r="D211" s="38"/>
      <c r="F211" s="98"/>
      <c r="G211" s="39"/>
    </row>
    <row r="212" spans="1:7" s="33" customFormat="1" ht="13.5" customHeight="1" thickBot="1">
      <c r="A212" s="40"/>
      <c r="B212" s="17" t="str">
        <f>'Interpretation Services'!B222</f>
        <v>Improvement Milestone:</v>
      </c>
      <c r="C212" s="17"/>
      <c r="D212" s="236">
        <f>'Interpretation Services'!D222</f>
        <v>0</v>
      </c>
      <c r="F212" s="245" t="str">
        <f>'Interpretation Services'!F229</f>
        <v>N/A</v>
      </c>
      <c r="G212" s="39"/>
    </row>
    <row r="213" spans="1:7" ht="6.75" customHeight="1" thickBot="1">
      <c r="A213" s="34"/>
      <c r="F213" s="91"/>
      <c r="G213" s="36"/>
    </row>
    <row r="214" spans="1:7" ht="13.5" thickBot="1">
      <c r="A214" s="34"/>
      <c r="C214" s="35" t="s">
        <v>15</v>
      </c>
      <c r="F214" s="246" t="str">
        <f>'Interpretation Services'!F244</f>
        <v xml:space="preserve"> </v>
      </c>
      <c r="G214" s="36"/>
    </row>
    <row r="215" spans="1:7" s="33" customFormat="1" ht="6.75" customHeight="1" thickBot="1">
      <c r="A215" s="40"/>
      <c r="B215" s="17"/>
      <c r="C215" s="41"/>
      <c r="D215" s="38"/>
      <c r="F215" s="98"/>
      <c r="G215" s="39"/>
    </row>
    <row r="216" spans="1:7" s="33" customFormat="1" ht="13.5" customHeight="1" thickBot="1">
      <c r="A216" s="40"/>
      <c r="B216" s="17" t="str">
        <f>'Interpretation Services'!B247</f>
        <v>Improvement Milestone:</v>
      </c>
      <c r="C216" s="17"/>
      <c r="D216" s="236">
        <f>'Interpretation Services'!D247</f>
        <v>0</v>
      </c>
      <c r="F216" s="245" t="str">
        <f>'Interpretation Services'!F254</f>
        <v>N/A</v>
      </c>
      <c r="G216" s="39"/>
    </row>
    <row r="217" spans="1:7" ht="6.75" customHeight="1" thickBot="1">
      <c r="A217" s="34"/>
      <c r="F217" s="91"/>
      <c r="G217" s="36"/>
    </row>
    <row r="218" spans="1:7" ht="13.5" thickBot="1">
      <c r="A218" s="34"/>
      <c r="C218" s="35" t="s">
        <v>15</v>
      </c>
      <c r="F218" s="246" t="str">
        <f>'Interpretation Services'!F269</f>
        <v xml:space="preserve"> </v>
      </c>
      <c r="G218" s="36"/>
    </row>
    <row r="219" spans="1:7" ht="13.5" thickBot="1">
      <c r="A219" s="34"/>
      <c r="C219" s="35"/>
      <c r="F219" s="91"/>
      <c r="G219" s="36"/>
    </row>
    <row r="220" spans="1:7" ht="13.5" thickBot="1">
      <c r="A220" s="34"/>
      <c r="B220" s="2" t="s">
        <v>10</v>
      </c>
      <c r="C220" s="35"/>
      <c r="F220" s="247">
        <f>'Interpretation Services'!F18</f>
        <v>0</v>
      </c>
      <c r="G220" s="36"/>
    </row>
    <row r="221" spans="1:7" ht="13.5" thickBot="1">
      <c r="A221" s="34"/>
      <c r="C221" s="35"/>
      <c r="F221" s="91"/>
      <c r="G221" s="36"/>
    </row>
    <row r="222" spans="1:7" ht="13.5" thickBot="1">
      <c r="A222" s="34"/>
      <c r="B222" s="2" t="s">
        <v>62</v>
      </c>
      <c r="C222" s="35"/>
      <c r="F222" s="248">
        <f>SUM(F218,F214,F210,F206,F202,F198,F194,F190,F186,F182)</f>
        <v>0</v>
      </c>
      <c r="G222" s="36"/>
    </row>
    <row r="223" spans="1:7" ht="13.5" thickBot="1">
      <c r="A223" s="34"/>
      <c r="C223" s="35"/>
      <c r="F223" s="91"/>
      <c r="G223" s="36"/>
    </row>
    <row r="224" spans="1:7" ht="13.5" thickBot="1">
      <c r="A224" s="34"/>
      <c r="B224" s="2" t="s">
        <v>63</v>
      </c>
      <c r="C224" s="35"/>
      <c r="F224" s="248">
        <f>COUNT(F218,F214,F210,F206,F202,F198,F194,F190,F186,F182)</f>
        <v>0</v>
      </c>
      <c r="G224" s="36"/>
    </row>
    <row r="225" spans="1:7" ht="13.5" thickBot="1">
      <c r="A225" s="34"/>
      <c r="C225" s="35"/>
      <c r="F225" s="91"/>
      <c r="G225" s="36"/>
    </row>
    <row r="226" spans="1:7" ht="13.5" thickBot="1">
      <c r="A226" s="34"/>
      <c r="B226" s="2" t="s">
        <v>64</v>
      </c>
      <c r="C226" s="35"/>
      <c r="F226" s="249" t="str">
        <f>IF(F224=0," ",F222/F224)</f>
        <v xml:space="preserve"> </v>
      </c>
      <c r="G226" s="36"/>
    </row>
    <row r="227" spans="1:7" ht="13.5" thickBot="1">
      <c r="A227" s="34"/>
      <c r="C227" s="35"/>
      <c r="F227" s="91"/>
      <c r="G227" s="36"/>
    </row>
    <row r="228" spans="1:7" ht="13.5" thickBot="1">
      <c r="A228" s="34"/>
      <c r="B228" s="2" t="s">
        <v>65</v>
      </c>
      <c r="C228" s="35"/>
      <c r="F228" s="247" t="str">
        <f>IF(F224=0," ",F226*F220)</f>
        <v xml:space="preserve"> </v>
      </c>
      <c r="G228" s="36"/>
    </row>
    <row r="229" spans="1:7" ht="13.5" thickBot="1">
      <c r="A229" s="34"/>
      <c r="C229" s="35"/>
      <c r="F229" s="91"/>
      <c r="G229" s="36"/>
    </row>
    <row r="230" spans="1:7" ht="13.5" thickBot="1">
      <c r="A230" s="34"/>
      <c r="B230" s="2" t="s">
        <v>11</v>
      </c>
      <c r="C230" s="35"/>
      <c r="F230" s="250">
        <f>'Interpretation Services'!F20</f>
        <v>0</v>
      </c>
      <c r="G230" s="36"/>
    </row>
    <row r="231" spans="1:7" ht="13.5" thickBot="1">
      <c r="A231" s="34"/>
      <c r="C231" s="35"/>
      <c r="F231" s="91"/>
      <c r="G231" s="36"/>
    </row>
    <row r="232" spans="1:7" ht="13.5" thickBot="1">
      <c r="A232" s="34"/>
      <c r="B232" s="237" t="s">
        <v>66</v>
      </c>
      <c r="C232" s="35"/>
      <c r="F232" s="215" t="str">
        <f>IF(F224=0," ",F228-F230)</f>
        <v xml:space="preserve"> </v>
      </c>
      <c r="G232" s="36"/>
    </row>
    <row r="233" spans="1:7" s="33" customFormat="1" ht="12.75" customHeight="1">
      <c r="A233" s="238"/>
      <c r="B233" s="239"/>
      <c r="C233" s="240"/>
      <c r="D233" s="152"/>
      <c r="E233" s="241"/>
      <c r="F233" s="251"/>
      <c r="G233" s="242"/>
    </row>
    <row r="234" spans="1:7" s="33" customFormat="1" ht="15.75" thickBot="1">
      <c r="A234" s="27" t="s">
        <v>93</v>
      </c>
      <c r="B234" s="28"/>
      <c r="C234" s="28"/>
      <c r="D234" s="29"/>
      <c r="E234" s="30"/>
      <c r="F234" s="110"/>
      <c r="G234" s="32"/>
    </row>
    <row r="235" spans="1:7" s="33" customFormat="1" ht="13.5" customHeight="1" thickBot="1">
      <c r="A235" s="40"/>
      <c r="B235" s="17" t="str">
        <f>'REAL Data'!B22</f>
        <v>Process Milestone:</v>
      </c>
      <c r="C235" s="17"/>
      <c r="D235" s="236">
        <f>'REAL Data'!D22</f>
        <v>0</v>
      </c>
      <c r="F235" s="245" t="str">
        <f>'REAL Data'!F29</f>
        <v>N/A</v>
      </c>
      <c r="G235" s="39"/>
    </row>
    <row r="236" spans="1:7" ht="6.75" customHeight="1" thickBot="1">
      <c r="A236" s="34"/>
      <c r="F236" s="91"/>
      <c r="G236" s="36"/>
    </row>
    <row r="237" spans="1:7" ht="13.5" thickBot="1">
      <c r="A237" s="34"/>
      <c r="C237" s="35" t="s">
        <v>15</v>
      </c>
      <c r="F237" s="246" t="str">
        <f>'REAL Data'!F44</f>
        <v xml:space="preserve"> </v>
      </c>
      <c r="G237" s="36"/>
    </row>
    <row r="238" spans="1:7" s="33" customFormat="1" ht="6.75" customHeight="1" thickBot="1">
      <c r="A238" s="40"/>
      <c r="B238" s="17"/>
      <c r="C238" s="41"/>
      <c r="D238" s="38"/>
      <c r="F238" s="98"/>
      <c r="G238" s="39"/>
    </row>
    <row r="239" spans="1:7" s="33" customFormat="1" ht="13.5" customHeight="1" thickBot="1">
      <c r="A239" s="40"/>
      <c r="B239" s="17" t="str">
        <f>'REAL Data'!B47</f>
        <v>Process Milestone:</v>
      </c>
      <c r="C239" s="17"/>
      <c r="D239" s="236">
        <f>'REAL Data'!D47</f>
        <v>0</v>
      </c>
      <c r="F239" s="245" t="str">
        <f>'REAL Data'!F54</f>
        <v>N/A</v>
      </c>
      <c r="G239" s="39"/>
    </row>
    <row r="240" spans="1:7" ht="6.75" customHeight="1" thickBot="1">
      <c r="A240" s="34"/>
      <c r="F240" s="91"/>
      <c r="G240" s="36"/>
    </row>
    <row r="241" spans="1:7" ht="13.5" thickBot="1">
      <c r="A241" s="34"/>
      <c r="C241" s="35" t="s">
        <v>15</v>
      </c>
      <c r="F241" s="246" t="str">
        <f>'REAL Data'!F69</f>
        <v xml:space="preserve"> </v>
      </c>
      <c r="G241" s="36"/>
    </row>
    <row r="242" spans="1:7" s="33" customFormat="1" ht="6.75" customHeight="1" thickBot="1">
      <c r="A242" s="40"/>
      <c r="B242" s="17"/>
      <c r="C242" s="41"/>
      <c r="D242" s="38"/>
      <c r="F242" s="98"/>
      <c r="G242" s="39"/>
    </row>
    <row r="243" spans="1:7" s="33" customFormat="1" ht="13.5" customHeight="1" thickBot="1">
      <c r="A243" s="40"/>
      <c r="B243" s="17" t="str">
        <f>'REAL Data'!B72</f>
        <v>Process Milestone:</v>
      </c>
      <c r="C243" s="17"/>
      <c r="D243" s="236">
        <f>'REAL Data'!D72</f>
        <v>0</v>
      </c>
      <c r="F243" s="245" t="str">
        <f>'REAL Data'!F79</f>
        <v>N/A</v>
      </c>
      <c r="G243" s="39"/>
    </row>
    <row r="244" spans="1:7" ht="6.75" customHeight="1" thickBot="1">
      <c r="A244" s="34"/>
      <c r="F244" s="91"/>
      <c r="G244" s="36"/>
    </row>
    <row r="245" spans="1:7" ht="13.5" thickBot="1">
      <c r="A245" s="34"/>
      <c r="C245" s="35" t="s">
        <v>15</v>
      </c>
      <c r="F245" s="246" t="str">
        <f>'REAL Data'!F94</f>
        <v xml:space="preserve"> </v>
      </c>
      <c r="G245" s="36"/>
    </row>
    <row r="246" spans="1:7" s="33" customFormat="1" ht="6.75" customHeight="1" thickBot="1">
      <c r="A246" s="40"/>
      <c r="B246" s="17"/>
      <c r="C246" s="41"/>
      <c r="D246" s="38"/>
      <c r="F246" s="98"/>
      <c r="G246" s="39"/>
    </row>
    <row r="247" spans="1:7" s="33" customFormat="1" ht="13.5" customHeight="1" thickBot="1">
      <c r="A247" s="40"/>
      <c r="B247" s="17" t="str">
        <f>'REAL Data'!B97</f>
        <v>Process Milestone:</v>
      </c>
      <c r="C247" s="17"/>
      <c r="D247" s="236">
        <f>'REAL Data'!D97</f>
        <v>0</v>
      </c>
      <c r="F247" s="245" t="str">
        <f>'REAL Data'!F104</f>
        <v>N/A</v>
      </c>
      <c r="G247" s="39"/>
    </row>
    <row r="248" spans="1:7" ht="6.75" customHeight="1" thickBot="1">
      <c r="A248" s="34"/>
      <c r="F248" s="91"/>
      <c r="G248" s="36"/>
    </row>
    <row r="249" spans="1:7" ht="13.5" thickBot="1">
      <c r="A249" s="34"/>
      <c r="C249" s="35" t="s">
        <v>15</v>
      </c>
      <c r="F249" s="246" t="str">
        <f>'REAL Data'!F119</f>
        <v xml:space="preserve"> </v>
      </c>
      <c r="G249" s="36"/>
    </row>
    <row r="250" spans="1:7" s="33" customFormat="1" ht="6.75" customHeight="1" thickBot="1">
      <c r="A250" s="40"/>
      <c r="B250" s="17"/>
      <c r="C250" s="41"/>
      <c r="D250" s="38"/>
      <c r="F250" s="98"/>
      <c r="G250" s="39"/>
    </row>
    <row r="251" spans="1:7" s="33" customFormat="1" ht="13.5" customHeight="1" thickBot="1">
      <c r="A251" s="40"/>
      <c r="B251" s="17" t="str">
        <f>'REAL Data'!B122</f>
        <v>Process Milestone:</v>
      </c>
      <c r="C251" s="17"/>
      <c r="D251" s="236">
        <f>'REAL Data'!D122</f>
        <v>0</v>
      </c>
      <c r="F251" s="245" t="str">
        <f>'REAL Data'!F129</f>
        <v>N/A</v>
      </c>
      <c r="G251" s="39"/>
    </row>
    <row r="252" spans="1:7" ht="6.75" customHeight="1" thickBot="1">
      <c r="A252" s="34"/>
      <c r="F252" s="91"/>
      <c r="G252" s="36"/>
    </row>
    <row r="253" spans="1:7" ht="13.5" thickBot="1">
      <c r="A253" s="34"/>
      <c r="C253" s="35" t="s">
        <v>15</v>
      </c>
      <c r="F253" s="246" t="str">
        <f>'REAL Data'!F144</f>
        <v xml:space="preserve"> </v>
      </c>
      <c r="G253" s="36"/>
    </row>
    <row r="254" spans="1:7" s="33" customFormat="1" ht="6.75" customHeight="1" thickBot="1">
      <c r="A254" s="40"/>
      <c r="B254" s="17"/>
      <c r="C254" s="41"/>
      <c r="D254" s="38"/>
      <c r="F254" s="98"/>
      <c r="G254" s="39"/>
    </row>
    <row r="255" spans="1:7" s="33" customFormat="1" ht="13.5" customHeight="1" thickBot="1">
      <c r="A255" s="40"/>
      <c r="B255" s="17" t="str">
        <f>'REAL Data'!B147</f>
        <v>Improvement Milestone:</v>
      </c>
      <c r="C255" s="17"/>
      <c r="D255" s="236">
        <f>'REAL Data'!D147</f>
        <v>0</v>
      </c>
      <c r="F255" s="245" t="str">
        <f>'REAL Data'!F154</f>
        <v>N/A</v>
      </c>
      <c r="G255" s="39"/>
    </row>
    <row r="256" spans="1:7" ht="6.75" customHeight="1" thickBot="1">
      <c r="A256" s="34"/>
      <c r="F256" s="91"/>
      <c r="G256" s="36"/>
    </row>
    <row r="257" spans="1:7" ht="13.5" thickBot="1">
      <c r="A257" s="34"/>
      <c r="C257" s="35" t="s">
        <v>15</v>
      </c>
      <c r="F257" s="246" t="str">
        <f>'REAL Data'!F169</f>
        <v xml:space="preserve"> </v>
      </c>
      <c r="G257" s="36"/>
    </row>
    <row r="258" spans="1:7" s="33" customFormat="1" ht="6.75" customHeight="1" thickBot="1">
      <c r="A258" s="40"/>
      <c r="B258" s="17"/>
      <c r="C258" s="41"/>
      <c r="D258" s="38"/>
      <c r="F258" s="98"/>
      <c r="G258" s="39"/>
    </row>
    <row r="259" spans="1:7" s="33" customFormat="1" ht="13.5" customHeight="1" thickBot="1">
      <c r="A259" s="40"/>
      <c r="B259" s="17" t="str">
        <f>'REAL Data'!B172</f>
        <v>Improvement Milestone:</v>
      </c>
      <c r="C259" s="17"/>
      <c r="D259" s="236">
        <f>'REAL Data'!D172</f>
        <v>0</v>
      </c>
      <c r="F259" s="245" t="str">
        <f>'REAL Data'!F179</f>
        <v>N/A</v>
      </c>
      <c r="G259" s="39"/>
    </row>
    <row r="260" spans="1:7" ht="6.75" customHeight="1" thickBot="1">
      <c r="A260" s="34"/>
      <c r="F260" s="91"/>
      <c r="G260" s="36"/>
    </row>
    <row r="261" spans="1:7" ht="13.5" thickBot="1">
      <c r="A261" s="34"/>
      <c r="C261" s="35" t="s">
        <v>15</v>
      </c>
      <c r="F261" s="246" t="str">
        <f>'REAL Data'!F194</f>
        <v xml:space="preserve"> </v>
      </c>
      <c r="G261" s="36"/>
    </row>
    <row r="262" spans="1:7" s="33" customFormat="1" ht="6.75" customHeight="1" thickBot="1">
      <c r="A262" s="40"/>
      <c r="B262" s="17"/>
      <c r="C262" s="41"/>
      <c r="D262" s="38"/>
      <c r="F262" s="98"/>
      <c r="G262" s="39"/>
    </row>
    <row r="263" spans="1:7" s="33" customFormat="1" ht="13.5" customHeight="1" thickBot="1">
      <c r="A263" s="40"/>
      <c r="B263" s="17" t="str">
        <f>'REAL Data'!B197</f>
        <v>Improvement Milestone:</v>
      </c>
      <c r="C263" s="17"/>
      <c r="D263" s="236">
        <f>'REAL Data'!D197</f>
        <v>0</v>
      </c>
      <c r="F263" s="245" t="str">
        <f>'REAL Data'!F204</f>
        <v>N/A</v>
      </c>
      <c r="G263" s="39"/>
    </row>
    <row r="264" spans="1:7" ht="6.75" customHeight="1" thickBot="1">
      <c r="A264" s="34"/>
      <c r="F264" s="91"/>
      <c r="G264" s="36"/>
    </row>
    <row r="265" spans="1:7" ht="13.5" thickBot="1">
      <c r="A265" s="34"/>
      <c r="C265" s="35" t="s">
        <v>15</v>
      </c>
      <c r="F265" s="246" t="str">
        <f>'REAL Data'!F219</f>
        <v xml:space="preserve"> </v>
      </c>
      <c r="G265" s="36"/>
    </row>
    <row r="266" spans="1:7" s="33" customFormat="1" ht="6.75" customHeight="1" thickBot="1">
      <c r="A266" s="40"/>
      <c r="B266" s="17"/>
      <c r="C266" s="41"/>
      <c r="D266" s="38"/>
      <c r="F266" s="98"/>
      <c r="G266" s="39"/>
    </row>
    <row r="267" spans="1:7" s="33" customFormat="1" ht="13.5" customHeight="1" thickBot="1">
      <c r="A267" s="40"/>
      <c r="B267" s="17" t="str">
        <f>'REAL Data'!B222</f>
        <v>Improvement Milestone:</v>
      </c>
      <c r="C267" s="17"/>
      <c r="D267" s="236">
        <f>'REAL Data'!D222</f>
        <v>0</v>
      </c>
      <c r="F267" s="245" t="str">
        <f>'REAL Data'!F229</f>
        <v>N/A</v>
      </c>
      <c r="G267" s="39"/>
    </row>
    <row r="268" spans="1:7" ht="6.75" customHeight="1" thickBot="1">
      <c r="A268" s="34"/>
      <c r="F268" s="91"/>
      <c r="G268" s="36"/>
    </row>
    <row r="269" spans="1:7" ht="13.5" thickBot="1">
      <c r="A269" s="34"/>
      <c r="C269" s="35" t="s">
        <v>15</v>
      </c>
      <c r="F269" s="246" t="str">
        <f>'REAL Data'!F244</f>
        <v xml:space="preserve"> </v>
      </c>
      <c r="G269" s="36"/>
    </row>
    <row r="270" spans="1:7" s="33" customFormat="1" ht="6.75" customHeight="1" thickBot="1">
      <c r="A270" s="40"/>
      <c r="B270" s="17"/>
      <c r="C270" s="41"/>
      <c r="D270" s="38"/>
      <c r="F270" s="98"/>
      <c r="G270" s="39"/>
    </row>
    <row r="271" spans="1:7" s="33" customFormat="1" ht="13.5" customHeight="1" thickBot="1">
      <c r="A271" s="40"/>
      <c r="B271" s="17" t="str">
        <f>'REAL Data'!B247</f>
        <v>Improvement Milestone:</v>
      </c>
      <c r="C271" s="17"/>
      <c r="D271" s="236">
        <f>'REAL Data'!D226</f>
        <v>0</v>
      </c>
      <c r="F271" s="245" t="str">
        <f>'REAL Data'!F254</f>
        <v>N/A</v>
      </c>
      <c r="G271" s="39"/>
    </row>
    <row r="272" spans="1:7" ht="6.75" customHeight="1" thickBot="1">
      <c r="A272" s="34"/>
      <c r="F272" s="91"/>
      <c r="G272" s="36"/>
    </row>
    <row r="273" spans="1:7" ht="13.5" thickBot="1">
      <c r="A273" s="34"/>
      <c r="C273" s="35" t="s">
        <v>15</v>
      </c>
      <c r="F273" s="246" t="str">
        <f>'REAL Data'!F269</f>
        <v xml:space="preserve"> </v>
      </c>
      <c r="G273" s="36"/>
    </row>
    <row r="274" spans="1:7" ht="13.5" thickBot="1">
      <c r="A274" s="34"/>
      <c r="C274" s="35"/>
      <c r="F274" s="91"/>
      <c r="G274" s="36"/>
    </row>
    <row r="275" spans="1:7" ht="13.5" thickBot="1">
      <c r="A275" s="34"/>
      <c r="B275" s="2" t="s">
        <v>10</v>
      </c>
      <c r="C275" s="35"/>
      <c r="F275" s="247">
        <f>'REAL Data'!F18</f>
        <v>0</v>
      </c>
      <c r="G275" s="36"/>
    </row>
    <row r="276" spans="1:7" ht="13.5" thickBot="1">
      <c r="A276" s="34"/>
      <c r="C276" s="35"/>
      <c r="F276" s="91"/>
      <c r="G276" s="36"/>
    </row>
    <row r="277" spans="1:7" ht="13.5" thickBot="1">
      <c r="A277" s="34"/>
      <c r="B277" s="2" t="s">
        <v>62</v>
      </c>
      <c r="C277" s="35"/>
      <c r="F277" s="248">
        <f>SUM(F273,F269,F265,F261,F257,F253,F249,F245,F241,F237)</f>
        <v>0</v>
      </c>
      <c r="G277" s="36"/>
    </row>
    <row r="278" spans="1:7" ht="13.5" thickBot="1">
      <c r="A278" s="34"/>
      <c r="C278" s="35"/>
      <c r="F278" s="91"/>
      <c r="G278" s="36"/>
    </row>
    <row r="279" spans="1:7" ht="13.5" thickBot="1">
      <c r="A279" s="34"/>
      <c r="B279" s="2" t="s">
        <v>63</v>
      </c>
      <c r="C279" s="35"/>
      <c r="F279" s="248">
        <f>COUNT(F273,F269,F265,F261,F257,F253,F249,F245,F241,F237)</f>
        <v>0</v>
      </c>
      <c r="G279" s="36"/>
    </row>
    <row r="280" spans="1:7" ht="13.5" thickBot="1">
      <c r="A280" s="34"/>
      <c r="C280" s="35"/>
      <c r="F280" s="91"/>
      <c r="G280" s="36"/>
    </row>
    <row r="281" spans="1:7" ht="13.5" thickBot="1">
      <c r="A281" s="34"/>
      <c r="B281" s="2" t="s">
        <v>64</v>
      </c>
      <c r="C281" s="35"/>
      <c r="F281" s="249" t="str">
        <f>IF(F279=0," ",F277/F279)</f>
        <v xml:space="preserve"> </v>
      </c>
      <c r="G281" s="36"/>
    </row>
    <row r="282" spans="1:7" ht="13.5" thickBot="1">
      <c r="A282" s="34"/>
      <c r="C282" s="35"/>
      <c r="F282" s="91"/>
      <c r="G282" s="36"/>
    </row>
    <row r="283" spans="1:7" ht="13.5" thickBot="1">
      <c r="A283" s="34"/>
      <c r="B283" s="2" t="s">
        <v>65</v>
      </c>
      <c r="C283" s="35"/>
      <c r="F283" s="247" t="str">
        <f>IF(F279=0," ",F281*F275)</f>
        <v xml:space="preserve"> </v>
      </c>
      <c r="G283" s="36"/>
    </row>
    <row r="284" spans="1:7" ht="13.5" thickBot="1">
      <c r="A284" s="34"/>
      <c r="C284" s="35"/>
      <c r="F284" s="91"/>
      <c r="G284" s="36"/>
    </row>
    <row r="285" spans="1:7" ht="13.5" thickBot="1">
      <c r="A285" s="34"/>
      <c r="B285" s="2" t="s">
        <v>11</v>
      </c>
      <c r="C285" s="35"/>
      <c r="F285" s="250">
        <f>'REAL Data'!F20</f>
        <v>0</v>
      </c>
      <c r="G285" s="36"/>
    </row>
    <row r="286" spans="1:7" ht="13.5" thickBot="1">
      <c r="A286" s="34"/>
      <c r="C286" s="35"/>
      <c r="F286" s="91"/>
      <c r="G286" s="36"/>
    </row>
    <row r="287" spans="1:7" ht="13.5" thickBot="1">
      <c r="A287" s="34"/>
      <c r="B287" s="237" t="s">
        <v>66</v>
      </c>
      <c r="C287" s="35"/>
      <c r="F287" s="215" t="str">
        <f>IF(F279=0," ",F283-F285)</f>
        <v xml:space="preserve"> </v>
      </c>
      <c r="G287" s="36"/>
    </row>
    <row r="288" spans="1:7" s="33" customFormat="1" ht="12.75" customHeight="1">
      <c r="A288" s="238"/>
      <c r="B288" s="239"/>
      <c r="C288" s="240"/>
      <c r="D288" s="152"/>
      <c r="E288" s="241"/>
      <c r="F288" s="251"/>
      <c r="G288" s="242"/>
    </row>
    <row r="289" spans="1:7" s="33" customFormat="1" ht="15.75" thickBot="1">
      <c r="A289" s="27" t="s">
        <v>94</v>
      </c>
      <c r="B289" s="28"/>
      <c r="C289" s="28"/>
      <c r="D289" s="29"/>
      <c r="E289" s="30"/>
      <c r="F289" s="110"/>
      <c r="G289" s="32"/>
    </row>
    <row r="290" spans="1:7" s="33" customFormat="1" ht="13.5" customHeight="1" thickBot="1">
      <c r="A290" s="40"/>
      <c r="B290" s="17" t="str">
        <f>'Urgent Medical Advice'!B22</f>
        <v>Process Milestone:</v>
      </c>
      <c r="C290" s="17"/>
      <c r="D290" s="236" t="str">
        <f>'Urgent Medical Advice'!D22</f>
        <v>Expand access to Nurse Advice Line (NAL) by 10% over baseline.</v>
      </c>
      <c r="F290" s="245">
        <f>'Urgent Medical Advice'!F29</f>
        <v>3.035132382892057</v>
      </c>
      <c r="G290" s="39"/>
    </row>
    <row r="291" spans="1:7" ht="6.75" customHeight="1" thickBot="1">
      <c r="A291" s="34"/>
      <c r="F291" s="91"/>
      <c r="G291" s="36"/>
    </row>
    <row r="292" spans="1:7" ht="13.5" thickBot="1">
      <c r="A292" s="34"/>
      <c r="C292" s="35" t="s">
        <v>15</v>
      </c>
      <c r="F292" s="246">
        <f>'Urgent Medical Advice'!F44</f>
        <v>1</v>
      </c>
      <c r="G292" s="36"/>
    </row>
    <row r="293" spans="1:7" s="33" customFormat="1" ht="6.75" customHeight="1" thickBot="1">
      <c r="A293" s="40"/>
      <c r="B293" s="17"/>
      <c r="C293" s="41"/>
      <c r="D293" s="38"/>
      <c r="F293" s="98"/>
      <c r="G293" s="39"/>
    </row>
    <row r="294" spans="1:7" s="33" customFormat="1" ht="13.5" customHeight="1" thickBot="1">
      <c r="A294" s="40"/>
      <c r="B294" s="17" t="str">
        <f>'Urgent Medical Advice'!B47</f>
        <v>Process Milestone:</v>
      </c>
      <c r="C294" s="17"/>
      <c r="D294" s="236" t="str">
        <f>'Urgent Medical Advice'!D47</f>
        <v>Increase by 10% over baseline the number of NAL patient contacts who reported intent to go to the ED for non-emergent conditions but were redirected to non-ED resources.</v>
      </c>
      <c r="F294" s="245">
        <f>'Urgent Medical Advice'!F54</f>
        <v>2.837465564738292</v>
      </c>
      <c r="G294" s="39"/>
    </row>
    <row r="295" spans="1:7" ht="6.75" customHeight="1" thickBot="1">
      <c r="A295" s="34"/>
      <c r="F295" s="91"/>
      <c r="G295" s="36"/>
    </row>
    <row r="296" spans="1:7" ht="13.5" thickBot="1">
      <c r="A296" s="34"/>
      <c r="C296" s="35" t="s">
        <v>15</v>
      </c>
      <c r="F296" s="246">
        <f>'Urgent Medical Advice'!F69</f>
        <v>1</v>
      </c>
      <c r="G296" s="36"/>
    </row>
    <row r="297" spans="1:7" s="33" customFormat="1" ht="6.75" customHeight="1" thickBot="1">
      <c r="A297" s="40"/>
      <c r="B297" s="17"/>
      <c r="C297" s="41"/>
      <c r="D297" s="38"/>
      <c r="F297" s="98"/>
      <c r="G297" s="39"/>
    </row>
    <row r="298" spans="1:7" s="33" customFormat="1" ht="13.5" customHeight="1" thickBot="1">
      <c r="A298" s="40"/>
      <c r="B298" s="17" t="str">
        <f>'Urgent Medical Advice'!B72</f>
        <v>Process Milestone:</v>
      </c>
      <c r="C298" s="17"/>
      <c r="D298" s="236">
        <f>'Urgent Medical Advice'!D72</f>
        <v>0</v>
      </c>
      <c r="F298" s="245" t="str">
        <f>'Urgent Medical Advice'!F79</f>
        <v>N/A</v>
      </c>
      <c r="G298" s="39"/>
    </row>
    <row r="299" spans="1:7" ht="6.75" customHeight="1" thickBot="1">
      <c r="A299" s="34"/>
      <c r="F299" s="91"/>
      <c r="G299" s="36"/>
    </row>
    <row r="300" spans="1:7" ht="13.5" thickBot="1">
      <c r="A300" s="34"/>
      <c r="C300" s="35" t="s">
        <v>15</v>
      </c>
      <c r="F300" s="246" t="str">
        <f>'Urgent Medical Advice'!F94</f>
        <v xml:space="preserve"> </v>
      </c>
      <c r="G300" s="36"/>
    </row>
    <row r="301" spans="1:7" s="33" customFormat="1" ht="6.75" customHeight="1" thickBot="1">
      <c r="A301" s="40"/>
      <c r="B301" s="17"/>
      <c r="C301" s="41"/>
      <c r="D301" s="38"/>
      <c r="F301" s="98"/>
      <c r="G301" s="39"/>
    </row>
    <row r="302" spans="1:7" s="33" customFormat="1" ht="13.5" customHeight="1" thickBot="1">
      <c r="A302" s="40"/>
      <c r="B302" s="17" t="str">
        <f>'Urgent Medical Advice'!B97</f>
        <v>Process Milestone:</v>
      </c>
      <c r="C302" s="17"/>
      <c r="D302" s="236">
        <f>'Urgent Medical Advice'!D97</f>
        <v>0</v>
      </c>
      <c r="F302" s="245" t="str">
        <f>'Urgent Medical Advice'!F104</f>
        <v>N/A</v>
      </c>
      <c r="G302" s="39"/>
    </row>
    <row r="303" spans="1:7" ht="6.75" customHeight="1" thickBot="1">
      <c r="A303" s="34"/>
      <c r="F303" s="91"/>
      <c r="G303" s="36"/>
    </row>
    <row r="304" spans="1:7" ht="13.5" thickBot="1">
      <c r="A304" s="34"/>
      <c r="C304" s="35" t="s">
        <v>15</v>
      </c>
      <c r="F304" s="246" t="str">
        <f>'Urgent Medical Advice'!F119</f>
        <v xml:space="preserve"> </v>
      </c>
      <c r="G304" s="36"/>
    </row>
    <row r="305" spans="1:7" s="33" customFormat="1" ht="6.75" customHeight="1" thickBot="1">
      <c r="A305" s="40"/>
      <c r="B305" s="17"/>
      <c r="C305" s="41"/>
      <c r="D305" s="38"/>
      <c r="F305" s="98"/>
      <c r="G305" s="39"/>
    </row>
    <row r="306" spans="1:7" s="33" customFormat="1" ht="13.5" customHeight="1" thickBot="1">
      <c r="A306" s="40"/>
      <c r="B306" s="17" t="str">
        <f>'Urgent Medical Advice'!B122</f>
        <v>Process Milestone:</v>
      </c>
      <c r="C306" s="17"/>
      <c r="D306" s="236">
        <f>'Urgent Medical Advice'!D122</f>
        <v>0</v>
      </c>
      <c r="F306" s="245" t="str">
        <f>'Urgent Medical Advice'!F129</f>
        <v>N/A</v>
      </c>
      <c r="G306" s="39"/>
    </row>
    <row r="307" spans="1:7" ht="6.75" customHeight="1" thickBot="1">
      <c r="A307" s="34"/>
      <c r="F307" s="91"/>
      <c r="G307" s="36"/>
    </row>
    <row r="308" spans="1:7" ht="13.5" thickBot="1">
      <c r="A308" s="34"/>
      <c r="C308" s="35" t="s">
        <v>15</v>
      </c>
      <c r="F308" s="246" t="str">
        <f>'Urgent Medical Advice'!F144</f>
        <v xml:space="preserve"> </v>
      </c>
      <c r="G308" s="36"/>
    </row>
    <row r="309" spans="1:7" s="33" customFormat="1" ht="6.75" customHeight="1" thickBot="1">
      <c r="A309" s="40"/>
      <c r="B309" s="17"/>
      <c r="C309" s="41"/>
      <c r="D309" s="38"/>
      <c r="F309" s="98"/>
      <c r="G309" s="39"/>
    </row>
    <row r="310" spans="1:7" s="33" customFormat="1" ht="13.5" customHeight="1" thickBot="1">
      <c r="A310" s="40"/>
      <c r="B310" s="17" t="str">
        <f>'Urgent Medical Advice'!B147</f>
        <v>Improvement Milestone:</v>
      </c>
      <c r="C310" s="17"/>
      <c r="D310" s="236">
        <f>'Urgent Medical Advice'!D147</f>
        <v>0</v>
      </c>
      <c r="F310" s="245" t="str">
        <f>'Urgent Medical Advice'!F154</f>
        <v>N/A</v>
      </c>
      <c r="G310" s="39"/>
    </row>
    <row r="311" spans="1:7" ht="6.75" customHeight="1" thickBot="1">
      <c r="A311" s="34"/>
      <c r="F311" s="91"/>
      <c r="G311" s="36"/>
    </row>
    <row r="312" spans="1:7" ht="13.5" thickBot="1">
      <c r="A312" s="34"/>
      <c r="C312" s="35" t="s">
        <v>15</v>
      </c>
      <c r="F312" s="246" t="str">
        <f>'Urgent Medical Advice'!F169</f>
        <v xml:space="preserve"> </v>
      </c>
      <c r="G312" s="36"/>
    </row>
    <row r="313" spans="1:7" s="33" customFormat="1" ht="6.75" customHeight="1" thickBot="1">
      <c r="A313" s="40"/>
      <c r="B313" s="17"/>
      <c r="C313" s="41"/>
      <c r="D313" s="38"/>
      <c r="F313" s="98"/>
      <c r="G313" s="39"/>
    </row>
    <row r="314" spans="1:7" s="33" customFormat="1" ht="13.5" customHeight="1" thickBot="1">
      <c r="A314" s="40"/>
      <c r="B314" s="17" t="str">
        <f>'Urgent Medical Advice'!B172</f>
        <v>Improvement Milestone:</v>
      </c>
      <c r="C314" s="17"/>
      <c r="D314" s="236">
        <f>'Urgent Medical Advice'!D172</f>
        <v>0</v>
      </c>
      <c r="F314" s="245" t="str">
        <f>'Urgent Medical Advice'!F179</f>
        <v>N/A</v>
      </c>
      <c r="G314" s="39"/>
    </row>
    <row r="315" spans="1:7" ht="6.75" customHeight="1" thickBot="1">
      <c r="A315" s="34"/>
      <c r="F315" s="91"/>
      <c r="G315" s="36"/>
    </row>
    <row r="316" spans="1:7" ht="13.5" thickBot="1">
      <c r="A316" s="34"/>
      <c r="C316" s="35" t="s">
        <v>15</v>
      </c>
      <c r="F316" s="246" t="str">
        <f>'Urgent Medical Advice'!F194</f>
        <v xml:space="preserve"> </v>
      </c>
      <c r="G316" s="36"/>
    </row>
    <row r="317" spans="1:7" s="33" customFormat="1" ht="6.75" customHeight="1" thickBot="1">
      <c r="A317" s="40"/>
      <c r="B317" s="17"/>
      <c r="C317" s="41"/>
      <c r="D317" s="38"/>
      <c r="F317" s="98"/>
      <c r="G317" s="39"/>
    </row>
    <row r="318" spans="1:7" s="33" customFormat="1" ht="13.5" customHeight="1" thickBot="1">
      <c r="A318" s="40"/>
      <c r="B318" s="17" t="str">
        <f>'Urgent Medical Advice'!B197</f>
        <v>Improvement Milestone:</v>
      </c>
      <c r="C318" s="17"/>
      <c r="D318" s="236">
        <f>'Urgent Medical Advice'!D197</f>
        <v>0</v>
      </c>
      <c r="F318" s="245" t="str">
        <f>'Urgent Medical Advice'!F204</f>
        <v>N/A</v>
      </c>
      <c r="G318" s="39"/>
    </row>
    <row r="319" spans="1:7" ht="6.75" customHeight="1" thickBot="1">
      <c r="A319" s="34"/>
      <c r="F319" s="91"/>
      <c r="G319" s="36"/>
    </row>
    <row r="320" spans="1:7" ht="13.5" thickBot="1">
      <c r="A320" s="34"/>
      <c r="C320" s="35" t="s">
        <v>15</v>
      </c>
      <c r="F320" s="246" t="str">
        <f>'Urgent Medical Advice'!F219</f>
        <v xml:space="preserve"> </v>
      </c>
      <c r="G320" s="36"/>
    </row>
    <row r="321" spans="1:7" s="33" customFormat="1" ht="6.75" customHeight="1" thickBot="1">
      <c r="A321" s="40"/>
      <c r="B321" s="17"/>
      <c r="C321" s="41"/>
      <c r="D321" s="38"/>
      <c r="F321" s="98"/>
      <c r="G321" s="39"/>
    </row>
    <row r="322" spans="1:7" s="33" customFormat="1" ht="13.5" customHeight="1" thickBot="1">
      <c r="A322" s="40"/>
      <c r="B322" s="17" t="str">
        <f>'Urgent Medical Advice'!B222</f>
        <v>Improvement Milestone:</v>
      </c>
      <c r="C322" s="17"/>
      <c r="D322" s="236">
        <f>'Urgent Medical Advice'!D222</f>
        <v>0</v>
      </c>
      <c r="F322" s="245" t="str">
        <f>'Urgent Medical Advice'!F229</f>
        <v>N/A</v>
      </c>
      <c r="G322" s="39"/>
    </row>
    <row r="323" spans="1:7" ht="6.75" customHeight="1" thickBot="1">
      <c r="A323" s="34"/>
      <c r="F323" s="91"/>
      <c r="G323" s="36"/>
    </row>
    <row r="324" spans="1:7" ht="13.5" thickBot="1">
      <c r="A324" s="34"/>
      <c r="C324" s="35" t="s">
        <v>15</v>
      </c>
      <c r="F324" s="246" t="str">
        <f>'Urgent Medical Advice'!F244</f>
        <v xml:space="preserve"> </v>
      </c>
      <c r="G324" s="36"/>
    </row>
    <row r="325" spans="1:7" s="33" customFormat="1" ht="6.75" customHeight="1" thickBot="1">
      <c r="A325" s="40"/>
      <c r="B325" s="17"/>
      <c r="C325" s="41"/>
      <c r="D325" s="38"/>
      <c r="F325" s="98"/>
      <c r="G325" s="39"/>
    </row>
    <row r="326" spans="1:7" s="33" customFormat="1" ht="13.5" customHeight="1" thickBot="1">
      <c r="A326" s="40"/>
      <c r="B326" s="17" t="str">
        <f>'Urgent Medical Advice'!B247</f>
        <v>Improvement Milestone:</v>
      </c>
      <c r="C326" s="17"/>
      <c r="D326" s="236">
        <f>'Urgent Medical Advice'!D247</f>
        <v>0</v>
      </c>
      <c r="F326" s="245" t="str">
        <f>'Urgent Medical Advice'!F254</f>
        <v>N/A</v>
      </c>
      <c r="G326" s="39"/>
    </row>
    <row r="327" spans="1:7" ht="6.75" customHeight="1" thickBot="1">
      <c r="A327" s="34"/>
      <c r="F327" s="91"/>
      <c r="G327" s="36"/>
    </row>
    <row r="328" spans="1:7" ht="13.5" thickBot="1">
      <c r="A328" s="34"/>
      <c r="C328" s="35" t="s">
        <v>15</v>
      </c>
      <c r="F328" s="246" t="str">
        <f>'Urgent Medical Advice'!F269</f>
        <v xml:space="preserve"> </v>
      </c>
      <c r="G328" s="36"/>
    </row>
    <row r="329" spans="1:7" ht="13.5" thickBot="1">
      <c r="A329" s="34"/>
      <c r="C329" s="35"/>
      <c r="F329" s="91"/>
      <c r="G329" s="36"/>
    </row>
    <row r="330" spans="1:7" ht="13.5" thickBot="1">
      <c r="A330" s="34"/>
      <c r="B330" s="2" t="s">
        <v>10</v>
      </c>
      <c r="C330" s="35"/>
      <c r="F330" s="247">
        <f>'Urgent Medical Advice'!F18</f>
        <v>45000000</v>
      </c>
      <c r="G330" s="36"/>
    </row>
    <row r="331" spans="1:7" ht="13.5" thickBot="1">
      <c r="A331" s="34"/>
      <c r="C331" s="35"/>
      <c r="F331" s="91"/>
      <c r="G331" s="36"/>
    </row>
    <row r="332" spans="1:7" ht="13.5" thickBot="1">
      <c r="A332" s="34"/>
      <c r="B332" s="2" t="s">
        <v>62</v>
      </c>
      <c r="C332" s="35"/>
      <c r="F332" s="248">
        <f>SUM(F328,F324,F320,F316,F312,F308,F304,F300,F296,F292)</f>
        <v>2</v>
      </c>
      <c r="G332" s="36"/>
    </row>
    <row r="333" spans="1:7" ht="13.5" thickBot="1">
      <c r="A333" s="34"/>
      <c r="C333" s="35"/>
      <c r="F333" s="91"/>
      <c r="G333" s="36"/>
    </row>
    <row r="334" spans="1:7" ht="13.5" thickBot="1">
      <c r="A334" s="34"/>
      <c r="B334" s="2" t="s">
        <v>63</v>
      </c>
      <c r="C334" s="35"/>
      <c r="F334" s="248">
        <f>COUNT(F328,F324,F320,F316,F312,F308,F304,F300,F296,F292)</f>
        <v>2</v>
      </c>
      <c r="G334" s="36"/>
    </row>
    <row r="335" spans="1:7" ht="13.5" thickBot="1">
      <c r="A335" s="34"/>
      <c r="C335" s="35"/>
      <c r="F335" s="91"/>
      <c r="G335" s="36"/>
    </row>
    <row r="336" spans="1:7" ht="13.5" thickBot="1">
      <c r="A336" s="34"/>
      <c r="B336" s="2" t="s">
        <v>64</v>
      </c>
      <c r="C336" s="35"/>
      <c r="F336" s="249">
        <f>IF(F334=0," ",F332/F334)</f>
        <v>1</v>
      </c>
      <c r="G336" s="36"/>
    </row>
    <row r="337" spans="1:7" ht="13.5" thickBot="1">
      <c r="A337" s="34"/>
      <c r="C337" s="35"/>
      <c r="F337" s="91"/>
      <c r="G337" s="36"/>
    </row>
    <row r="338" spans="1:7" ht="13.5" thickBot="1">
      <c r="A338" s="34"/>
      <c r="B338" s="2" t="s">
        <v>65</v>
      </c>
      <c r="C338" s="35"/>
      <c r="F338" s="247">
        <f>IF(F334=0," ",F336*F330)</f>
        <v>45000000</v>
      </c>
      <c r="G338" s="36"/>
    </row>
    <row r="339" spans="1:7" ht="13.5" thickBot="1">
      <c r="A339" s="34"/>
      <c r="C339" s="35"/>
      <c r="F339" s="91"/>
      <c r="G339" s="36"/>
    </row>
    <row r="340" spans="1:7" ht="13.5" thickBot="1">
      <c r="A340" s="34"/>
      <c r="B340" s="2" t="s">
        <v>11</v>
      </c>
      <c r="C340" s="35"/>
      <c r="F340" s="250">
        <f>'Urgent Medical Advice'!F20</f>
        <v>45000000</v>
      </c>
      <c r="G340" s="36"/>
    </row>
    <row r="341" spans="1:7" ht="13.5" thickBot="1">
      <c r="A341" s="34"/>
      <c r="C341" s="35"/>
      <c r="F341" s="91"/>
      <c r="G341" s="36"/>
    </row>
    <row r="342" spans="1:7" ht="13.5" thickBot="1">
      <c r="A342" s="34"/>
      <c r="B342" s="237" t="s">
        <v>66</v>
      </c>
      <c r="C342" s="35"/>
      <c r="F342" s="215">
        <f>IF(F334=0," ",F338-F340)</f>
        <v>0</v>
      </c>
      <c r="G342" s="36"/>
    </row>
    <row r="343" spans="1:7" s="33" customFormat="1" ht="12.75" customHeight="1">
      <c r="A343" s="238"/>
      <c r="B343" s="239"/>
      <c r="C343" s="240"/>
      <c r="D343" s="152"/>
      <c r="E343" s="241"/>
      <c r="F343" s="251"/>
      <c r="G343" s="242"/>
    </row>
    <row r="344" spans="1:7" s="33" customFormat="1" ht="15.75" thickBot="1">
      <c r="A344" s="27" t="s">
        <v>95</v>
      </c>
      <c r="B344" s="28"/>
      <c r="C344" s="28"/>
      <c r="D344" s="29"/>
      <c r="E344" s="30"/>
      <c r="F344" s="110"/>
      <c r="G344" s="32"/>
    </row>
    <row r="345" spans="1:7" s="33" customFormat="1" ht="13.5" customHeight="1" thickBot="1">
      <c r="A345" s="40"/>
      <c r="B345" s="17" t="str">
        <f>'Introduce Telemedicine'!B22</f>
        <v>Process Milestone:</v>
      </c>
      <c r="C345" s="17"/>
      <c r="D345" s="236">
        <f>'Introduce Telemedicine'!D22</f>
        <v>0</v>
      </c>
      <c r="F345" s="245" t="str">
        <f>'Introduce Telemedicine'!F29</f>
        <v>N/A</v>
      </c>
      <c r="G345" s="39"/>
    </row>
    <row r="346" spans="1:7" ht="6.75" customHeight="1" thickBot="1">
      <c r="A346" s="34"/>
      <c r="F346" s="91"/>
      <c r="G346" s="36"/>
    </row>
    <row r="347" spans="1:7" ht="13.5" thickBot="1">
      <c r="A347" s="34"/>
      <c r="C347" s="35" t="s">
        <v>15</v>
      </c>
      <c r="F347" s="246" t="str">
        <f>'Introduce Telemedicine'!F44</f>
        <v xml:space="preserve"> </v>
      </c>
      <c r="G347" s="36"/>
    </row>
    <row r="348" spans="1:7" s="33" customFormat="1" ht="6.75" customHeight="1" thickBot="1">
      <c r="A348" s="40"/>
      <c r="B348" s="17"/>
      <c r="C348" s="41"/>
      <c r="D348" s="38"/>
      <c r="F348" s="98"/>
      <c r="G348" s="39"/>
    </row>
    <row r="349" spans="1:7" s="33" customFormat="1" ht="13.5" customHeight="1" thickBot="1">
      <c r="A349" s="40"/>
      <c r="B349" s="17" t="str">
        <f>'Introduce Telemedicine'!B47</f>
        <v>Process Milestone:</v>
      </c>
      <c r="C349" s="17"/>
      <c r="D349" s="236">
        <f>'Introduce Telemedicine'!D47</f>
        <v>0</v>
      </c>
      <c r="F349" s="245" t="str">
        <f>'Introduce Telemedicine'!F54</f>
        <v>N/A</v>
      </c>
      <c r="G349" s="39"/>
    </row>
    <row r="350" spans="1:7" ht="6.75" customHeight="1" thickBot="1">
      <c r="A350" s="34"/>
      <c r="F350" s="91"/>
      <c r="G350" s="36"/>
    </row>
    <row r="351" spans="1:7" ht="13.5" thickBot="1">
      <c r="A351" s="34"/>
      <c r="C351" s="35" t="s">
        <v>15</v>
      </c>
      <c r="F351" s="246" t="str">
        <f>'Introduce Telemedicine'!F69</f>
        <v xml:space="preserve"> </v>
      </c>
      <c r="G351" s="36"/>
    </row>
    <row r="352" spans="1:7" s="33" customFormat="1" ht="6.75" customHeight="1" thickBot="1">
      <c r="A352" s="40"/>
      <c r="B352" s="17"/>
      <c r="C352" s="41"/>
      <c r="D352" s="38"/>
      <c r="F352" s="98"/>
      <c r="G352" s="39"/>
    </row>
    <row r="353" spans="1:7" s="33" customFormat="1" ht="13.5" customHeight="1" thickBot="1">
      <c r="A353" s="40"/>
      <c r="B353" s="17" t="str">
        <f>'Introduce Telemedicine'!B72</f>
        <v>Process Milestone:</v>
      </c>
      <c r="C353" s="17"/>
      <c r="D353" s="236">
        <f>'Introduce Telemedicine'!D72</f>
        <v>0</v>
      </c>
      <c r="F353" s="245" t="str">
        <f>'Introduce Telemedicine'!F79</f>
        <v>N/A</v>
      </c>
      <c r="G353" s="39"/>
    </row>
    <row r="354" spans="1:7" ht="6.75" customHeight="1" thickBot="1">
      <c r="A354" s="34"/>
      <c r="F354" s="91"/>
      <c r="G354" s="36"/>
    </row>
    <row r="355" spans="1:7" ht="13.5" thickBot="1">
      <c r="A355" s="34"/>
      <c r="C355" s="35" t="s">
        <v>15</v>
      </c>
      <c r="F355" s="246" t="str">
        <f>'Introduce Telemedicine'!F94</f>
        <v xml:space="preserve"> </v>
      </c>
      <c r="G355" s="36"/>
    </row>
    <row r="356" spans="1:7" s="33" customFormat="1" ht="6.75" customHeight="1" thickBot="1">
      <c r="A356" s="40"/>
      <c r="B356" s="17"/>
      <c r="C356" s="41"/>
      <c r="D356" s="38"/>
      <c r="F356" s="98"/>
      <c r="G356" s="39"/>
    </row>
    <row r="357" spans="1:7" s="33" customFormat="1" ht="13.5" customHeight="1" thickBot="1">
      <c r="A357" s="40"/>
      <c r="B357" s="17" t="str">
        <f>'Introduce Telemedicine'!B97</f>
        <v>Process Milestone:</v>
      </c>
      <c r="C357" s="17"/>
      <c r="D357" s="236">
        <f>'Introduce Telemedicine'!D97</f>
        <v>0</v>
      </c>
      <c r="F357" s="245" t="str">
        <f>'Introduce Telemedicine'!F104</f>
        <v>N/A</v>
      </c>
      <c r="G357" s="39"/>
    </row>
    <row r="358" spans="1:7" ht="6.75" customHeight="1" thickBot="1">
      <c r="A358" s="34"/>
      <c r="F358" s="91"/>
      <c r="G358" s="36"/>
    </row>
    <row r="359" spans="1:7" ht="13.5" thickBot="1">
      <c r="A359" s="34"/>
      <c r="C359" s="35" t="s">
        <v>15</v>
      </c>
      <c r="F359" s="246" t="str">
        <f>'Introduce Telemedicine'!F119</f>
        <v xml:space="preserve"> </v>
      </c>
      <c r="G359" s="36"/>
    </row>
    <row r="360" spans="1:7" s="33" customFormat="1" ht="6.75" customHeight="1" thickBot="1">
      <c r="A360" s="40"/>
      <c r="B360" s="17"/>
      <c r="C360" s="41"/>
      <c r="D360" s="38"/>
      <c r="F360" s="98"/>
      <c r="G360" s="39"/>
    </row>
    <row r="361" spans="1:7" s="33" customFormat="1" ht="13.5" customHeight="1" thickBot="1">
      <c r="A361" s="40"/>
      <c r="B361" s="17" t="str">
        <f>'Introduce Telemedicine'!B122</f>
        <v>Process Milestone:</v>
      </c>
      <c r="C361" s="17"/>
      <c r="D361" s="236">
        <f>'Introduce Telemedicine'!D122</f>
        <v>0</v>
      </c>
      <c r="F361" s="245" t="str">
        <f>'Introduce Telemedicine'!F129</f>
        <v>N/A</v>
      </c>
      <c r="G361" s="39"/>
    </row>
    <row r="362" spans="1:7" ht="6.75" customHeight="1" thickBot="1">
      <c r="A362" s="34"/>
      <c r="F362" s="91"/>
      <c r="G362" s="36"/>
    </row>
    <row r="363" spans="1:7" ht="13.5" thickBot="1">
      <c r="A363" s="34"/>
      <c r="C363" s="35" t="s">
        <v>15</v>
      </c>
      <c r="F363" s="246" t="str">
        <f>'Introduce Telemedicine'!F144</f>
        <v xml:space="preserve"> </v>
      </c>
      <c r="G363" s="36"/>
    </row>
    <row r="364" spans="1:7" s="33" customFormat="1" ht="6.75" customHeight="1" thickBot="1">
      <c r="A364" s="40"/>
      <c r="B364" s="17"/>
      <c r="C364" s="41"/>
      <c r="D364" s="38"/>
      <c r="F364" s="98"/>
      <c r="G364" s="39"/>
    </row>
    <row r="365" spans="1:7" s="33" customFormat="1" ht="13.5" customHeight="1" thickBot="1">
      <c r="A365" s="40"/>
      <c r="B365" s="17" t="str">
        <f>'Introduce Telemedicine'!B147</f>
        <v>Improvement Milestone:</v>
      </c>
      <c r="C365" s="17"/>
      <c r="D365" s="236">
        <f>'Introduce Telemedicine'!D147</f>
        <v>0</v>
      </c>
      <c r="F365" s="245" t="str">
        <f>'Introduce Telemedicine'!F154</f>
        <v>N/A</v>
      </c>
      <c r="G365" s="39"/>
    </row>
    <row r="366" spans="1:7" ht="6.75" customHeight="1" thickBot="1">
      <c r="A366" s="34"/>
      <c r="F366" s="91"/>
      <c r="G366" s="36"/>
    </row>
    <row r="367" spans="1:7" ht="13.5" thickBot="1">
      <c r="A367" s="34"/>
      <c r="C367" s="35" t="s">
        <v>15</v>
      </c>
      <c r="F367" s="246" t="str">
        <f>'Introduce Telemedicine'!F169</f>
        <v xml:space="preserve"> </v>
      </c>
      <c r="G367" s="36"/>
    </row>
    <row r="368" spans="1:7" s="33" customFormat="1" ht="6.75" customHeight="1" thickBot="1">
      <c r="A368" s="40"/>
      <c r="B368" s="17"/>
      <c r="C368" s="41"/>
      <c r="D368" s="38"/>
      <c r="F368" s="98"/>
      <c r="G368" s="39"/>
    </row>
    <row r="369" spans="1:7" s="33" customFormat="1" ht="13.5" customHeight="1" thickBot="1">
      <c r="A369" s="40"/>
      <c r="B369" s="17" t="str">
        <f>'Introduce Telemedicine'!B172</f>
        <v>Improvement Milestone:</v>
      </c>
      <c r="C369" s="17"/>
      <c r="D369" s="236">
        <f>'Introduce Telemedicine'!D172</f>
        <v>0</v>
      </c>
      <c r="F369" s="245" t="str">
        <f>'Introduce Telemedicine'!F179</f>
        <v>N/A</v>
      </c>
      <c r="G369" s="39"/>
    </row>
    <row r="370" spans="1:7" ht="6.75" customHeight="1" thickBot="1">
      <c r="A370" s="34"/>
      <c r="F370" s="91"/>
      <c r="G370" s="36"/>
    </row>
    <row r="371" spans="1:7" ht="13.5" thickBot="1">
      <c r="A371" s="34"/>
      <c r="C371" s="35" t="s">
        <v>15</v>
      </c>
      <c r="F371" s="246" t="str">
        <f>'Introduce Telemedicine'!F194</f>
        <v xml:space="preserve"> </v>
      </c>
      <c r="G371" s="36"/>
    </row>
    <row r="372" spans="1:7" s="33" customFormat="1" ht="6.75" customHeight="1" thickBot="1">
      <c r="A372" s="40"/>
      <c r="B372" s="17"/>
      <c r="C372" s="41"/>
      <c r="D372" s="38"/>
      <c r="F372" s="98"/>
      <c r="G372" s="39"/>
    </row>
    <row r="373" spans="1:7" s="33" customFormat="1" ht="13.5" customHeight="1" thickBot="1">
      <c r="A373" s="40"/>
      <c r="B373" s="17" t="str">
        <f>'Introduce Telemedicine'!B197</f>
        <v>Improvement Milestone:</v>
      </c>
      <c r="C373" s="17"/>
      <c r="D373" s="236">
        <f>'Introduce Telemedicine'!D197</f>
        <v>0</v>
      </c>
      <c r="F373" s="245" t="str">
        <f>'Introduce Telemedicine'!F204</f>
        <v>N/A</v>
      </c>
      <c r="G373" s="39"/>
    </row>
    <row r="374" spans="1:7" ht="6.75" customHeight="1" thickBot="1">
      <c r="A374" s="34"/>
      <c r="F374" s="91"/>
      <c r="G374" s="36"/>
    </row>
    <row r="375" spans="1:7" ht="13.5" thickBot="1">
      <c r="A375" s="34"/>
      <c r="C375" s="35" t="s">
        <v>15</v>
      </c>
      <c r="F375" s="246" t="str">
        <f>'Introduce Telemedicine'!F219</f>
        <v xml:space="preserve"> </v>
      </c>
      <c r="G375" s="36"/>
    </row>
    <row r="376" spans="1:7" s="33" customFormat="1" ht="6.75" customHeight="1" thickBot="1">
      <c r="A376" s="40"/>
      <c r="B376" s="17"/>
      <c r="C376" s="41"/>
      <c r="D376" s="38"/>
      <c r="F376" s="98"/>
      <c r="G376" s="39"/>
    </row>
    <row r="377" spans="1:7" s="33" customFormat="1" ht="13.5" customHeight="1" thickBot="1">
      <c r="A377" s="40"/>
      <c r="B377" s="17" t="str">
        <f>'Introduce Telemedicine'!B222</f>
        <v>Improvement Milestone:</v>
      </c>
      <c r="C377" s="17"/>
      <c r="D377" s="236">
        <f>'Introduce Telemedicine'!D222</f>
        <v>0</v>
      </c>
      <c r="F377" s="245" t="str">
        <f>'Introduce Telemedicine'!F229</f>
        <v>N/A</v>
      </c>
      <c r="G377" s="39"/>
    </row>
    <row r="378" spans="1:7" ht="6.75" customHeight="1" thickBot="1">
      <c r="A378" s="34"/>
      <c r="F378" s="91"/>
      <c r="G378" s="36"/>
    </row>
    <row r="379" spans="1:7" ht="13.5" thickBot="1">
      <c r="A379" s="34"/>
      <c r="C379" s="35" t="s">
        <v>15</v>
      </c>
      <c r="F379" s="246" t="str">
        <f>'Introduce Telemedicine'!F244</f>
        <v xml:space="preserve"> </v>
      </c>
      <c r="G379" s="36"/>
    </row>
    <row r="380" spans="1:7" s="33" customFormat="1" ht="6.75" customHeight="1" thickBot="1">
      <c r="A380" s="40"/>
      <c r="B380" s="17"/>
      <c r="C380" s="41"/>
      <c r="D380" s="38"/>
      <c r="F380" s="98"/>
      <c r="G380" s="39"/>
    </row>
    <row r="381" spans="1:7" s="33" customFormat="1" ht="13.5" customHeight="1" thickBot="1">
      <c r="A381" s="40"/>
      <c r="B381" s="17" t="str">
        <f>'Introduce Telemedicine'!B247</f>
        <v>Improvement Milestone:</v>
      </c>
      <c r="C381" s="17"/>
      <c r="D381" s="236">
        <f>'Introduce Telemedicine'!D247</f>
        <v>0</v>
      </c>
      <c r="F381" s="245" t="str">
        <f>'Introduce Telemedicine'!F254</f>
        <v>N/A</v>
      </c>
      <c r="G381" s="39"/>
    </row>
    <row r="382" spans="1:7" ht="6.75" customHeight="1" thickBot="1">
      <c r="A382" s="34"/>
      <c r="F382" s="91"/>
      <c r="G382" s="36"/>
    </row>
    <row r="383" spans="1:7" ht="13.5" thickBot="1">
      <c r="A383" s="34"/>
      <c r="C383" s="35" t="s">
        <v>15</v>
      </c>
      <c r="F383" s="246" t="str">
        <f>'Introduce Telemedicine'!F269</f>
        <v xml:space="preserve"> </v>
      </c>
      <c r="G383" s="36"/>
    </row>
    <row r="384" spans="1:7" ht="13.5" thickBot="1">
      <c r="A384" s="34"/>
      <c r="C384" s="35"/>
      <c r="F384" s="91"/>
      <c r="G384" s="36"/>
    </row>
    <row r="385" spans="1:7" ht="13.5" thickBot="1">
      <c r="A385" s="34"/>
      <c r="B385" s="2" t="s">
        <v>10</v>
      </c>
      <c r="C385" s="35"/>
      <c r="F385" s="247">
        <f>'Introduce Telemedicine'!F18</f>
        <v>0</v>
      </c>
      <c r="G385" s="36"/>
    </row>
    <row r="386" spans="1:7" ht="13.5" thickBot="1">
      <c r="A386" s="34"/>
      <c r="C386" s="35"/>
      <c r="F386" s="91"/>
      <c r="G386" s="36"/>
    </row>
    <row r="387" spans="1:7" ht="13.5" thickBot="1">
      <c r="A387" s="34"/>
      <c r="B387" s="2" t="s">
        <v>62</v>
      </c>
      <c r="C387" s="35"/>
      <c r="F387" s="248">
        <f>SUM(F383,F379,F375,F371,F367,F363,F359,F355,F351,F347)</f>
        <v>0</v>
      </c>
      <c r="G387" s="36"/>
    </row>
    <row r="388" spans="1:7" ht="13.5" thickBot="1">
      <c r="A388" s="34"/>
      <c r="C388" s="35"/>
      <c r="F388" s="91"/>
      <c r="G388" s="36"/>
    </row>
    <row r="389" spans="1:7" ht="13.5" thickBot="1">
      <c r="A389" s="34"/>
      <c r="B389" s="2" t="s">
        <v>63</v>
      </c>
      <c r="C389" s="35"/>
      <c r="F389" s="248">
        <f>COUNT(F383,F379,F375,F371,F367,F363,F359,F355,F351,F347)</f>
        <v>0</v>
      </c>
      <c r="G389" s="36"/>
    </row>
    <row r="390" spans="1:7" ht="13.5" thickBot="1">
      <c r="A390" s="34"/>
      <c r="C390" s="35"/>
      <c r="F390" s="91"/>
      <c r="G390" s="36"/>
    </row>
    <row r="391" spans="1:7" ht="13.5" thickBot="1">
      <c r="A391" s="34"/>
      <c r="B391" s="2" t="s">
        <v>64</v>
      </c>
      <c r="C391" s="35"/>
      <c r="F391" s="249" t="str">
        <f>IF(F389=0," ",F387/F389)</f>
        <v xml:space="preserve"> </v>
      </c>
      <c r="G391" s="36"/>
    </row>
    <row r="392" spans="1:7" ht="13.5" thickBot="1">
      <c r="A392" s="34"/>
      <c r="C392" s="35"/>
      <c r="F392" s="91"/>
      <c r="G392" s="36"/>
    </row>
    <row r="393" spans="1:7" ht="13.5" thickBot="1">
      <c r="A393" s="34"/>
      <c r="B393" s="2" t="s">
        <v>65</v>
      </c>
      <c r="C393" s="35"/>
      <c r="F393" s="247" t="str">
        <f>IF(F389=0," ",F391*F385)</f>
        <v xml:space="preserve"> </v>
      </c>
      <c r="G393" s="36"/>
    </row>
    <row r="394" spans="1:7" ht="13.5" thickBot="1">
      <c r="A394" s="34"/>
      <c r="C394" s="35"/>
      <c r="F394" s="91"/>
      <c r="G394" s="36"/>
    </row>
    <row r="395" spans="1:7" ht="13.5" thickBot="1">
      <c r="A395" s="34"/>
      <c r="B395" s="2" t="s">
        <v>11</v>
      </c>
      <c r="C395" s="35"/>
      <c r="F395" s="250">
        <f>'Introduce Telemedicine'!F20</f>
        <v>0</v>
      </c>
      <c r="G395" s="36"/>
    </row>
    <row r="396" spans="1:7" ht="13.5" thickBot="1">
      <c r="A396" s="34"/>
      <c r="C396" s="35"/>
      <c r="F396" s="91"/>
      <c r="G396" s="36"/>
    </row>
    <row r="397" spans="1:7" ht="13.5" thickBot="1">
      <c r="A397" s="34"/>
      <c r="B397" s="237" t="s">
        <v>66</v>
      </c>
      <c r="C397" s="35"/>
      <c r="F397" s="215" t="str">
        <f>IF(F389=0," ",F393-F395)</f>
        <v xml:space="preserve"> </v>
      </c>
      <c r="G397" s="36"/>
    </row>
    <row r="398" spans="1:7" s="33" customFormat="1" ht="12.75" customHeight="1">
      <c r="A398" s="238"/>
      <c r="B398" s="239"/>
      <c r="C398" s="240"/>
      <c r="D398" s="152"/>
      <c r="E398" s="241"/>
      <c r="F398" s="251"/>
      <c r="G398" s="242"/>
    </row>
    <row r="399" spans="1:7" s="33" customFormat="1" ht="15.75" thickBot="1">
      <c r="A399" s="27" t="s">
        <v>96</v>
      </c>
      <c r="B399" s="28"/>
      <c r="C399" s="28"/>
      <c r="D399" s="29"/>
      <c r="E399" s="30"/>
      <c r="F399" s="110"/>
      <c r="G399" s="32"/>
    </row>
    <row r="400" spans="1:7" s="33" customFormat="1" ht="13.5" customHeight="1" thickBot="1">
      <c r="A400" s="40"/>
      <c r="B400" s="17" t="str">
        <f>'Coding &amp; Documentation'!B22</f>
        <v>Process Milestone:</v>
      </c>
      <c r="C400" s="17"/>
      <c r="D400" s="236" t="str">
        <f>'Coding &amp; Documentation'!D22</f>
        <v>Implement HIPAA 5010 transaction sets to be able to communicate with institutions that are able to receive and send such transactions.</v>
      </c>
      <c r="F400" s="245" t="str">
        <f>'Coding &amp; Documentation'!F29</f>
        <v>Yes</v>
      </c>
      <c r="G400" s="39"/>
    </row>
    <row r="401" spans="1:7" ht="6.75" customHeight="1" thickBot="1">
      <c r="A401" s="34"/>
      <c r="F401" s="91"/>
      <c r="G401" s="36"/>
    </row>
    <row r="402" spans="1:7" ht="13.5" thickBot="1">
      <c r="A402" s="34"/>
      <c r="C402" s="35" t="s">
        <v>15</v>
      </c>
      <c r="F402" s="246">
        <f>'Coding &amp; Documentation'!F44</f>
        <v>1</v>
      </c>
      <c r="G402" s="36"/>
    </row>
    <row r="403" spans="1:7" s="33" customFormat="1" ht="6.75" customHeight="1" thickBot="1">
      <c r="A403" s="40"/>
      <c r="B403" s="17"/>
      <c r="C403" s="41"/>
      <c r="D403" s="38"/>
      <c r="F403" s="98"/>
      <c r="G403" s="39"/>
    </row>
    <row r="404" spans="1:7" s="33" customFormat="1" ht="13.5" customHeight="1" thickBot="1">
      <c r="A404" s="40"/>
      <c r="B404" s="17" t="str">
        <f>'Coding &amp; Documentation'!B47</f>
        <v>Process Milestone:</v>
      </c>
      <c r="C404" s="17"/>
      <c r="D404" s="236" t="str">
        <f>'Coding &amp; Documentation'!D47</f>
        <v>Train staff on changes in work flow.</v>
      </c>
      <c r="F404" s="245" t="str">
        <f>'Coding &amp; Documentation'!F54</f>
        <v>Yes</v>
      </c>
      <c r="G404" s="39"/>
    </row>
    <row r="405" spans="1:7" ht="6.75" customHeight="1" thickBot="1">
      <c r="A405" s="34"/>
      <c r="F405" s="91"/>
      <c r="G405" s="36"/>
    </row>
    <row r="406" spans="1:7" ht="13.5" thickBot="1">
      <c r="A406" s="34"/>
      <c r="C406" s="35" t="s">
        <v>15</v>
      </c>
      <c r="F406" s="246">
        <f>'Coding &amp; Documentation'!F69</f>
        <v>1</v>
      </c>
      <c r="G406" s="36"/>
    </row>
    <row r="407" spans="1:7" s="33" customFormat="1" ht="6.75" customHeight="1" thickBot="1">
      <c r="A407" s="40"/>
      <c r="B407" s="17"/>
      <c r="C407" s="41"/>
      <c r="D407" s="38"/>
      <c r="F407" s="98"/>
      <c r="G407" s="39"/>
    </row>
    <row r="408" spans="1:7" s="33" customFormat="1" ht="13.5" customHeight="1" thickBot="1">
      <c r="A408" s="40"/>
      <c r="B408" s="17" t="str">
        <f>'Coding &amp; Documentation'!B72</f>
        <v>Process Milestone:</v>
      </c>
      <c r="C408" s="17"/>
      <c r="D408" s="236">
        <f>'Coding &amp; Documentation'!D72</f>
        <v>0</v>
      </c>
      <c r="F408" s="245" t="str">
        <f>'Coding &amp; Documentation'!F79</f>
        <v>N/A</v>
      </c>
      <c r="G408" s="39"/>
    </row>
    <row r="409" spans="1:7" ht="6.75" customHeight="1" thickBot="1">
      <c r="A409" s="34"/>
      <c r="F409" s="91"/>
      <c r="G409" s="36"/>
    </row>
    <row r="410" spans="1:7" ht="13.5" thickBot="1">
      <c r="A410" s="34"/>
      <c r="C410" s="35" t="s">
        <v>15</v>
      </c>
      <c r="F410" s="246" t="str">
        <f>'Coding &amp; Documentation'!F94</f>
        <v xml:space="preserve"> </v>
      </c>
      <c r="G410" s="36"/>
    </row>
    <row r="411" spans="1:7" s="33" customFormat="1" ht="6.75" customHeight="1" thickBot="1">
      <c r="A411" s="40"/>
      <c r="B411" s="17"/>
      <c r="C411" s="41"/>
      <c r="D411" s="38"/>
      <c r="F411" s="98"/>
      <c r="G411" s="39"/>
    </row>
    <row r="412" spans="1:7" s="33" customFormat="1" ht="13.5" customHeight="1" thickBot="1">
      <c r="A412" s="40"/>
      <c r="B412" s="17" t="str">
        <f>'Coding &amp; Documentation'!B97</f>
        <v>Process Milestone:</v>
      </c>
      <c r="C412" s="17"/>
      <c r="D412" s="236">
        <f>'Coding &amp; Documentation'!D97</f>
        <v>0</v>
      </c>
      <c r="F412" s="245" t="str">
        <f>'Coding &amp; Documentation'!F104</f>
        <v>N/A</v>
      </c>
      <c r="G412" s="39"/>
    </row>
    <row r="413" spans="1:7" ht="6.75" customHeight="1" thickBot="1">
      <c r="A413" s="34"/>
      <c r="F413" s="91"/>
      <c r="G413" s="36"/>
    </row>
    <row r="414" spans="1:7" ht="13.5" thickBot="1">
      <c r="A414" s="34"/>
      <c r="C414" s="35" t="s">
        <v>15</v>
      </c>
      <c r="F414" s="246" t="str">
        <f>'Coding &amp; Documentation'!F119</f>
        <v xml:space="preserve"> </v>
      </c>
      <c r="G414" s="36"/>
    </row>
    <row r="415" spans="1:7" s="33" customFormat="1" ht="6.75" customHeight="1" thickBot="1">
      <c r="A415" s="40"/>
      <c r="B415" s="17"/>
      <c r="C415" s="41"/>
      <c r="D415" s="38"/>
      <c r="F415" s="98"/>
      <c r="G415" s="39"/>
    </row>
    <row r="416" spans="1:7" s="33" customFormat="1" ht="13.5" customHeight="1" thickBot="1">
      <c r="A416" s="40"/>
      <c r="B416" s="17" t="str">
        <f>'Coding &amp; Documentation'!B122</f>
        <v>Process Milestone:</v>
      </c>
      <c r="C416" s="17"/>
      <c r="D416" s="236">
        <f>'Coding &amp; Documentation'!D122</f>
        <v>0</v>
      </c>
      <c r="F416" s="245" t="str">
        <f>'Coding &amp; Documentation'!F129</f>
        <v>N/A</v>
      </c>
      <c r="G416" s="39"/>
    </row>
    <row r="417" spans="1:7" ht="6.75" customHeight="1" thickBot="1">
      <c r="A417" s="34"/>
      <c r="F417" s="91"/>
      <c r="G417" s="36"/>
    </row>
    <row r="418" spans="1:7" ht="13.5" thickBot="1">
      <c r="A418" s="34"/>
      <c r="C418" s="35" t="s">
        <v>15</v>
      </c>
      <c r="F418" s="246" t="str">
        <f>'Coding &amp; Documentation'!F144</f>
        <v xml:space="preserve"> </v>
      </c>
      <c r="G418" s="36"/>
    </row>
    <row r="419" spans="1:7" s="33" customFormat="1" ht="6.75" customHeight="1" thickBot="1">
      <c r="A419" s="40"/>
      <c r="B419" s="17"/>
      <c r="C419" s="41"/>
      <c r="D419" s="38"/>
      <c r="F419" s="98"/>
      <c r="G419" s="39"/>
    </row>
    <row r="420" spans="1:7" s="33" customFormat="1" ht="13.5" customHeight="1" thickBot="1">
      <c r="A420" s="40"/>
      <c r="B420" s="17" t="str">
        <f>'Coding &amp; Documentation'!B147</f>
        <v>Improvement Milestone:</v>
      </c>
      <c r="C420" s="17"/>
      <c r="D420" s="236">
        <f>'Coding &amp; Documentation'!D147</f>
        <v>0</v>
      </c>
      <c r="F420" s="245" t="str">
        <f>'Coding &amp; Documentation'!F154</f>
        <v>N/A</v>
      </c>
      <c r="G420" s="39"/>
    </row>
    <row r="421" spans="1:7" ht="6.75" customHeight="1" thickBot="1">
      <c r="A421" s="34"/>
      <c r="F421" s="91"/>
      <c r="G421" s="36"/>
    </row>
    <row r="422" spans="1:7" ht="13.5" thickBot="1">
      <c r="A422" s="34"/>
      <c r="C422" s="35" t="s">
        <v>15</v>
      </c>
      <c r="F422" s="246" t="str">
        <f>'Coding &amp; Documentation'!F169</f>
        <v xml:space="preserve"> </v>
      </c>
      <c r="G422" s="36"/>
    </row>
    <row r="423" spans="1:7" s="33" customFormat="1" ht="6.75" customHeight="1" thickBot="1">
      <c r="A423" s="40"/>
      <c r="B423" s="17"/>
      <c r="C423" s="41"/>
      <c r="D423" s="38"/>
      <c r="F423" s="98"/>
      <c r="G423" s="39"/>
    </row>
    <row r="424" spans="1:7" s="33" customFormat="1" ht="13.5" customHeight="1" thickBot="1">
      <c r="A424" s="40"/>
      <c r="B424" s="17" t="str">
        <f>'Coding &amp; Documentation'!B172</f>
        <v>Improvement Milestone:</v>
      </c>
      <c r="C424" s="17"/>
      <c r="D424" s="236">
        <f>'Coding &amp; Documentation'!D172</f>
        <v>0</v>
      </c>
      <c r="F424" s="245" t="str">
        <f>'Coding &amp; Documentation'!F179</f>
        <v>N/A</v>
      </c>
      <c r="G424" s="39"/>
    </row>
    <row r="425" spans="1:7" ht="6.75" customHeight="1" thickBot="1">
      <c r="A425" s="34"/>
      <c r="F425" s="91"/>
      <c r="G425" s="36"/>
    </row>
    <row r="426" spans="1:7" ht="13.5" thickBot="1">
      <c r="A426" s="34"/>
      <c r="C426" s="35" t="s">
        <v>15</v>
      </c>
      <c r="F426" s="246" t="str">
        <f>'Coding &amp; Documentation'!F194</f>
        <v xml:space="preserve"> </v>
      </c>
      <c r="G426" s="36"/>
    </row>
    <row r="427" spans="1:7" s="33" customFormat="1" ht="6.75" customHeight="1" thickBot="1">
      <c r="A427" s="40"/>
      <c r="B427" s="17"/>
      <c r="C427" s="41"/>
      <c r="D427" s="38"/>
      <c r="F427" s="98"/>
      <c r="G427" s="39"/>
    </row>
    <row r="428" spans="1:7" s="33" customFormat="1" ht="13.5" customHeight="1" thickBot="1">
      <c r="A428" s="40"/>
      <c r="B428" s="17" t="str">
        <f>'Coding &amp; Documentation'!B197</f>
        <v>Improvement Milestone:</v>
      </c>
      <c r="C428" s="17"/>
      <c r="D428" s="236">
        <f>'Coding &amp; Documentation'!D197</f>
        <v>0</v>
      </c>
      <c r="F428" s="245" t="str">
        <f>'Coding &amp; Documentation'!F204</f>
        <v>N/A</v>
      </c>
      <c r="G428" s="39"/>
    </row>
    <row r="429" spans="1:7" ht="6.75" customHeight="1" thickBot="1">
      <c r="A429" s="34"/>
      <c r="F429" s="91"/>
      <c r="G429" s="36"/>
    </row>
    <row r="430" spans="1:7" ht="13.5" thickBot="1">
      <c r="A430" s="34"/>
      <c r="C430" s="35" t="s">
        <v>15</v>
      </c>
      <c r="F430" s="246" t="str">
        <f>'Coding &amp; Documentation'!F219</f>
        <v xml:space="preserve"> </v>
      </c>
      <c r="G430" s="36"/>
    </row>
    <row r="431" spans="1:7" s="33" customFormat="1" ht="6.75" customHeight="1" thickBot="1">
      <c r="A431" s="40"/>
      <c r="B431" s="17"/>
      <c r="C431" s="41"/>
      <c r="D431" s="38"/>
      <c r="F431" s="98"/>
      <c r="G431" s="39"/>
    </row>
    <row r="432" spans="1:7" s="33" customFormat="1" ht="13.5" customHeight="1" thickBot="1">
      <c r="A432" s="40"/>
      <c r="B432" s="17" t="str">
        <f>'Coding &amp; Documentation'!B222</f>
        <v>Improvement Milestone:</v>
      </c>
      <c r="C432" s="17"/>
      <c r="D432" s="236">
        <f>'Coding &amp; Documentation'!D222</f>
        <v>0</v>
      </c>
      <c r="F432" s="245" t="str">
        <f>'Coding &amp; Documentation'!F229</f>
        <v>N/A</v>
      </c>
      <c r="G432" s="39"/>
    </row>
    <row r="433" spans="1:7" ht="6.75" customHeight="1" thickBot="1">
      <c r="A433" s="34"/>
      <c r="F433" s="91"/>
      <c r="G433" s="36"/>
    </row>
    <row r="434" spans="1:7" ht="13.5" thickBot="1">
      <c r="A434" s="34"/>
      <c r="C434" s="35" t="s">
        <v>15</v>
      </c>
      <c r="F434" s="246" t="str">
        <f>'Coding &amp; Documentation'!F244</f>
        <v xml:space="preserve"> </v>
      </c>
      <c r="G434" s="36"/>
    </row>
    <row r="435" spans="1:7" s="33" customFormat="1" ht="6.75" customHeight="1" thickBot="1">
      <c r="A435" s="40"/>
      <c r="B435" s="17"/>
      <c r="C435" s="41"/>
      <c r="D435" s="38"/>
      <c r="F435" s="98"/>
      <c r="G435" s="39"/>
    </row>
    <row r="436" spans="1:7" s="33" customFormat="1" ht="13.5" customHeight="1" thickBot="1">
      <c r="A436" s="40"/>
      <c r="B436" s="17" t="str">
        <f>'Coding &amp; Documentation'!B247</f>
        <v>Improvement Milestone:</v>
      </c>
      <c r="C436" s="17"/>
      <c r="D436" s="236">
        <f>'Coding &amp; Documentation'!D247</f>
        <v>0</v>
      </c>
      <c r="F436" s="245" t="str">
        <f>'Coding &amp; Documentation'!F254</f>
        <v>N/A</v>
      </c>
      <c r="G436" s="39"/>
    </row>
    <row r="437" spans="1:7" ht="6.75" customHeight="1" thickBot="1">
      <c r="A437" s="34"/>
      <c r="F437" s="91"/>
      <c r="G437" s="36"/>
    </row>
    <row r="438" spans="1:7" ht="13.5" thickBot="1">
      <c r="A438" s="34"/>
      <c r="C438" s="35" t="s">
        <v>15</v>
      </c>
      <c r="F438" s="246" t="str">
        <f>'Coding &amp; Documentation'!F269</f>
        <v xml:space="preserve"> </v>
      </c>
      <c r="G438" s="36"/>
    </row>
    <row r="439" spans="1:7" ht="13.5" thickBot="1">
      <c r="A439" s="34"/>
      <c r="C439" s="35"/>
      <c r="F439" s="91"/>
      <c r="G439" s="36"/>
    </row>
    <row r="440" spans="1:7" ht="13.5" thickBot="1">
      <c r="A440" s="34"/>
      <c r="B440" s="2" t="s">
        <v>10</v>
      </c>
      <c r="C440" s="35"/>
      <c r="F440" s="247">
        <f>'Coding &amp; Documentation'!F18</f>
        <v>15000000</v>
      </c>
      <c r="G440" s="36"/>
    </row>
    <row r="441" spans="1:7" ht="13.5" thickBot="1">
      <c r="A441" s="34"/>
      <c r="C441" s="35"/>
      <c r="F441" s="91"/>
      <c r="G441" s="36"/>
    </row>
    <row r="442" spans="1:7" ht="13.5" thickBot="1">
      <c r="A442" s="34"/>
      <c r="B442" s="2" t="s">
        <v>62</v>
      </c>
      <c r="C442" s="35"/>
      <c r="F442" s="248">
        <f>SUM(F438,F434,F430,F426,F422,F418,F414,F410,F406,F402)</f>
        <v>2</v>
      </c>
      <c r="G442" s="36"/>
    </row>
    <row r="443" spans="1:7" ht="13.5" thickBot="1">
      <c r="A443" s="34"/>
      <c r="C443" s="35"/>
      <c r="F443" s="91"/>
      <c r="G443" s="36"/>
    </row>
    <row r="444" spans="1:7" ht="13.5" thickBot="1">
      <c r="A444" s="34"/>
      <c r="B444" s="2" t="s">
        <v>63</v>
      </c>
      <c r="C444" s="35"/>
      <c r="F444" s="248">
        <f>COUNT(F438,F434,F430,F426,F422,F418,F414,F410,F406,F402)</f>
        <v>2</v>
      </c>
      <c r="G444" s="36"/>
    </row>
    <row r="445" spans="1:7" ht="13.5" thickBot="1">
      <c r="A445" s="34"/>
      <c r="C445" s="35"/>
      <c r="F445" s="91"/>
      <c r="G445" s="36"/>
    </row>
    <row r="446" spans="1:7" ht="13.5" thickBot="1">
      <c r="A446" s="34"/>
      <c r="B446" s="2" t="s">
        <v>64</v>
      </c>
      <c r="C446" s="35"/>
      <c r="F446" s="249">
        <f>IF(F444=0," ",F442/F444)</f>
        <v>1</v>
      </c>
      <c r="G446" s="36"/>
    </row>
    <row r="447" spans="1:7" ht="13.5" thickBot="1">
      <c r="A447" s="34"/>
      <c r="C447" s="35"/>
      <c r="F447" s="91"/>
      <c r="G447" s="36"/>
    </row>
    <row r="448" spans="1:7" ht="13.5" thickBot="1">
      <c r="A448" s="34"/>
      <c r="B448" s="2" t="s">
        <v>65</v>
      </c>
      <c r="C448" s="35"/>
      <c r="F448" s="247">
        <f>IF(F444=0," ",F446*F440)</f>
        <v>15000000</v>
      </c>
      <c r="G448" s="36"/>
    </row>
    <row r="449" spans="1:7" ht="13.5" thickBot="1">
      <c r="A449" s="34"/>
      <c r="C449" s="35"/>
      <c r="F449" s="91"/>
      <c r="G449" s="36"/>
    </row>
    <row r="450" spans="1:7" ht="13.5" thickBot="1">
      <c r="A450" s="34"/>
      <c r="B450" s="2" t="s">
        <v>11</v>
      </c>
      <c r="C450" s="35"/>
      <c r="F450" s="250">
        <f>'Coding &amp; Documentation'!F20</f>
        <v>15000000</v>
      </c>
      <c r="G450" s="36"/>
    </row>
    <row r="451" spans="1:7" ht="13.5" thickBot="1">
      <c r="A451" s="34"/>
      <c r="C451" s="35"/>
      <c r="F451" s="91"/>
      <c r="G451" s="36"/>
    </row>
    <row r="452" spans="1:7" ht="13.5" thickBot="1">
      <c r="A452" s="34"/>
      <c r="B452" s="237" t="s">
        <v>66</v>
      </c>
      <c r="C452" s="35"/>
      <c r="F452" s="215">
        <f>IF(F444=0," ",F448-F450)</f>
        <v>0</v>
      </c>
      <c r="G452" s="36"/>
    </row>
    <row r="453" spans="1:7" s="33" customFormat="1" ht="12.75" customHeight="1">
      <c r="A453" s="238"/>
      <c r="B453" s="239"/>
      <c r="C453" s="240"/>
      <c r="D453" s="152"/>
      <c r="E453" s="241"/>
      <c r="F453" s="251"/>
      <c r="G453" s="242"/>
    </row>
    <row r="454" spans="1:7" s="33" customFormat="1" ht="15.75" thickBot="1">
      <c r="A454" s="27" t="s">
        <v>97</v>
      </c>
      <c r="B454" s="28"/>
      <c r="C454" s="28"/>
      <c r="D454" s="29"/>
      <c r="E454" s="30"/>
      <c r="F454" s="110"/>
      <c r="G454" s="32"/>
    </row>
    <row r="455" spans="1:7" s="33" customFormat="1" ht="13.5" customHeight="1" thickBot="1">
      <c r="A455" s="40"/>
      <c r="B455" s="17" t="str">
        <f>'Risk Stratification'!B22</f>
        <v>Process Milestone:</v>
      </c>
      <c r="C455" s="17"/>
      <c r="D455" s="236">
        <f>'Risk Stratification'!D22</f>
        <v>0</v>
      </c>
      <c r="F455" s="245" t="str">
        <f>'Risk Stratification'!F29</f>
        <v>N/A</v>
      </c>
      <c r="G455" s="39"/>
    </row>
    <row r="456" spans="1:7" ht="6.75" customHeight="1" thickBot="1">
      <c r="A456" s="34"/>
      <c r="F456" s="91"/>
      <c r="G456" s="36"/>
    </row>
    <row r="457" spans="1:7" ht="13.5" thickBot="1">
      <c r="A457" s="34"/>
      <c r="C457" s="35" t="s">
        <v>15</v>
      </c>
      <c r="F457" s="246" t="str">
        <f>'Risk Stratification'!F44</f>
        <v xml:space="preserve"> </v>
      </c>
      <c r="G457" s="36"/>
    </row>
    <row r="458" spans="1:7" s="33" customFormat="1" ht="6.75" customHeight="1" thickBot="1">
      <c r="A458" s="40"/>
      <c r="B458" s="17"/>
      <c r="C458" s="41"/>
      <c r="D458" s="38"/>
      <c r="F458" s="98"/>
      <c r="G458" s="39"/>
    </row>
    <row r="459" spans="1:7" s="33" customFormat="1" ht="13.5" customHeight="1" thickBot="1">
      <c r="A459" s="40"/>
      <c r="B459" s="17" t="str">
        <f>'Risk Stratification'!B47</f>
        <v>Process Milestone:</v>
      </c>
      <c r="C459" s="17"/>
      <c r="D459" s="236">
        <f>'Risk Stratification'!D47</f>
        <v>0</v>
      </c>
      <c r="F459" s="245" t="str">
        <f>'Risk Stratification'!F54</f>
        <v>N/A</v>
      </c>
      <c r="G459" s="39"/>
    </row>
    <row r="460" spans="1:7" ht="6.75" customHeight="1" thickBot="1">
      <c r="A460" s="34"/>
      <c r="F460" s="91"/>
      <c r="G460" s="36"/>
    </row>
    <row r="461" spans="1:7" ht="13.5" thickBot="1">
      <c r="A461" s="34"/>
      <c r="C461" s="35" t="s">
        <v>15</v>
      </c>
      <c r="F461" s="246" t="str">
        <f>'Risk Stratification'!F69</f>
        <v xml:space="preserve"> </v>
      </c>
      <c r="G461" s="36"/>
    </row>
    <row r="462" spans="1:7" s="33" customFormat="1" ht="6.75" customHeight="1" thickBot="1">
      <c r="A462" s="40"/>
      <c r="B462" s="17"/>
      <c r="C462" s="41"/>
      <c r="D462" s="38"/>
      <c r="F462" s="98"/>
      <c r="G462" s="39"/>
    </row>
    <row r="463" spans="1:7" s="33" customFormat="1" ht="13.5" customHeight="1" thickBot="1">
      <c r="A463" s="40"/>
      <c r="B463" s="17" t="str">
        <f>'Risk Stratification'!B72</f>
        <v>Process Milestone:</v>
      </c>
      <c r="C463" s="17"/>
      <c r="D463" s="236">
        <f>'Risk Stratification'!D72</f>
        <v>0</v>
      </c>
      <c r="F463" s="245" t="str">
        <f>'Risk Stratification'!F79</f>
        <v>N/A</v>
      </c>
      <c r="G463" s="39"/>
    </row>
    <row r="464" spans="1:7" ht="6.75" customHeight="1" thickBot="1">
      <c r="A464" s="34"/>
      <c r="F464" s="91"/>
      <c r="G464" s="36"/>
    </row>
    <row r="465" spans="1:7" ht="13.5" thickBot="1">
      <c r="A465" s="34"/>
      <c r="C465" s="35" t="s">
        <v>15</v>
      </c>
      <c r="F465" s="246" t="str">
        <f>'Risk Stratification'!F94</f>
        <v xml:space="preserve"> </v>
      </c>
      <c r="G465" s="36"/>
    </row>
    <row r="466" spans="1:7" s="33" customFormat="1" ht="6.75" customHeight="1" thickBot="1">
      <c r="A466" s="40"/>
      <c r="B466" s="17"/>
      <c r="C466" s="41"/>
      <c r="D466" s="38"/>
      <c r="F466" s="98"/>
      <c r="G466" s="39"/>
    </row>
    <row r="467" spans="1:7" s="33" customFormat="1" ht="13.5" customHeight="1" thickBot="1">
      <c r="A467" s="40"/>
      <c r="B467" s="17" t="str">
        <f>'Risk Stratification'!B97</f>
        <v>Process Milestone:</v>
      </c>
      <c r="C467" s="17"/>
      <c r="D467" s="236">
        <f>'Risk Stratification'!D97</f>
        <v>0</v>
      </c>
      <c r="F467" s="245" t="str">
        <f>'Risk Stratification'!F104</f>
        <v>N/A</v>
      </c>
      <c r="G467" s="39"/>
    </row>
    <row r="468" spans="1:7" ht="6.75" customHeight="1" thickBot="1">
      <c r="A468" s="34"/>
      <c r="F468" s="91"/>
      <c r="G468" s="36"/>
    </row>
    <row r="469" spans="1:7" ht="13.5" thickBot="1">
      <c r="A469" s="34"/>
      <c r="C469" s="35" t="s">
        <v>15</v>
      </c>
      <c r="F469" s="246" t="str">
        <f>'Risk Stratification'!F119</f>
        <v xml:space="preserve"> </v>
      </c>
      <c r="G469" s="36"/>
    </row>
    <row r="470" spans="1:7" s="33" customFormat="1" ht="6.75" customHeight="1" thickBot="1">
      <c r="A470" s="40"/>
      <c r="B470" s="17"/>
      <c r="C470" s="41"/>
      <c r="D470" s="38"/>
      <c r="F470" s="98"/>
      <c r="G470" s="39"/>
    </row>
    <row r="471" spans="1:7" s="33" customFormat="1" ht="13.5" customHeight="1" thickBot="1">
      <c r="A471" s="40"/>
      <c r="B471" s="17" t="str">
        <f>'Risk Stratification'!B122</f>
        <v>Process Milestone:</v>
      </c>
      <c r="C471" s="17"/>
      <c r="D471" s="236">
        <f>'Risk Stratification'!D122</f>
        <v>0</v>
      </c>
      <c r="F471" s="245" t="str">
        <f>'Risk Stratification'!F129</f>
        <v>N/A</v>
      </c>
      <c r="G471" s="39"/>
    </row>
    <row r="472" spans="1:7" ht="6.75" customHeight="1" thickBot="1">
      <c r="A472" s="34"/>
      <c r="F472" s="91"/>
      <c r="G472" s="36"/>
    </row>
    <row r="473" spans="1:7" ht="13.5" thickBot="1">
      <c r="A473" s="34"/>
      <c r="C473" s="35" t="s">
        <v>15</v>
      </c>
      <c r="F473" s="246" t="str">
        <f>'Risk Stratification'!F144</f>
        <v xml:space="preserve"> </v>
      </c>
      <c r="G473" s="36"/>
    </row>
    <row r="474" spans="1:7" s="33" customFormat="1" ht="6.75" customHeight="1" thickBot="1">
      <c r="A474" s="40"/>
      <c r="B474" s="17"/>
      <c r="C474" s="41"/>
      <c r="D474" s="38"/>
      <c r="F474" s="98"/>
      <c r="G474" s="39"/>
    </row>
    <row r="475" spans="1:7" s="33" customFormat="1" ht="13.5" customHeight="1" thickBot="1">
      <c r="A475" s="40"/>
      <c r="B475" s="17" t="str">
        <f>'Risk Stratification'!B147</f>
        <v>Improvement Milestone:</v>
      </c>
      <c r="C475" s="17"/>
      <c r="D475" s="236">
        <f>'Risk Stratification'!D147</f>
        <v>0</v>
      </c>
      <c r="F475" s="245" t="str">
        <f>'Risk Stratification'!F154</f>
        <v>N/A</v>
      </c>
      <c r="G475" s="39"/>
    </row>
    <row r="476" spans="1:7" ht="6.75" customHeight="1" thickBot="1">
      <c r="A476" s="34"/>
      <c r="F476" s="91"/>
      <c r="G476" s="36"/>
    </row>
    <row r="477" spans="1:7" ht="13.5" thickBot="1">
      <c r="A477" s="34"/>
      <c r="C477" s="35" t="s">
        <v>15</v>
      </c>
      <c r="F477" s="246" t="str">
        <f>'Risk Stratification'!F169</f>
        <v xml:space="preserve"> </v>
      </c>
      <c r="G477" s="36"/>
    </row>
    <row r="478" spans="1:7" s="33" customFormat="1" ht="6.75" customHeight="1" thickBot="1">
      <c r="A478" s="40"/>
      <c r="B478" s="17"/>
      <c r="C478" s="41"/>
      <c r="D478" s="38"/>
      <c r="F478" s="98"/>
      <c r="G478" s="39"/>
    </row>
    <row r="479" spans="1:7" s="33" customFormat="1" ht="13.5" customHeight="1" thickBot="1">
      <c r="A479" s="40"/>
      <c r="B479" s="17" t="str">
        <f>'Risk Stratification'!B172</f>
        <v>Improvement Milestone:</v>
      </c>
      <c r="C479" s="17"/>
      <c r="D479" s="236">
        <f>'Risk Stratification'!D172</f>
        <v>0</v>
      </c>
      <c r="F479" s="245" t="str">
        <f>'Risk Stratification'!F179</f>
        <v>N/A</v>
      </c>
      <c r="G479" s="39"/>
    </row>
    <row r="480" spans="1:7" ht="6.75" customHeight="1" thickBot="1">
      <c r="A480" s="34"/>
      <c r="F480" s="91"/>
      <c r="G480" s="36"/>
    </row>
    <row r="481" spans="1:7" ht="13.5" thickBot="1">
      <c r="A481" s="34"/>
      <c r="C481" s="35" t="s">
        <v>15</v>
      </c>
      <c r="F481" s="246" t="str">
        <f>'Risk Stratification'!F194</f>
        <v xml:space="preserve"> </v>
      </c>
      <c r="G481" s="36"/>
    </row>
    <row r="482" spans="1:7" s="33" customFormat="1" ht="6.75" customHeight="1" thickBot="1">
      <c r="A482" s="40"/>
      <c r="B482" s="17"/>
      <c r="C482" s="41"/>
      <c r="D482" s="38"/>
      <c r="F482" s="98"/>
      <c r="G482" s="39"/>
    </row>
    <row r="483" spans="1:7" s="33" customFormat="1" ht="13.5" customHeight="1" thickBot="1">
      <c r="A483" s="40"/>
      <c r="B483" s="17" t="str">
        <f>'Risk Stratification'!B197</f>
        <v>Improvement Milestone:</v>
      </c>
      <c r="C483" s="17"/>
      <c r="D483" s="236">
        <f>'Risk Stratification'!D197</f>
        <v>0</v>
      </c>
      <c r="F483" s="245" t="str">
        <f>'Risk Stratification'!F204</f>
        <v>N/A</v>
      </c>
      <c r="G483" s="39"/>
    </row>
    <row r="484" spans="1:7" ht="6.75" customHeight="1" thickBot="1">
      <c r="A484" s="34"/>
      <c r="F484" s="91"/>
      <c r="G484" s="36"/>
    </row>
    <row r="485" spans="1:7" ht="13.5" thickBot="1">
      <c r="A485" s="34"/>
      <c r="C485" s="35" t="s">
        <v>15</v>
      </c>
      <c r="F485" s="246" t="str">
        <f>'Risk Stratification'!F219</f>
        <v xml:space="preserve"> </v>
      </c>
      <c r="G485" s="36"/>
    </row>
    <row r="486" spans="1:7" s="33" customFormat="1" ht="6.75" customHeight="1" thickBot="1">
      <c r="A486" s="40"/>
      <c r="B486" s="17"/>
      <c r="C486" s="41"/>
      <c r="D486" s="38"/>
      <c r="F486" s="98"/>
      <c r="G486" s="39"/>
    </row>
    <row r="487" spans="1:7" s="33" customFormat="1" ht="13.5" customHeight="1" thickBot="1">
      <c r="A487" s="40"/>
      <c r="B487" s="17" t="str">
        <f>'Risk Stratification'!B222</f>
        <v>Improvement Milestone:</v>
      </c>
      <c r="C487" s="17"/>
      <c r="D487" s="236">
        <f>'Risk Stratification'!D222</f>
        <v>0</v>
      </c>
      <c r="F487" s="245" t="str">
        <f>'Risk Stratification'!F229</f>
        <v>N/A</v>
      </c>
      <c r="G487" s="39"/>
    </row>
    <row r="488" spans="1:7" ht="6.75" customHeight="1" thickBot="1">
      <c r="A488" s="34"/>
      <c r="F488" s="91"/>
      <c r="G488" s="36"/>
    </row>
    <row r="489" spans="1:7" ht="13.5" thickBot="1">
      <c r="A489" s="34"/>
      <c r="C489" s="35" t="s">
        <v>15</v>
      </c>
      <c r="F489" s="246" t="str">
        <f>'Risk Stratification'!F244</f>
        <v xml:space="preserve"> </v>
      </c>
      <c r="G489" s="36"/>
    </row>
    <row r="490" spans="1:7" s="33" customFormat="1" ht="6.75" customHeight="1" thickBot="1">
      <c r="A490" s="40"/>
      <c r="B490" s="17"/>
      <c r="C490" s="41"/>
      <c r="D490" s="38"/>
      <c r="F490" s="98"/>
      <c r="G490" s="39"/>
    </row>
    <row r="491" spans="1:7" s="33" customFormat="1" ht="13.5" customHeight="1" thickBot="1">
      <c r="A491" s="40"/>
      <c r="B491" s="17" t="str">
        <f>'Risk Stratification'!B247</f>
        <v>Improvement Milestone:</v>
      </c>
      <c r="C491" s="17"/>
      <c r="D491" s="236">
        <f>'Risk Stratification'!D247</f>
        <v>0</v>
      </c>
      <c r="F491" s="245" t="str">
        <f>'Risk Stratification'!F254</f>
        <v>N/A</v>
      </c>
      <c r="G491" s="39"/>
    </row>
    <row r="492" spans="1:7" ht="6.75" customHeight="1" thickBot="1">
      <c r="A492" s="34"/>
      <c r="F492" s="91"/>
      <c r="G492" s="36"/>
    </row>
    <row r="493" spans="1:7" ht="13.5" thickBot="1">
      <c r="A493" s="34"/>
      <c r="C493" s="35" t="s">
        <v>15</v>
      </c>
      <c r="F493" s="246" t="str">
        <f>'Risk Stratification'!F269</f>
        <v xml:space="preserve"> </v>
      </c>
      <c r="G493" s="36"/>
    </row>
    <row r="494" spans="1:7" ht="13.5" thickBot="1">
      <c r="A494" s="34"/>
      <c r="C494" s="35"/>
      <c r="F494" s="91"/>
      <c r="G494" s="36"/>
    </row>
    <row r="495" spans="1:7" ht="13.5" thickBot="1">
      <c r="A495" s="34"/>
      <c r="B495" s="2" t="s">
        <v>10</v>
      </c>
      <c r="C495" s="35"/>
      <c r="F495" s="247">
        <f>'Risk Stratification'!F18</f>
        <v>0</v>
      </c>
      <c r="G495" s="36"/>
    </row>
    <row r="496" spans="1:7" ht="13.5" thickBot="1">
      <c r="A496" s="34"/>
      <c r="C496" s="35"/>
      <c r="F496" s="91"/>
      <c r="G496" s="36"/>
    </row>
    <row r="497" spans="1:7" ht="13.5" thickBot="1">
      <c r="A497" s="34"/>
      <c r="B497" s="2" t="s">
        <v>62</v>
      </c>
      <c r="C497" s="35"/>
      <c r="F497" s="248">
        <f>SUM(F493,F489,F485,F481,F477,F473,F469,F465,F461,F457)</f>
        <v>0</v>
      </c>
      <c r="G497" s="36"/>
    </row>
    <row r="498" spans="1:7" ht="13.5" thickBot="1">
      <c r="A498" s="34"/>
      <c r="C498" s="35"/>
      <c r="F498" s="91"/>
      <c r="G498" s="36"/>
    </row>
    <row r="499" spans="1:7" ht="13.5" thickBot="1">
      <c r="A499" s="34"/>
      <c r="B499" s="2" t="s">
        <v>63</v>
      </c>
      <c r="C499" s="35"/>
      <c r="F499" s="248">
        <f>COUNT(F493,F489,F485,F481,F477,F473,F469,F465,F461,F457)</f>
        <v>0</v>
      </c>
      <c r="G499" s="36"/>
    </row>
    <row r="500" spans="1:7" ht="13.5" thickBot="1">
      <c r="A500" s="34"/>
      <c r="C500" s="35"/>
      <c r="F500" s="91"/>
      <c r="G500" s="36"/>
    </row>
    <row r="501" spans="1:7" ht="13.5" thickBot="1">
      <c r="A501" s="34"/>
      <c r="B501" s="2" t="s">
        <v>64</v>
      </c>
      <c r="C501" s="35"/>
      <c r="F501" s="249" t="str">
        <f>IF(F499=0," ",F497/F499)</f>
        <v xml:space="preserve"> </v>
      </c>
      <c r="G501" s="36"/>
    </row>
    <row r="502" spans="1:7" ht="13.5" thickBot="1">
      <c r="A502" s="34"/>
      <c r="C502" s="35"/>
      <c r="F502" s="91"/>
      <c r="G502" s="36"/>
    </row>
    <row r="503" spans="1:7" ht="13.5" thickBot="1">
      <c r="A503" s="34"/>
      <c r="B503" s="2" t="s">
        <v>65</v>
      </c>
      <c r="C503" s="35"/>
      <c r="F503" s="247" t="str">
        <f>IF(F499=0," ",F501*F495)</f>
        <v xml:space="preserve"> </v>
      </c>
      <c r="G503" s="36"/>
    </row>
    <row r="504" spans="1:7" ht="13.5" thickBot="1">
      <c r="A504" s="34"/>
      <c r="C504" s="35"/>
      <c r="F504" s="91"/>
      <c r="G504" s="36"/>
    </row>
    <row r="505" spans="1:7" ht="13.5" thickBot="1">
      <c r="A505" s="34"/>
      <c r="B505" s="2" t="s">
        <v>11</v>
      </c>
      <c r="C505" s="35"/>
      <c r="F505" s="250">
        <f>'Risk Stratification'!F20</f>
        <v>0</v>
      </c>
      <c r="G505" s="36"/>
    </row>
    <row r="506" spans="1:7" ht="13.5" thickBot="1">
      <c r="A506" s="34"/>
      <c r="C506" s="35"/>
      <c r="F506" s="91"/>
      <c r="G506" s="36"/>
    </row>
    <row r="507" spans="1:7" ht="13.5" thickBot="1">
      <c r="A507" s="34"/>
      <c r="B507" s="237" t="s">
        <v>66</v>
      </c>
      <c r="C507" s="35"/>
      <c r="F507" s="215" t="str">
        <f>IF(F499=0," ",F503-F505)</f>
        <v xml:space="preserve"> </v>
      </c>
      <c r="G507" s="36"/>
    </row>
    <row r="508" spans="1:7" s="33" customFormat="1" ht="12.75" customHeight="1">
      <c r="A508" s="238"/>
      <c r="B508" s="239"/>
      <c r="C508" s="240"/>
      <c r="D508" s="152"/>
      <c r="E508" s="241"/>
      <c r="F508" s="251"/>
      <c r="G508" s="242"/>
    </row>
    <row r="509" spans="1:7" s="33" customFormat="1" ht="15.75" thickBot="1">
      <c r="A509" s="27" t="s">
        <v>98</v>
      </c>
      <c r="B509" s="28"/>
      <c r="C509" s="28"/>
      <c r="D509" s="29"/>
      <c r="E509" s="30"/>
      <c r="F509" s="110"/>
      <c r="G509" s="32"/>
    </row>
    <row r="510" spans="1:7" s="33" customFormat="1" ht="13.5" customHeight="1" thickBot="1">
      <c r="A510" s="40"/>
      <c r="B510" s="17" t="str">
        <f>'Expand Specialty Care Capacity'!B22</f>
        <v>Process Milestone:</v>
      </c>
      <c r="C510" s="17"/>
      <c r="D510" s="236">
        <f>'Expand Specialty Care Capacity'!D22</f>
        <v>0</v>
      </c>
      <c r="F510" s="245" t="str">
        <f>'Expand Specialty Care Capacity'!F29</f>
        <v>N/A</v>
      </c>
      <c r="G510" s="39"/>
    </row>
    <row r="511" spans="1:7" ht="6.75" customHeight="1" thickBot="1">
      <c r="A511" s="34"/>
      <c r="F511" s="91"/>
      <c r="G511" s="36"/>
    </row>
    <row r="512" spans="1:7" ht="13.5" thickBot="1">
      <c r="A512" s="34"/>
      <c r="C512" s="35" t="s">
        <v>15</v>
      </c>
      <c r="F512" s="246" t="str">
        <f>'Expand Specialty Care Capacity'!F44</f>
        <v xml:space="preserve"> </v>
      </c>
      <c r="G512" s="36"/>
    </row>
    <row r="513" spans="1:7" s="33" customFormat="1" ht="6.75" customHeight="1" thickBot="1">
      <c r="A513" s="40"/>
      <c r="B513" s="17"/>
      <c r="C513" s="41"/>
      <c r="D513" s="38"/>
      <c r="F513" s="98"/>
      <c r="G513" s="39"/>
    </row>
    <row r="514" spans="1:7" s="33" customFormat="1" ht="13.5" customHeight="1" thickBot="1">
      <c r="A514" s="40"/>
      <c r="B514" s="17" t="str">
        <f>'Expand Specialty Care Capacity'!B47</f>
        <v>Process Milestone:</v>
      </c>
      <c r="C514" s="17"/>
      <c r="D514" s="236">
        <f>'Expand Specialty Care Capacity'!D47</f>
        <v>0</v>
      </c>
      <c r="F514" s="245" t="str">
        <f>'Expand Specialty Care Capacity'!F54</f>
        <v>N/A</v>
      </c>
      <c r="G514" s="39"/>
    </row>
    <row r="515" spans="1:7" ht="6.75" customHeight="1" thickBot="1">
      <c r="A515" s="34"/>
      <c r="F515" s="91"/>
      <c r="G515" s="36"/>
    </row>
    <row r="516" spans="1:7" ht="13.5" thickBot="1">
      <c r="A516" s="34"/>
      <c r="C516" s="35" t="s">
        <v>15</v>
      </c>
      <c r="F516" s="246" t="str">
        <f>'Expand Specialty Care Capacity'!F69</f>
        <v xml:space="preserve"> </v>
      </c>
      <c r="G516" s="36"/>
    </row>
    <row r="517" spans="1:7" s="33" customFormat="1" ht="6.75" customHeight="1" thickBot="1">
      <c r="A517" s="40"/>
      <c r="B517" s="17"/>
      <c r="C517" s="41"/>
      <c r="D517" s="38"/>
      <c r="F517" s="98"/>
      <c r="G517" s="39"/>
    </row>
    <row r="518" spans="1:7" s="33" customFormat="1" ht="13.5" customHeight="1" thickBot="1">
      <c r="A518" s="40"/>
      <c r="B518" s="17" t="str">
        <f>'Expand Specialty Care Capacity'!B72</f>
        <v>Process Milestone:</v>
      </c>
      <c r="C518" s="17"/>
      <c r="D518" s="236">
        <f>'Expand Specialty Care Capacity'!D72</f>
        <v>0</v>
      </c>
      <c r="F518" s="245" t="str">
        <f>'Expand Specialty Care Capacity'!F79</f>
        <v>N/A</v>
      </c>
      <c r="G518" s="39"/>
    </row>
    <row r="519" spans="1:7" ht="6.75" customHeight="1" thickBot="1">
      <c r="A519" s="34"/>
      <c r="F519" s="91"/>
      <c r="G519" s="36"/>
    </row>
    <row r="520" spans="1:7" ht="13.5" thickBot="1">
      <c r="A520" s="34"/>
      <c r="C520" s="35" t="s">
        <v>15</v>
      </c>
      <c r="F520" s="246" t="str">
        <f>'Expand Specialty Care Capacity'!F94</f>
        <v xml:space="preserve"> </v>
      </c>
      <c r="G520" s="36"/>
    </row>
    <row r="521" spans="1:7" s="33" customFormat="1" ht="6.75" customHeight="1" thickBot="1">
      <c r="A521" s="40"/>
      <c r="B521" s="17"/>
      <c r="C521" s="41"/>
      <c r="D521" s="38"/>
      <c r="F521" s="98"/>
      <c r="G521" s="39"/>
    </row>
    <row r="522" spans="1:7" s="33" customFormat="1" ht="13.5" customHeight="1" thickBot="1">
      <c r="A522" s="40"/>
      <c r="B522" s="17" t="str">
        <f>'Expand Specialty Care Capacity'!B97</f>
        <v>Process Milestone:</v>
      </c>
      <c r="C522" s="17"/>
      <c r="D522" s="236">
        <f>'Expand Specialty Care Capacity'!D97</f>
        <v>0</v>
      </c>
      <c r="F522" s="245" t="str">
        <f>'Expand Specialty Care Capacity'!F104</f>
        <v>N/A</v>
      </c>
      <c r="G522" s="39"/>
    </row>
    <row r="523" spans="1:7" ht="6.75" customHeight="1" thickBot="1">
      <c r="A523" s="34"/>
      <c r="F523" s="91"/>
      <c r="G523" s="36"/>
    </row>
    <row r="524" spans="1:7" ht="13.5" thickBot="1">
      <c r="A524" s="34"/>
      <c r="C524" s="35" t="s">
        <v>15</v>
      </c>
      <c r="F524" s="246" t="str">
        <f>'Expand Specialty Care Capacity'!F119</f>
        <v xml:space="preserve"> </v>
      </c>
      <c r="G524" s="36"/>
    </row>
    <row r="525" spans="1:7" s="33" customFormat="1" ht="6.75" customHeight="1" thickBot="1">
      <c r="A525" s="40"/>
      <c r="B525" s="17"/>
      <c r="C525" s="41"/>
      <c r="D525" s="38"/>
      <c r="F525" s="98"/>
      <c r="G525" s="39"/>
    </row>
    <row r="526" spans="1:7" s="33" customFormat="1" ht="13.5" customHeight="1" thickBot="1">
      <c r="A526" s="40"/>
      <c r="B526" s="17" t="str">
        <f>'Expand Specialty Care Capacity'!B122</f>
        <v>Process Milestone:</v>
      </c>
      <c r="C526" s="17"/>
      <c r="D526" s="236">
        <f>'Expand Specialty Care Capacity'!D122</f>
        <v>0</v>
      </c>
      <c r="F526" s="245" t="str">
        <f>'Expand Specialty Care Capacity'!F129</f>
        <v>N/A</v>
      </c>
      <c r="G526" s="39"/>
    </row>
    <row r="527" spans="1:7" ht="6.75" customHeight="1" thickBot="1">
      <c r="A527" s="34"/>
      <c r="F527" s="91"/>
      <c r="G527" s="36"/>
    </row>
    <row r="528" spans="1:7" ht="13.5" thickBot="1">
      <c r="A528" s="34"/>
      <c r="C528" s="35" t="s">
        <v>15</v>
      </c>
      <c r="F528" s="246" t="str">
        <f>'Expand Specialty Care Capacity'!F144</f>
        <v xml:space="preserve"> </v>
      </c>
      <c r="G528" s="36"/>
    </row>
    <row r="529" spans="1:7" s="33" customFormat="1" ht="6.75" customHeight="1" thickBot="1">
      <c r="A529" s="40"/>
      <c r="B529" s="17"/>
      <c r="C529" s="41"/>
      <c r="D529" s="38"/>
      <c r="F529" s="98"/>
      <c r="G529" s="39"/>
    </row>
    <row r="530" spans="1:7" s="33" customFormat="1" ht="13.5" customHeight="1" thickBot="1">
      <c r="A530" s="40"/>
      <c r="B530" s="17" t="str">
        <f>'Expand Specialty Care Capacity'!B147</f>
        <v>Improvement Milestone:</v>
      </c>
      <c r="C530" s="17"/>
      <c r="D530" s="236">
        <f>'Expand Specialty Care Capacity'!D147</f>
        <v>0</v>
      </c>
      <c r="F530" s="245" t="str">
        <f>'Expand Specialty Care Capacity'!F154</f>
        <v>N/A</v>
      </c>
      <c r="G530" s="39"/>
    </row>
    <row r="531" spans="1:7" ht="6.75" customHeight="1" thickBot="1">
      <c r="A531" s="34"/>
      <c r="F531" s="91"/>
      <c r="G531" s="36"/>
    </row>
    <row r="532" spans="1:7" ht="13.5" thickBot="1">
      <c r="A532" s="34"/>
      <c r="C532" s="35" t="s">
        <v>15</v>
      </c>
      <c r="F532" s="246" t="str">
        <f>'Expand Specialty Care Capacity'!F169</f>
        <v xml:space="preserve"> </v>
      </c>
      <c r="G532" s="36"/>
    </row>
    <row r="533" spans="1:7" s="33" customFormat="1" ht="6.75" customHeight="1" thickBot="1">
      <c r="A533" s="40"/>
      <c r="B533" s="17"/>
      <c r="C533" s="41"/>
      <c r="D533" s="38"/>
      <c r="F533" s="98"/>
      <c r="G533" s="39"/>
    </row>
    <row r="534" spans="1:7" s="33" customFormat="1" ht="13.5" customHeight="1" thickBot="1">
      <c r="A534" s="40"/>
      <c r="B534" s="17" t="str">
        <f>'Expand Specialty Care Capacity'!B172</f>
        <v>Improvement Milestone:</v>
      </c>
      <c r="C534" s="17"/>
      <c r="D534" s="236">
        <f>'Expand Specialty Care Capacity'!D172</f>
        <v>0</v>
      </c>
      <c r="F534" s="245" t="str">
        <f>'Expand Specialty Care Capacity'!F179</f>
        <v>N/A</v>
      </c>
      <c r="G534" s="39"/>
    </row>
    <row r="535" spans="1:7" ht="6.75" customHeight="1" thickBot="1">
      <c r="A535" s="34"/>
      <c r="F535" s="91"/>
      <c r="G535" s="36"/>
    </row>
    <row r="536" spans="1:7" ht="13.5" thickBot="1">
      <c r="A536" s="34"/>
      <c r="C536" s="35" t="s">
        <v>15</v>
      </c>
      <c r="F536" s="246" t="str">
        <f>'Expand Specialty Care Capacity'!F194</f>
        <v xml:space="preserve"> </v>
      </c>
      <c r="G536" s="36"/>
    </row>
    <row r="537" spans="1:7" s="33" customFormat="1" ht="6.75" customHeight="1" thickBot="1">
      <c r="A537" s="40"/>
      <c r="B537" s="17"/>
      <c r="C537" s="41"/>
      <c r="D537" s="38"/>
      <c r="F537" s="98"/>
      <c r="G537" s="39"/>
    </row>
    <row r="538" spans="1:7" s="33" customFormat="1" ht="13.5" customHeight="1" thickBot="1">
      <c r="A538" s="40"/>
      <c r="B538" s="17" t="str">
        <f>'Expand Specialty Care Capacity'!B197</f>
        <v>Improvement Milestone:</v>
      </c>
      <c r="C538" s="17"/>
      <c r="D538" s="236">
        <f>'Expand Specialty Care Capacity'!D197</f>
        <v>0</v>
      </c>
      <c r="F538" s="245" t="str">
        <f>'Expand Specialty Care Capacity'!F204</f>
        <v>N/A</v>
      </c>
      <c r="G538" s="39"/>
    </row>
    <row r="539" spans="1:7" ht="6.75" customHeight="1" thickBot="1">
      <c r="A539" s="34"/>
      <c r="F539" s="91"/>
      <c r="G539" s="36"/>
    </row>
    <row r="540" spans="1:7" ht="13.5" thickBot="1">
      <c r="A540" s="34"/>
      <c r="C540" s="35" t="s">
        <v>15</v>
      </c>
      <c r="F540" s="246" t="str">
        <f>'Expand Specialty Care Capacity'!F219</f>
        <v xml:space="preserve"> </v>
      </c>
      <c r="G540" s="36"/>
    </row>
    <row r="541" spans="1:7" s="33" customFormat="1" ht="6.75" customHeight="1" thickBot="1">
      <c r="A541" s="40"/>
      <c r="B541" s="17"/>
      <c r="C541" s="41"/>
      <c r="D541" s="38"/>
      <c r="F541" s="98"/>
      <c r="G541" s="39"/>
    </row>
    <row r="542" spans="1:7" s="33" customFormat="1" ht="13.5" customHeight="1" thickBot="1">
      <c r="A542" s="40"/>
      <c r="B542" s="17" t="str">
        <f>'Expand Specialty Care Capacity'!B222</f>
        <v>Improvement Milestone:</v>
      </c>
      <c r="C542" s="17"/>
      <c r="D542" s="236">
        <f>'Expand Specialty Care Capacity'!D222</f>
        <v>0</v>
      </c>
      <c r="F542" s="245" t="str">
        <f>'Expand Specialty Care Capacity'!F229</f>
        <v>N/A</v>
      </c>
      <c r="G542" s="39"/>
    </row>
    <row r="543" spans="1:7" ht="6.75" customHeight="1" thickBot="1">
      <c r="A543" s="34"/>
      <c r="F543" s="91"/>
      <c r="G543" s="36"/>
    </row>
    <row r="544" spans="1:7" ht="13.5" thickBot="1">
      <c r="A544" s="34"/>
      <c r="C544" s="35" t="s">
        <v>15</v>
      </c>
      <c r="F544" s="246" t="str">
        <f>'Expand Specialty Care Capacity'!F244</f>
        <v xml:space="preserve"> </v>
      </c>
      <c r="G544" s="36"/>
    </row>
    <row r="545" spans="1:7" s="33" customFormat="1" ht="6.75" customHeight="1" thickBot="1">
      <c r="A545" s="40"/>
      <c r="B545" s="17"/>
      <c r="C545" s="41"/>
      <c r="D545" s="38"/>
      <c r="F545" s="98"/>
      <c r="G545" s="39"/>
    </row>
    <row r="546" spans="1:7" s="33" customFormat="1" ht="13.5" customHeight="1" thickBot="1">
      <c r="A546" s="40"/>
      <c r="B546" s="17" t="str">
        <f>'Expand Specialty Care Capacity'!B247</f>
        <v>Improvement Milestone:</v>
      </c>
      <c r="C546" s="17"/>
      <c r="D546" s="236">
        <f>'Expand Specialty Care Capacity'!D247</f>
        <v>0</v>
      </c>
      <c r="F546" s="245" t="str">
        <f>'Expand Specialty Care Capacity'!F254</f>
        <v>N/A</v>
      </c>
      <c r="G546" s="39"/>
    </row>
    <row r="547" spans="1:7" ht="6.75" customHeight="1" thickBot="1">
      <c r="A547" s="34"/>
      <c r="F547" s="91"/>
      <c r="G547" s="36"/>
    </row>
    <row r="548" spans="1:7" ht="13.5" thickBot="1">
      <c r="A548" s="34"/>
      <c r="C548" s="35" t="s">
        <v>15</v>
      </c>
      <c r="F548" s="246" t="str">
        <f>'Expand Specialty Care Capacity'!F269</f>
        <v xml:space="preserve"> </v>
      </c>
      <c r="G548" s="36"/>
    </row>
    <row r="549" spans="1:7" ht="13.5" thickBot="1">
      <c r="A549" s="34"/>
      <c r="C549" s="35"/>
      <c r="F549" s="91"/>
      <c r="G549" s="36"/>
    </row>
    <row r="550" spans="1:7" ht="13.5" thickBot="1">
      <c r="A550" s="34"/>
      <c r="B550" s="2" t="s">
        <v>10</v>
      </c>
      <c r="C550" s="35"/>
      <c r="F550" s="247">
        <f>'Expand Specialty Care Capacity'!F18</f>
        <v>0</v>
      </c>
      <c r="G550" s="36"/>
    </row>
    <row r="551" spans="1:7" ht="13.5" thickBot="1">
      <c r="A551" s="34"/>
      <c r="C551" s="35"/>
      <c r="F551" s="91"/>
      <c r="G551" s="36"/>
    </row>
    <row r="552" spans="1:7" ht="13.5" thickBot="1">
      <c r="A552" s="34"/>
      <c r="B552" s="2" t="s">
        <v>62</v>
      </c>
      <c r="C552" s="35"/>
      <c r="F552" s="248">
        <f>SUM(F548,F544,F540,F536,F532,F528,F524,F520,F516,F512)</f>
        <v>0</v>
      </c>
      <c r="G552" s="36"/>
    </row>
    <row r="553" spans="1:7" ht="13.5" thickBot="1">
      <c r="A553" s="34"/>
      <c r="C553" s="35"/>
      <c r="F553" s="91"/>
      <c r="G553" s="36"/>
    </row>
    <row r="554" spans="1:7" ht="13.5" thickBot="1">
      <c r="A554" s="34"/>
      <c r="B554" s="2" t="s">
        <v>63</v>
      </c>
      <c r="C554" s="35"/>
      <c r="F554" s="248">
        <f>COUNT(F548,F544,F540,F536,F532,F528,F524,F520,F516,F512)</f>
        <v>0</v>
      </c>
      <c r="G554" s="36"/>
    </row>
    <row r="555" spans="1:7" ht="13.5" thickBot="1">
      <c r="A555" s="34"/>
      <c r="C555" s="35"/>
      <c r="F555" s="91"/>
      <c r="G555" s="36"/>
    </row>
    <row r="556" spans="1:7" ht="13.5" thickBot="1">
      <c r="A556" s="34"/>
      <c r="B556" s="2" t="s">
        <v>64</v>
      </c>
      <c r="C556" s="35"/>
      <c r="F556" s="249" t="str">
        <f>IF(F554=0," ",F552/F554)</f>
        <v xml:space="preserve"> </v>
      </c>
      <c r="G556" s="36"/>
    </row>
    <row r="557" spans="1:7" ht="13.5" thickBot="1">
      <c r="A557" s="34"/>
      <c r="C557" s="35"/>
      <c r="F557" s="91"/>
      <c r="G557" s="36"/>
    </row>
    <row r="558" spans="1:7" ht="13.5" thickBot="1">
      <c r="A558" s="34"/>
      <c r="B558" s="2" t="s">
        <v>65</v>
      </c>
      <c r="C558" s="35"/>
      <c r="F558" s="247" t="str">
        <f>IF(F554=0," ",F556*F550)</f>
        <v xml:space="preserve"> </v>
      </c>
      <c r="G558" s="36"/>
    </row>
    <row r="559" spans="1:7" ht="13.5" thickBot="1">
      <c r="A559" s="34"/>
      <c r="C559" s="35"/>
      <c r="F559" s="91"/>
      <c r="G559" s="36"/>
    </row>
    <row r="560" spans="1:7" ht="13.5" thickBot="1">
      <c r="A560" s="34"/>
      <c r="B560" s="2" t="s">
        <v>11</v>
      </c>
      <c r="C560" s="35"/>
      <c r="F560" s="250">
        <f>'Expand Specialty Care Capacity'!F20</f>
        <v>0</v>
      </c>
      <c r="G560" s="36"/>
    </row>
    <row r="561" spans="1:7" ht="13.5" thickBot="1">
      <c r="A561" s="34"/>
      <c r="C561" s="35"/>
      <c r="F561" s="91"/>
      <c r="G561" s="36"/>
    </row>
    <row r="562" spans="1:7" ht="13.5" thickBot="1">
      <c r="A562" s="34"/>
      <c r="B562" s="237" t="s">
        <v>66</v>
      </c>
      <c r="C562" s="35"/>
      <c r="F562" s="215" t="str">
        <f>IF(F554=0," ",F558-F560)</f>
        <v xml:space="preserve"> </v>
      </c>
      <c r="G562" s="36"/>
    </row>
    <row r="563" spans="1:7" s="33" customFormat="1" ht="12.75" customHeight="1">
      <c r="A563" s="238"/>
      <c r="B563" s="239"/>
      <c r="C563" s="240"/>
      <c r="D563" s="152"/>
      <c r="E563" s="241"/>
      <c r="F563" s="251"/>
      <c r="G563" s="242"/>
    </row>
    <row r="564" spans="1:7" s="33" customFormat="1" ht="15.75" thickBot="1">
      <c r="A564" s="27" t="s">
        <v>99</v>
      </c>
      <c r="B564" s="28"/>
      <c r="C564" s="28"/>
      <c r="D564" s="29"/>
      <c r="E564" s="30"/>
      <c r="F564" s="110"/>
      <c r="G564" s="32"/>
    </row>
    <row r="565" spans="1:7" s="33" customFormat="1" ht="13.5" customHeight="1" thickBot="1">
      <c r="A565" s="40"/>
      <c r="B565" s="17" t="str">
        <f>'Perf Improvement &amp; Reporting'!B22</f>
        <v>Process Milestone:</v>
      </c>
      <c r="C565" s="17"/>
      <c r="D565" s="236" t="str">
        <f>'Perf Improvement &amp; Reporting'!D22</f>
        <v>Participate in CHART or other statewide, public hospital or national clinical database for standardized data sharing.</v>
      </c>
      <c r="F565" s="245" t="str">
        <f>'Perf Improvement &amp; Reporting'!F29</f>
        <v>Yes</v>
      </c>
      <c r="G565" s="39"/>
    </row>
    <row r="566" spans="1:7" ht="6.75" customHeight="1" thickBot="1">
      <c r="A566" s="34"/>
      <c r="F566" s="91"/>
      <c r="G566" s="36"/>
    </row>
    <row r="567" spans="1:7" ht="13.5" thickBot="1">
      <c r="A567" s="34"/>
      <c r="C567" s="35" t="s">
        <v>15</v>
      </c>
      <c r="F567" s="246">
        <f>'Perf Improvement &amp; Reporting'!F44</f>
        <v>1</v>
      </c>
      <c r="G567" s="36"/>
    </row>
    <row r="568" spans="1:7" s="33" customFormat="1" ht="6.75" customHeight="1" thickBot="1">
      <c r="A568" s="40"/>
      <c r="B568" s="17"/>
      <c r="C568" s="41"/>
      <c r="D568" s="38"/>
      <c r="F568" s="98"/>
      <c r="G568" s="39"/>
    </row>
    <row r="569" spans="1:7" s="33" customFormat="1" ht="13.5" customHeight="1" thickBot="1">
      <c r="A569" s="40"/>
      <c r="B569" s="17" t="str">
        <f>'Perf Improvement &amp; Reporting'!B47</f>
        <v>Process Milestone:</v>
      </c>
      <c r="C569" s="17"/>
      <c r="D569" s="236" t="str">
        <f>'Perf Improvement &amp; Reporting'!D47</f>
        <v>Quality dashboard or scorecard to be shared with organizational leadership on a regular basis that includes patient satisfaction measures.</v>
      </c>
      <c r="F569" s="245" t="str">
        <f>'Perf Improvement &amp; Reporting'!F54</f>
        <v>Yes</v>
      </c>
      <c r="G569" s="39"/>
    </row>
    <row r="570" spans="1:7" ht="6.75" customHeight="1" thickBot="1">
      <c r="A570" s="34"/>
      <c r="F570" s="91"/>
      <c r="G570" s="36"/>
    </row>
    <row r="571" spans="1:7" ht="13.5" thickBot="1">
      <c r="A571" s="34"/>
      <c r="C571" s="35" t="s">
        <v>15</v>
      </c>
      <c r="F571" s="246">
        <f>'Perf Improvement &amp; Reporting'!F69</f>
        <v>1</v>
      </c>
      <c r="G571" s="36"/>
    </row>
    <row r="572" spans="1:7" s="33" customFormat="1" ht="6.75" customHeight="1" thickBot="1">
      <c r="A572" s="40"/>
      <c r="B572" s="17"/>
      <c r="C572" s="41"/>
      <c r="D572" s="38"/>
      <c r="F572" s="98"/>
      <c r="G572" s="39"/>
    </row>
    <row r="573" spans="1:7" s="33" customFormat="1" ht="13.5" customHeight="1" thickBot="1">
      <c r="A573" s="40"/>
      <c r="B573" s="17" t="str">
        <f>'Perf Improvement &amp; Reporting'!B72</f>
        <v>Process Milestone:</v>
      </c>
      <c r="C573" s="17"/>
      <c r="D573" s="236">
        <f>'Perf Improvement &amp; Reporting'!D72</f>
        <v>0</v>
      </c>
      <c r="F573" s="245" t="str">
        <f>'Perf Improvement &amp; Reporting'!F79</f>
        <v>N/A</v>
      </c>
      <c r="G573" s="39"/>
    </row>
    <row r="574" spans="1:7" ht="6.75" customHeight="1" thickBot="1">
      <c r="A574" s="34"/>
      <c r="F574" s="91"/>
      <c r="G574" s="36"/>
    </row>
    <row r="575" spans="1:7" ht="13.5" thickBot="1">
      <c r="A575" s="34"/>
      <c r="C575" s="35" t="s">
        <v>15</v>
      </c>
      <c r="F575" s="246" t="str">
        <f>'Perf Improvement &amp; Reporting'!F94</f>
        <v xml:space="preserve"> </v>
      </c>
      <c r="G575" s="36"/>
    </row>
    <row r="576" spans="1:7" s="33" customFormat="1" ht="6.75" customHeight="1" thickBot="1">
      <c r="A576" s="40"/>
      <c r="B576" s="17"/>
      <c r="C576" s="41"/>
      <c r="D576" s="38"/>
      <c r="F576" s="98"/>
      <c r="G576" s="39"/>
    </row>
    <row r="577" spans="1:7" s="33" customFormat="1" ht="13.5" customHeight="1" thickBot="1">
      <c r="A577" s="40"/>
      <c r="B577" s="17" t="str">
        <f>'Perf Improvement &amp; Reporting'!B97</f>
        <v>Process Milestone:</v>
      </c>
      <c r="C577" s="17"/>
      <c r="D577" s="236">
        <f>'Perf Improvement &amp; Reporting'!D97</f>
        <v>0</v>
      </c>
      <c r="F577" s="245" t="str">
        <f>'Perf Improvement &amp; Reporting'!F104</f>
        <v>N/A</v>
      </c>
      <c r="G577" s="39"/>
    </row>
    <row r="578" spans="1:7" ht="6.75" customHeight="1" thickBot="1">
      <c r="A578" s="34"/>
      <c r="F578" s="91"/>
      <c r="G578" s="36"/>
    </row>
    <row r="579" spans="1:7" ht="13.5" thickBot="1">
      <c r="A579" s="34"/>
      <c r="C579" s="35" t="s">
        <v>15</v>
      </c>
      <c r="F579" s="246" t="str">
        <f>'Perf Improvement &amp; Reporting'!F119</f>
        <v xml:space="preserve"> </v>
      </c>
      <c r="G579" s="36"/>
    </row>
    <row r="580" spans="1:7" s="33" customFormat="1" ht="6.75" customHeight="1" thickBot="1">
      <c r="A580" s="40"/>
      <c r="B580" s="17"/>
      <c r="C580" s="41"/>
      <c r="D580" s="38"/>
      <c r="F580" s="98"/>
      <c r="G580" s="39"/>
    </row>
    <row r="581" spans="1:7" s="33" customFormat="1" ht="13.5" customHeight="1" thickBot="1">
      <c r="A581" s="40"/>
      <c r="B581" s="17" t="str">
        <f>'Perf Improvement &amp; Reporting'!B122</f>
        <v>Process Milestone:</v>
      </c>
      <c r="C581" s="17"/>
      <c r="D581" s="236">
        <f>'Perf Improvement &amp; Reporting'!D122</f>
        <v>0</v>
      </c>
      <c r="F581" s="245" t="str">
        <f>'Perf Improvement &amp; Reporting'!F129</f>
        <v>N/A</v>
      </c>
      <c r="G581" s="39"/>
    </row>
    <row r="582" spans="1:7" ht="6.75" customHeight="1" thickBot="1">
      <c r="A582" s="34"/>
      <c r="F582" s="91"/>
      <c r="G582" s="36"/>
    </row>
    <row r="583" spans="1:7" ht="13.5" thickBot="1">
      <c r="A583" s="34"/>
      <c r="C583" s="35" t="s">
        <v>15</v>
      </c>
      <c r="F583" s="246" t="str">
        <f>'Perf Improvement &amp; Reporting'!F144</f>
        <v xml:space="preserve"> </v>
      </c>
      <c r="G583" s="36"/>
    </row>
    <row r="584" spans="1:7" s="33" customFormat="1" ht="6.75" customHeight="1" thickBot="1">
      <c r="A584" s="40"/>
      <c r="B584" s="17"/>
      <c r="C584" s="41"/>
      <c r="D584" s="38"/>
      <c r="F584" s="98"/>
      <c r="G584" s="39"/>
    </row>
    <row r="585" spans="1:7" s="33" customFormat="1" ht="13.5" customHeight="1" thickBot="1">
      <c r="A585" s="40"/>
      <c r="B585" s="17" t="str">
        <f>'Perf Improvement &amp; Reporting'!B147</f>
        <v>Improvement Milestone:</v>
      </c>
      <c r="C585" s="17"/>
      <c r="D585" s="236">
        <f>'Perf Improvement &amp; Reporting'!D147</f>
        <v>0</v>
      </c>
      <c r="F585" s="245" t="str">
        <f>'Perf Improvement &amp; Reporting'!F154</f>
        <v>N/A</v>
      </c>
      <c r="G585" s="39"/>
    </row>
    <row r="586" spans="1:7" ht="6.75" customHeight="1" thickBot="1">
      <c r="A586" s="34"/>
      <c r="F586" s="91"/>
      <c r="G586" s="36"/>
    </row>
    <row r="587" spans="1:7" ht="13.5" thickBot="1">
      <c r="A587" s="34"/>
      <c r="C587" s="35" t="s">
        <v>15</v>
      </c>
      <c r="F587" s="246" t="str">
        <f>'Perf Improvement &amp; Reporting'!F169</f>
        <v xml:space="preserve"> </v>
      </c>
      <c r="G587" s="36"/>
    </row>
    <row r="588" spans="1:7" s="33" customFormat="1" ht="6.75" customHeight="1" thickBot="1">
      <c r="A588" s="40"/>
      <c r="B588" s="17"/>
      <c r="C588" s="41"/>
      <c r="D588" s="38"/>
      <c r="F588" s="98"/>
      <c r="G588" s="39"/>
    </row>
    <row r="589" spans="1:7" s="33" customFormat="1" ht="13.5" customHeight="1" thickBot="1">
      <c r="A589" s="40"/>
      <c r="B589" s="17" t="str">
        <f>'Perf Improvement &amp; Reporting'!B172</f>
        <v>Improvement Milestone:</v>
      </c>
      <c r="C589" s="17"/>
      <c r="D589" s="236">
        <f>'Perf Improvement &amp; Reporting'!D172</f>
        <v>0</v>
      </c>
      <c r="F589" s="245" t="str">
        <f>'Perf Improvement &amp; Reporting'!F179</f>
        <v>N/A</v>
      </c>
      <c r="G589" s="39"/>
    </row>
    <row r="590" spans="1:7" ht="6.75" customHeight="1" thickBot="1">
      <c r="A590" s="34"/>
      <c r="F590" s="91"/>
      <c r="G590" s="36"/>
    </row>
    <row r="591" spans="1:7" ht="13.5" thickBot="1">
      <c r="A591" s="34"/>
      <c r="C591" s="35" t="s">
        <v>15</v>
      </c>
      <c r="F591" s="246" t="str">
        <f>'Perf Improvement &amp; Reporting'!F194</f>
        <v xml:space="preserve"> </v>
      </c>
      <c r="G591" s="36"/>
    </row>
    <row r="592" spans="1:7" s="33" customFormat="1" ht="6.75" customHeight="1" thickBot="1">
      <c r="A592" s="40"/>
      <c r="B592" s="17"/>
      <c r="C592" s="41"/>
      <c r="D592" s="38"/>
      <c r="F592" s="98"/>
      <c r="G592" s="39"/>
    </row>
    <row r="593" spans="1:9" s="33" customFormat="1" ht="13.5" customHeight="1" thickBot="1">
      <c r="A593" s="40"/>
      <c r="B593" s="17" t="str">
        <f>'Perf Improvement &amp; Reporting'!B197</f>
        <v>Improvement Milestone:</v>
      </c>
      <c r="C593" s="17"/>
      <c r="D593" s="236">
        <f>'Perf Improvement &amp; Reporting'!D197</f>
        <v>0</v>
      </c>
      <c r="F593" s="245" t="str">
        <f>'Perf Improvement &amp; Reporting'!F204</f>
        <v>N/A</v>
      </c>
      <c r="G593" s="39"/>
      <c r="I593" s="244"/>
    </row>
    <row r="594" spans="1:7" ht="6.75" customHeight="1" thickBot="1">
      <c r="A594" s="34"/>
      <c r="F594" s="91"/>
      <c r="G594" s="36"/>
    </row>
    <row r="595" spans="1:7" ht="13.5" thickBot="1">
      <c r="A595" s="34"/>
      <c r="C595" s="35" t="s">
        <v>15</v>
      </c>
      <c r="F595" s="246" t="str">
        <f>'Perf Improvement &amp; Reporting'!F219</f>
        <v xml:space="preserve"> </v>
      </c>
      <c r="G595" s="36"/>
    </row>
    <row r="596" spans="1:7" s="33" customFormat="1" ht="6.75" customHeight="1" thickBot="1">
      <c r="A596" s="40"/>
      <c r="B596" s="17"/>
      <c r="C596" s="41"/>
      <c r="D596" s="38"/>
      <c r="F596" s="98"/>
      <c r="G596" s="39"/>
    </row>
    <row r="597" spans="1:7" s="33" customFormat="1" ht="13.5" customHeight="1" thickBot="1">
      <c r="A597" s="40"/>
      <c r="B597" s="17" t="str">
        <f>'Perf Improvement &amp; Reporting'!B222</f>
        <v>Improvement Milestone:</v>
      </c>
      <c r="C597" s="17"/>
      <c r="D597" s="236">
        <f>'Perf Improvement &amp; Reporting'!D222</f>
        <v>0</v>
      </c>
      <c r="F597" s="245" t="str">
        <f>'Perf Improvement &amp; Reporting'!F229</f>
        <v>N/A</v>
      </c>
      <c r="G597" s="39"/>
    </row>
    <row r="598" spans="1:7" ht="6.75" customHeight="1" thickBot="1">
      <c r="A598" s="34"/>
      <c r="F598" s="91"/>
      <c r="G598" s="36"/>
    </row>
    <row r="599" spans="1:7" ht="13.5" thickBot="1">
      <c r="A599" s="34"/>
      <c r="C599" s="35" t="s">
        <v>15</v>
      </c>
      <c r="F599" s="246" t="str">
        <f>'Perf Improvement &amp; Reporting'!F244</f>
        <v xml:space="preserve"> </v>
      </c>
      <c r="G599" s="36"/>
    </row>
    <row r="600" spans="1:7" s="33" customFormat="1" ht="6.75" customHeight="1" thickBot="1">
      <c r="A600" s="40"/>
      <c r="B600" s="17"/>
      <c r="C600" s="41"/>
      <c r="D600" s="38"/>
      <c r="F600" s="98"/>
      <c r="G600" s="39"/>
    </row>
    <row r="601" spans="1:7" s="33" customFormat="1" ht="13.5" customHeight="1" thickBot="1">
      <c r="A601" s="40"/>
      <c r="B601" s="17" t="str">
        <f>'Perf Improvement &amp; Reporting'!B247</f>
        <v>Improvement Milestone:</v>
      </c>
      <c r="C601" s="17"/>
      <c r="D601" s="236">
        <f>'Perf Improvement &amp; Reporting'!D247</f>
        <v>0</v>
      </c>
      <c r="F601" s="245" t="str">
        <f>'Perf Improvement &amp; Reporting'!F254</f>
        <v>N/A</v>
      </c>
      <c r="G601" s="39"/>
    </row>
    <row r="602" spans="1:7" ht="6.75" customHeight="1" thickBot="1">
      <c r="A602" s="34"/>
      <c r="F602" s="91"/>
      <c r="G602" s="36"/>
    </row>
    <row r="603" spans="1:7" ht="13.5" thickBot="1">
      <c r="A603" s="34"/>
      <c r="C603" s="35" t="s">
        <v>15</v>
      </c>
      <c r="F603" s="246" t="str">
        <f>'Perf Improvement &amp; Reporting'!F269</f>
        <v xml:space="preserve"> </v>
      </c>
      <c r="G603" s="36"/>
    </row>
    <row r="604" spans="1:7" ht="13.5" thickBot="1">
      <c r="A604" s="34"/>
      <c r="C604" s="35"/>
      <c r="F604" s="91"/>
      <c r="G604" s="36"/>
    </row>
    <row r="605" spans="1:7" ht="13.5" thickBot="1">
      <c r="A605" s="34"/>
      <c r="B605" s="2" t="s">
        <v>10</v>
      </c>
      <c r="C605" s="35"/>
      <c r="F605" s="247">
        <f>'Perf Improvement &amp; Reporting'!F18</f>
        <v>45000000</v>
      </c>
      <c r="G605" s="36"/>
    </row>
    <row r="606" spans="1:7" ht="13.5" thickBot="1">
      <c r="A606" s="34"/>
      <c r="C606" s="35"/>
      <c r="F606" s="91"/>
      <c r="G606" s="36"/>
    </row>
    <row r="607" spans="1:7" ht="13.5" thickBot="1">
      <c r="A607" s="34"/>
      <c r="B607" s="2" t="s">
        <v>62</v>
      </c>
      <c r="C607" s="35"/>
      <c r="F607" s="248">
        <f>SUM(F603,F599,F595,F591,F587,F583,F579,F575,F571,F567)</f>
        <v>2</v>
      </c>
      <c r="G607" s="36"/>
    </row>
    <row r="608" spans="1:7" ht="13.5" thickBot="1">
      <c r="A608" s="34"/>
      <c r="C608" s="35"/>
      <c r="F608" s="91"/>
      <c r="G608" s="36"/>
    </row>
    <row r="609" spans="1:7" ht="13.5" thickBot="1">
      <c r="A609" s="34"/>
      <c r="B609" s="2" t="s">
        <v>63</v>
      </c>
      <c r="C609" s="35"/>
      <c r="F609" s="248">
        <f>COUNT(F603,F599,F595,F591,F587,F583,F579,F575,F571,F567)</f>
        <v>2</v>
      </c>
      <c r="G609" s="36"/>
    </row>
    <row r="610" spans="1:7" ht="13.5" thickBot="1">
      <c r="A610" s="34"/>
      <c r="C610" s="35"/>
      <c r="F610" s="91"/>
      <c r="G610" s="36"/>
    </row>
    <row r="611" spans="1:7" ht="13.5" thickBot="1">
      <c r="A611" s="34"/>
      <c r="B611" s="2" t="s">
        <v>64</v>
      </c>
      <c r="C611" s="35"/>
      <c r="F611" s="249">
        <f>IF(F609=0," ",F607/F609)</f>
        <v>1</v>
      </c>
      <c r="G611" s="36"/>
    </row>
    <row r="612" spans="1:7" ht="13.5" thickBot="1">
      <c r="A612" s="34"/>
      <c r="C612" s="35"/>
      <c r="F612" s="91"/>
      <c r="G612" s="36"/>
    </row>
    <row r="613" spans="1:7" ht="13.5" thickBot="1">
      <c r="A613" s="34"/>
      <c r="B613" s="2" t="s">
        <v>65</v>
      </c>
      <c r="C613" s="35"/>
      <c r="F613" s="247">
        <f>IF(F609=0," ",F611*F605)</f>
        <v>45000000</v>
      </c>
      <c r="G613" s="36"/>
    </row>
    <row r="614" spans="1:7" ht="13.5" thickBot="1">
      <c r="A614" s="34"/>
      <c r="C614" s="35"/>
      <c r="F614" s="91"/>
      <c r="G614" s="36"/>
    </row>
    <row r="615" spans="1:7" ht="13.5" thickBot="1">
      <c r="A615" s="34"/>
      <c r="B615" s="2" t="s">
        <v>11</v>
      </c>
      <c r="C615" s="35"/>
      <c r="F615" s="250">
        <f>'Perf Improvement &amp; Reporting'!F20</f>
        <v>45000000</v>
      </c>
      <c r="G615" s="36"/>
    </row>
    <row r="616" spans="1:7" ht="13.5" thickBot="1">
      <c r="A616" s="34"/>
      <c r="C616" s="35"/>
      <c r="F616" s="91"/>
      <c r="G616" s="36"/>
    </row>
    <row r="617" spans="1:7" ht="13.5" thickBot="1">
      <c r="A617" s="34"/>
      <c r="B617" s="237" t="s">
        <v>66</v>
      </c>
      <c r="C617" s="35"/>
      <c r="F617" s="215">
        <f>IF(F609=0," ",F613-F615)</f>
        <v>0</v>
      </c>
      <c r="G617" s="36"/>
    </row>
    <row r="618" spans="1:7" ht="15">
      <c r="A618" s="48"/>
      <c r="B618" s="49"/>
      <c r="C618" s="49"/>
      <c r="D618" s="50"/>
      <c r="E618" s="49"/>
      <c r="F618" s="51"/>
      <c r="G618" s="52"/>
    </row>
  </sheetData>
  <sheetProtection sheet="1" objects="1" scenarios="1" formatColumns="0" formatRows="0"/>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0" manualBreakCount="10">
    <brk id="68" max="16383" man="1"/>
    <brk id="123" max="16383" man="1"/>
    <brk id="178" max="16383" man="1"/>
    <brk id="233" max="16383" man="1"/>
    <brk id="288" max="16383" man="1"/>
    <brk id="343" max="16383" man="1"/>
    <brk id="398" max="16383" man="1"/>
    <brk id="453" max="16383" man="1"/>
    <brk id="508" max="16383" man="1"/>
    <brk id="5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783"/>
  <sheetViews>
    <sheetView showGridLines="0" view="pageBreakPreview" zoomScale="85" zoomScaleSheetLayoutView="85" zoomScalePageLayoutView="85" workbookViewId="0" topLeftCell="A771">
      <selection activeCell="A771" sqref="A771"/>
    </sheetView>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29" t="str">
        <f>'Total Payment Amount'!A1</f>
        <v>CA 1115 Waiver - Delivery System Reform Incentive Payments (DSRIP)</v>
      </c>
    </row>
    <row r="2" spans="1:4" ht="15">
      <c r="A2" s="229" t="str">
        <f>'Total Payment Amount'!B2</f>
        <v xml:space="preserve">DPH SYSTEM: </v>
      </c>
      <c r="C2" s="229"/>
      <c r="D2" s="230" t="str">
        <f>IF('[1]Total Payment Amount'!D2=0,"",'[1]Total Payment Amount'!D2)</f>
        <v>Los Angeles County Department of Health Services</v>
      </c>
    </row>
    <row r="3" spans="1:4" ht="15">
      <c r="A3" s="229" t="str">
        <f>'Total Payment Amount'!B3</f>
        <v>REPORTING YEAR:</v>
      </c>
      <c r="C3" s="229"/>
      <c r="D3" s="230" t="str">
        <f>IF('[1]Total Payment Amount'!D3=0,"",'[1]Total Payment Amount'!D3)</f>
        <v>DY 7</v>
      </c>
    </row>
    <row r="4" spans="1:4" ht="15">
      <c r="A4" s="229" t="str">
        <f>'Total Payment Amount'!B4</f>
        <v xml:space="preserve">DATE OF SUBMISSION: </v>
      </c>
      <c r="D4" s="231">
        <v>41182</v>
      </c>
    </row>
    <row r="5" ht="15">
      <c r="A5" s="9" t="s">
        <v>136</v>
      </c>
    </row>
    <row r="6" ht="10.5" customHeight="1">
      <c r="A6" s="9"/>
    </row>
    <row r="7" ht="14.25">
      <c r="A7" s="17" t="s">
        <v>55</v>
      </c>
    </row>
    <row r="8" spans="1:2" ht="15" thickBot="1">
      <c r="A8" s="14" t="s">
        <v>2</v>
      </c>
      <c r="B8" s="232" t="s">
        <v>56</v>
      </c>
    </row>
    <row r="9" spans="2:3" ht="15" thickBot="1">
      <c r="B9" s="233"/>
      <c r="C9" s="17" t="s">
        <v>57</v>
      </c>
    </row>
    <row r="10" spans="2:3" ht="15" thickBot="1">
      <c r="B10" s="234"/>
      <c r="C10" s="17" t="s">
        <v>58</v>
      </c>
    </row>
    <row r="11" spans="2:3" ht="15" thickBot="1">
      <c r="B11" s="235"/>
      <c r="C11" s="17" t="s">
        <v>59</v>
      </c>
    </row>
    <row r="12" ht="10.5" customHeight="1"/>
    <row r="13" spans="1:7" s="26" customFormat="1" ht="15">
      <c r="A13" s="20" t="s">
        <v>101</v>
      </c>
      <c r="B13" s="21"/>
      <c r="C13" s="21"/>
      <c r="D13" s="22"/>
      <c r="E13" s="23"/>
      <c r="F13" s="24"/>
      <c r="G13" s="25"/>
    </row>
    <row r="14" spans="1:7" s="33" customFormat="1" ht="15.75" thickBot="1">
      <c r="A14" s="27" t="s">
        <v>102</v>
      </c>
      <c r="B14" s="28"/>
      <c r="C14" s="28"/>
      <c r="D14" s="29"/>
      <c r="E14" s="30"/>
      <c r="F14" s="31"/>
      <c r="G14" s="32"/>
    </row>
    <row r="15" spans="1:7" s="33" customFormat="1" ht="13.5" customHeight="1" thickBot="1">
      <c r="A15" s="40"/>
      <c r="B15" s="17" t="str">
        <f>'Expand Medical Homes'!B22</f>
        <v>Process Milestone:</v>
      </c>
      <c r="C15" s="17"/>
      <c r="D15" s="236" t="str">
        <f>'Expand Medical Homes'!D22</f>
        <v>Implement the medical home model in primary care clinics, with at least 20 providers using the medical home model.</v>
      </c>
      <c r="F15" s="245">
        <f>'Expand Medical Homes'!F29</f>
        <v>100</v>
      </c>
      <c r="G15" s="39"/>
    </row>
    <row r="16" spans="1:7" ht="6.75" customHeight="1" thickBot="1">
      <c r="A16" s="34"/>
      <c r="F16" s="91"/>
      <c r="G16" s="36"/>
    </row>
    <row r="17" spans="1:7" ht="13.5" thickBot="1">
      <c r="A17" s="34"/>
      <c r="C17" s="35" t="s">
        <v>15</v>
      </c>
      <c r="F17" s="246">
        <f>'Expand Medical Homes'!F44</f>
        <v>1</v>
      </c>
      <c r="G17" s="36"/>
    </row>
    <row r="18" spans="1:7" s="33" customFormat="1" ht="6.75" customHeight="1" thickBot="1">
      <c r="A18" s="40"/>
      <c r="B18" s="17"/>
      <c r="C18" s="41"/>
      <c r="D18" s="38"/>
      <c r="F18" s="98"/>
      <c r="G18" s="39"/>
    </row>
    <row r="19" spans="1:7" s="33" customFormat="1" ht="13.5" customHeight="1" thickBot="1">
      <c r="A19" s="40"/>
      <c r="B19" s="17" t="str">
        <f>'Expand Medical Homes'!B47</f>
        <v>Process Milestone:</v>
      </c>
      <c r="C19" s="17"/>
      <c r="D19" s="236" t="str">
        <f>'Expand Medical Homes'!D47</f>
        <v>Assign at least 10,000 patients to provider-led medical home teams.</v>
      </c>
      <c r="F19" s="245">
        <f>'Expand Medical Homes'!F54</f>
        <v>240253</v>
      </c>
      <c r="G19" s="39"/>
    </row>
    <row r="20" spans="1:7" ht="6.75" customHeight="1" thickBot="1">
      <c r="A20" s="34"/>
      <c r="F20" s="91"/>
      <c r="G20" s="36"/>
    </row>
    <row r="21" spans="1:7" ht="13.5" thickBot="1">
      <c r="A21" s="34"/>
      <c r="C21" s="35" t="s">
        <v>15</v>
      </c>
      <c r="F21" s="246">
        <f>'Expand Medical Homes'!F69</f>
        <v>1</v>
      </c>
      <c r="G21" s="36"/>
    </row>
    <row r="22" spans="1:7" s="33" customFormat="1" ht="6.75" customHeight="1" thickBot="1">
      <c r="A22" s="40"/>
      <c r="B22" s="17"/>
      <c r="C22" s="41"/>
      <c r="D22" s="38"/>
      <c r="F22" s="98"/>
      <c r="G22" s="39"/>
    </row>
    <row r="23" spans="1:7" s="33" customFormat="1" ht="13.5" customHeight="1" thickBot="1">
      <c r="A23" s="40"/>
      <c r="B23" s="17" t="str">
        <f>'Expand Medical Homes'!B72</f>
        <v>Process Milestone:</v>
      </c>
      <c r="C23" s="17"/>
      <c r="D23" s="236">
        <f>'Expand Medical Homes'!D72</f>
        <v>0</v>
      </c>
      <c r="F23" s="245" t="str">
        <f>'Expand Medical Homes'!F79</f>
        <v>N/A</v>
      </c>
      <c r="G23" s="39"/>
    </row>
    <row r="24" spans="1:7" ht="6.75" customHeight="1" thickBot="1">
      <c r="A24" s="34"/>
      <c r="F24" s="91"/>
      <c r="G24" s="36"/>
    </row>
    <row r="25" spans="1:7" ht="13.5" thickBot="1">
      <c r="A25" s="34"/>
      <c r="C25" s="35" t="s">
        <v>15</v>
      </c>
      <c r="F25" s="246" t="str">
        <f>'Expand Medical Homes'!F94</f>
        <v xml:space="preserve"> </v>
      </c>
      <c r="G25" s="36"/>
    </row>
    <row r="26" spans="1:7" s="33" customFormat="1" ht="6.75" customHeight="1" thickBot="1">
      <c r="A26" s="40"/>
      <c r="B26" s="17"/>
      <c r="C26" s="41"/>
      <c r="D26" s="38"/>
      <c r="F26" s="98"/>
      <c r="G26" s="39"/>
    </row>
    <row r="27" spans="1:7" s="33" customFormat="1" ht="13.5" customHeight="1" thickBot="1">
      <c r="A27" s="40"/>
      <c r="B27" s="17" t="str">
        <f>'Expand Medical Homes'!B97</f>
        <v>Process Milestone:</v>
      </c>
      <c r="C27" s="17"/>
      <c r="D27" s="236">
        <f>'Expand Medical Homes'!D97</f>
        <v>0</v>
      </c>
      <c r="F27" s="245" t="str">
        <f>'Expand Medical Homes'!F104</f>
        <v>N/A</v>
      </c>
      <c r="G27" s="39"/>
    </row>
    <row r="28" spans="1:7" ht="6.75" customHeight="1" thickBot="1">
      <c r="A28" s="34"/>
      <c r="F28" s="91"/>
      <c r="G28" s="36"/>
    </row>
    <row r="29" spans="1:7" ht="13.5" thickBot="1">
      <c r="A29" s="34"/>
      <c r="C29" s="35" t="s">
        <v>15</v>
      </c>
      <c r="F29" s="246" t="str">
        <f>'Expand Medical Homes'!F119</f>
        <v xml:space="preserve"> </v>
      </c>
      <c r="G29" s="36"/>
    </row>
    <row r="30" spans="1:7" s="33" customFormat="1" ht="6.75" customHeight="1" thickBot="1">
      <c r="A30" s="40"/>
      <c r="B30" s="17"/>
      <c r="C30" s="41"/>
      <c r="D30" s="38"/>
      <c r="F30" s="98"/>
      <c r="G30" s="39"/>
    </row>
    <row r="31" spans="1:7" s="33" customFormat="1" ht="13.5" customHeight="1" thickBot="1">
      <c r="A31" s="40"/>
      <c r="B31" s="17" t="str">
        <f>'Expand Medical Homes'!B122</f>
        <v>Process Milestone:</v>
      </c>
      <c r="C31" s="17"/>
      <c r="D31" s="236">
        <f>'Expand Medical Homes'!D122</f>
        <v>0</v>
      </c>
      <c r="F31" s="245" t="str">
        <f>'Expand Medical Homes'!F129</f>
        <v>N/A</v>
      </c>
      <c r="G31" s="39"/>
    </row>
    <row r="32" spans="1:7" ht="6.75" customHeight="1" thickBot="1">
      <c r="A32" s="34"/>
      <c r="F32" s="91"/>
      <c r="G32" s="36"/>
    </row>
    <row r="33" spans="1:7" ht="13.5" thickBot="1">
      <c r="A33" s="34"/>
      <c r="C33" s="35" t="s">
        <v>15</v>
      </c>
      <c r="F33" s="246" t="str">
        <f>'Expand Medical Homes'!F144</f>
        <v xml:space="preserve"> </v>
      </c>
      <c r="G33" s="36"/>
    </row>
    <row r="34" spans="1:7" s="33" customFormat="1" ht="6.75" customHeight="1" thickBot="1">
      <c r="A34" s="40"/>
      <c r="B34" s="17"/>
      <c r="C34" s="41"/>
      <c r="D34" s="38"/>
      <c r="F34" s="98"/>
      <c r="G34" s="39"/>
    </row>
    <row r="35" spans="1:7" s="33" customFormat="1" ht="13.5" customHeight="1" thickBot="1">
      <c r="A35" s="40"/>
      <c r="B35" s="17" t="str">
        <f>'Expand Medical Homes'!B147</f>
        <v>Improvement Milestone:</v>
      </c>
      <c r="C35" s="17"/>
      <c r="D35" s="236">
        <f>'Expand Medical Homes'!D147</f>
        <v>0</v>
      </c>
      <c r="F35" s="245" t="str">
        <f>'Expand Medical Homes'!F154</f>
        <v>N/A</v>
      </c>
      <c r="G35" s="39"/>
    </row>
    <row r="36" spans="1:7" ht="6.75" customHeight="1" thickBot="1">
      <c r="A36" s="34"/>
      <c r="F36" s="91"/>
      <c r="G36" s="36"/>
    </row>
    <row r="37" spans="1:7" ht="13.5" thickBot="1">
      <c r="A37" s="34"/>
      <c r="C37" s="35" t="s">
        <v>15</v>
      </c>
      <c r="F37" s="246" t="str">
        <f>'Expand Medical Homes'!F169</f>
        <v xml:space="preserve"> </v>
      </c>
      <c r="G37" s="36"/>
    </row>
    <row r="38" spans="1:7" s="33" customFormat="1" ht="6.75" customHeight="1" thickBot="1">
      <c r="A38" s="40"/>
      <c r="B38" s="17"/>
      <c r="C38" s="41"/>
      <c r="D38" s="38"/>
      <c r="F38" s="98"/>
      <c r="G38" s="39"/>
    </row>
    <row r="39" spans="1:7" s="33" customFormat="1" ht="13.5" customHeight="1" thickBot="1">
      <c r="A39" s="40"/>
      <c r="B39" s="17" t="str">
        <f>'Expand Medical Homes'!B172</f>
        <v>Improvement Milestone:</v>
      </c>
      <c r="C39" s="17"/>
      <c r="D39" s="236">
        <f>'Expand Medical Homes'!D172</f>
        <v>0</v>
      </c>
      <c r="F39" s="245" t="str">
        <f>'Expand Medical Homes'!F179</f>
        <v>N/A</v>
      </c>
      <c r="G39" s="39"/>
    </row>
    <row r="40" spans="1:7" ht="6.75" customHeight="1" thickBot="1">
      <c r="A40" s="34"/>
      <c r="F40" s="91"/>
      <c r="G40" s="36"/>
    </row>
    <row r="41" spans="1:7" ht="13.5" thickBot="1">
      <c r="A41" s="34"/>
      <c r="C41" s="35" t="s">
        <v>15</v>
      </c>
      <c r="F41" s="246" t="str">
        <f>'Expand Medical Homes'!F194</f>
        <v xml:space="preserve"> </v>
      </c>
      <c r="G41" s="36"/>
    </row>
    <row r="42" spans="1:7" s="33" customFormat="1" ht="6.75" customHeight="1" thickBot="1">
      <c r="A42" s="40"/>
      <c r="B42" s="17"/>
      <c r="C42" s="41"/>
      <c r="D42" s="38"/>
      <c r="F42" s="98"/>
      <c r="G42" s="39"/>
    </row>
    <row r="43" spans="1:7" s="33" customFormat="1" ht="13.5" customHeight="1" thickBot="1">
      <c r="A43" s="40"/>
      <c r="B43" s="17" t="str">
        <f>'Expand Medical Homes'!B197</f>
        <v>Improvement Milestone:</v>
      </c>
      <c r="C43" s="17"/>
      <c r="D43" s="236">
        <f>'Expand Medical Homes'!D197</f>
        <v>0</v>
      </c>
      <c r="F43" s="245" t="str">
        <f>'Expand Medical Homes'!F204</f>
        <v>N/A</v>
      </c>
      <c r="G43" s="39"/>
    </row>
    <row r="44" spans="1:7" ht="6.75" customHeight="1" thickBot="1">
      <c r="A44" s="34"/>
      <c r="F44" s="91"/>
      <c r="G44" s="36"/>
    </row>
    <row r="45" spans="1:7" ht="13.5" thickBot="1">
      <c r="A45" s="34"/>
      <c r="C45" s="35" t="s">
        <v>15</v>
      </c>
      <c r="F45" s="246" t="str">
        <f>'Expand Medical Homes'!F219</f>
        <v xml:space="preserve"> </v>
      </c>
      <c r="G45" s="36"/>
    </row>
    <row r="46" spans="1:7" s="33" customFormat="1" ht="6.75" customHeight="1" thickBot="1">
      <c r="A46" s="40"/>
      <c r="B46" s="17"/>
      <c r="C46" s="41"/>
      <c r="D46" s="38"/>
      <c r="F46" s="98"/>
      <c r="G46" s="39"/>
    </row>
    <row r="47" spans="1:7" s="33" customFormat="1" ht="13.5" customHeight="1" thickBot="1">
      <c r="A47" s="40"/>
      <c r="B47" s="17" t="str">
        <f>'Expand Medical Homes'!B222</f>
        <v>Improvement Milestone:</v>
      </c>
      <c r="C47" s="17"/>
      <c r="D47" s="236">
        <f>'Expand Medical Homes'!D222</f>
        <v>0</v>
      </c>
      <c r="F47" s="245" t="str">
        <f>'Expand Medical Homes'!F229</f>
        <v>N/A</v>
      </c>
      <c r="G47" s="39"/>
    </row>
    <row r="48" spans="1:7" ht="6.75" customHeight="1" thickBot="1">
      <c r="A48" s="34"/>
      <c r="F48" s="91"/>
      <c r="G48" s="36"/>
    </row>
    <row r="49" spans="1:7" ht="13.5" thickBot="1">
      <c r="A49" s="34"/>
      <c r="C49" s="35" t="s">
        <v>15</v>
      </c>
      <c r="F49" s="246" t="str">
        <f>'Expand Medical Homes'!F244</f>
        <v xml:space="preserve"> </v>
      </c>
      <c r="G49" s="36"/>
    </row>
    <row r="50" spans="1:7" s="33" customFormat="1" ht="6.75" customHeight="1" thickBot="1">
      <c r="A50" s="40"/>
      <c r="B50" s="17"/>
      <c r="C50" s="41"/>
      <c r="D50" s="38"/>
      <c r="F50" s="98"/>
      <c r="G50" s="39"/>
    </row>
    <row r="51" spans="1:7" s="33" customFormat="1" ht="13.5" customHeight="1" thickBot="1">
      <c r="A51" s="40"/>
      <c r="B51" s="17" t="str">
        <f>'Expand Medical Homes'!B247</f>
        <v>Improvement Milestone:</v>
      </c>
      <c r="C51" s="17"/>
      <c r="D51" s="236">
        <f>'Expand Medical Homes'!D247</f>
        <v>0</v>
      </c>
      <c r="F51" s="245" t="str">
        <f>'Expand Medical Homes'!F254</f>
        <v>N/A</v>
      </c>
      <c r="G51" s="39"/>
    </row>
    <row r="52" spans="1:7" ht="6.75" customHeight="1" thickBot="1">
      <c r="A52" s="34"/>
      <c r="F52" s="91"/>
      <c r="G52" s="36"/>
    </row>
    <row r="53" spans="1:7" ht="13.5" thickBot="1">
      <c r="A53" s="34"/>
      <c r="C53" s="35" t="s">
        <v>15</v>
      </c>
      <c r="F53" s="246" t="str">
        <f>'Expand Medical Homes'!F269</f>
        <v xml:space="preserve"> </v>
      </c>
      <c r="G53" s="36"/>
    </row>
    <row r="54" spans="1:7" ht="13.5" thickBot="1">
      <c r="A54" s="34"/>
      <c r="C54" s="35"/>
      <c r="F54" s="91"/>
      <c r="G54" s="36"/>
    </row>
    <row r="55" spans="1:7" ht="13.5" thickBot="1">
      <c r="A55" s="34"/>
      <c r="B55" s="2" t="s">
        <v>10</v>
      </c>
      <c r="C55" s="35"/>
      <c r="F55" s="247">
        <f>'Expand Medical Homes'!F18</f>
        <v>26963000</v>
      </c>
      <c r="G55" s="36"/>
    </row>
    <row r="56" spans="1:7" ht="13.5" thickBot="1">
      <c r="A56" s="34"/>
      <c r="C56" s="35"/>
      <c r="F56" s="91"/>
      <c r="G56" s="36"/>
    </row>
    <row r="57" spans="1:7" ht="13.5" thickBot="1">
      <c r="A57" s="34"/>
      <c r="B57" s="2" t="s">
        <v>62</v>
      </c>
      <c r="C57" s="35"/>
      <c r="F57" s="248">
        <f>SUM(F53,F49,F45,F41,F37,F33,F29,F25,F21,F17)</f>
        <v>2</v>
      </c>
      <c r="G57" s="36"/>
    </row>
    <row r="58" spans="1:7" ht="13.5" thickBot="1">
      <c r="A58" s="34"/>
      <c r="C58" s="35"/>
      <c r="F58" s="91"/>
      <c r="G58" s="36"/>
    </row>
    <row r="59" spans="1:7" ht="13.5" thickBot="1">
      <c r="A59" s="34"/>
      <c r="B59" s="2" t="s">
        <v>63</v>
      </c>
      <c r="C59" s="35"/>
      <c r="F59" s="248">
        <f>COUNT(F53,F49,F45,F41,F37,F33,F29,F25,F21,F17)</f>
        <v>2</v>
      </c>
      <c r="G59" s="36"/>
    </row>
    <row r="60" spans="1:7" ht="13.5" thickBot="1">
      <c r="A60" s="34"/>
      <c r="C60" s="35"/>
      <c r="F60" s="91"/>
      <c r="G60" s="36"/>
    </row>
    <row r="61" spans="1:7" ht="13.5" thickBot="1">
      <c r="A61" s="34"/>
      <c r="B61" s="2" t="s">
        <v>64</v>
      </c>
      <c r="C61" s="35"/>
      <c r="F61" s="249">
        <f>IF(F59=0," ",F57/F59)</f>
        <v>1</v>
      </c>
      <c r="G61" s="36"/>
    </row>
    <row r="62" spans="1:7" ht="13.5" thickBot="1">
      <c r="A62" s="34"/>
      <c r="C62" s="35"/>
      <c r="F62" s="91"/>
      <c r="G62" s="36"/>
    </row>
    <row r="63" spans="1:7" ht="13.5" thickBot="1">
      <c r="A63" s="34"/>
      <c r="B63" s="2" t="s">
        <v>65</v>
      </c>
      <c r="C63" s="35"/>
      <c r="F63" s="247">
        <f>IF(F59=0," ",F61*F55)</f>
        <v>26963000</v>
      </c>
      <c r="G63" s="36"/>
    </row>
    <row r="64" spans="1:7" ht="13.5" thickBot="1">
      <c r="A64" s="34"/>
      <c r="C64" s="35"/>
      <c r="F64" s="91"/>
      <c r="G64" s="36"/>
    </row>
    <row r="65" spans="1:7" ht="13.5" thickBot="1">
      <c r="A65" s="34"/>
      <c r="B65" s="2" t="s">
        <v>11</v>
      </c>
      <c r="C65" s="35"/>
      <c r="F65" s="250">
        <f>'Expand Medical Homes'!F20</f>
        <v>26963000</v>
      </c>
      <c r="G65" s="36"/>
    </row>
    <row r="66" spans="1:7" ht="13.5" thickBot="1">
      <c r="A66" s="34"/>
      <c r="C66" s="35"/>
      <c r="F66" s="91"/>
      <c r="G66" s="36"/>
    </row>
    <row r="67" spans="1:7" ht="13.5" thickBot="1">
      <c r="A67" s="34"/>
      <c r="B67" s="237" t="s">
        <v>66</v>
      </c>
      <c r="C67" s="35"/>
      <c r="F67" s="215">
        <f>IF(F59=0," ",F63-F65)</f>
        <v>0</v>
      </c>
      <c r="G67" s="36"/>
    </row>
    <row r="68" spans="1:7" ht="15">
      <c r="A68" s="48"/>
      <c r="B68" s="252"/>
      <c r="C68" s="253"/>
      <c r="D68" s="50"/>
      <c r="E68" s="50"/>
      <c r="F68" s="131"/>
      <c r="G68" s="52"/>
    </row>
    <row r="69" spans="1:7" s="33" customFormat="1" ht="15.75" thickBot="1">
      <c r="A69" s="27" t="s">
        <v>103</v>
      </c>
      <c r="B69" s="28"/>
      <c r="C69" s="28"/>
      <c r="D69" s="29"/>
      <c r="E69" s="30"/>
      <c r="F69" s="110"/>
      <c r="G69" s="32"/>
    </row>
    <row r="70" spans="1:7" s="33" customFormat="1" ht="13.5" customHeight="1" thickBot="1">
      <c r="A70" s="40"/>
      <c r="B70" s="17" t="str">
        <f>'Chronic Care Management'!B22</f>
        <v>Process Milestone:</v>
      </c>
      <c r="C70" s="17"/>
      <c r="D70" s="236" t="str">
        <f>'Chronic Care Management'!D22</f>
        <v>Determine baseline percentage of patients with diabetes, heart failure, or asthma with at least one recorded self-management goal.</v>
      </c>
      <c r="F70" s="245" t="str">
        <f>'Chronic Care Management'!F29</f>
        <v>Yes</v>
      </c>
      <c r="G70" s="39"/>
    </row>
    <row r="71" spans="1:7" ht="6.75" customHeight="1" thickBot="1">
      <c r="A71" s="34"/>
      <c r="F71" s="91"/>
      <c r="G71" s="36"/>
    </row>
    <row r="72" spans="1:7" ht="13.5" thickBot="1">
      <c r="A72" s="34"/>
      <c r="C72" s="35" t="s">
        <v>15</v>
      </c>
      <c r="F72" s="246">
        <f>'Chronic Care Management'!F44</f>
        <v>1</v>
      </c>
      <c r="G72" s="36"/>
    </row>
    <row r="73" spans="1:7" s="33" customFormat="1" ht="6.75" customHeight="1" thickBot="1">
      <c r="A73" s="40"/>
      <c r="B73" s="17"/>
      <c r="C73" s="41"/>
      <c r="D73" s="38"/>
      <c r="F73" s="98"/>
      <c r="G73" s="39"/>
    </row>
    <row r="74" spans="1:7" s="33" customFormat="1" ht="13.5" customHeight="1" thickBot="1">
      <c r="A74" s="40"/>
      <c r="B74" s="17" t="str">
        <f>'Chronic Care Management'!B47</f>
        <v>Process Milestone:</v>
      </c>
      <c r="C74" s="17"/>
      <c r="D74" s="236" t="str">
        <f>'Chronic Care Management'!D47</f>
        <v>Implement a comprehensive risk-reduction program for patients with diabetes mellitus that includes gylcemic, blood pressure and lipid control in primary care.</v>
      </c>
      <c r="F74" s="245" t="str">
        <f>'Chronic Care Management'!F54</f>
        <v>Yes</v>
      </c>
      <c r="G74" s="39"/>
    </row>
    <row r="75" spans="1:7" ht="6.75" customHeight="1" thickBot="1">
      <c r="A75" s="34"/>
      <c r="F75" s="91"/>
      <c r="G75" s="36"/>
    </row>
    <row r="76" spans="1:7" ht="13.5" thickBot="1">
      <c r="A76" s="34"/>
      <c r="C76" s="35" t="s">
        <v>15</v>
      </c>
      <c r="F76" s="246">
        <f>'Chronic Care Management'!F69</f>
        <v>1</v>
      </c>
      <c r="G76" s="36"/>
    </row>
    <row r="77" spans="1:7" s="33" customFormat="1" ht="6.75" customHeight="1" thickBot="1">
      <c r="A77" s="40"/>
      <c r="B77" s="17"/>
      <c r="C77" s="41"/>
      <c r="D77" s="38"/>
      <c r="F77" s="98"/>
      <c r="G77" s="39"/>
    </row>
    <row r="78" spans="1:7" s="33" customFormat="1" ht="13.5" customHeight="1" thickBot="1">
      <c r="A78" s="40"/>
      <c r="B78" s="17" t="str">
        <f>'Chronic Care Management'!B72</f>
        <v>Process Milestone:</v>
      </c>
      <c r="C78" s="17"/>
      <c r="D78" s="236" t="str">
        <f>'Chronic Care Management'!D72</f>
        <v>Expand and document interaction types between patient and health care team beyond one-to-one visits to include group visits, telephone visits, and other interaction types.</v>
      </c>
      <c r="F78" s="245" t="str">
        <f>'Chronic Care Management'!F79</f>
        <v>Yes</v>
      </c>
      <c r="G78" s="39"/>
    </row>
    <row r="79" spans="1:7" ht="6.75" customHeight="1" thickBot="1">
      <c r="A79" s="34"/>
      <c r="F79" s="91"/>
      <c r="G79" s="36"/>
    </row>
    <row r="80" spans="1:7" ht="13.5" thickBot="1">
      <c r="A80" s="34"/>
      <c r="C80" s="35" t="s">
        <v>15</v>
      </c>
      <c r="F80" s="246">
        <f>'Chronic Care Management'!F94</f>
        <v>1</v>
      </c>
      <c r="G80" s="36"/>
    </row>
    <row r="81" spans="1:7" s="33" customFormat="1" ht="6.75" customHeight="1" thickBot="1">
      <c r="A81" s="40"/>
      <c r="B81" s="17"/>
      <c r="C81" s="41"/>
      <c r="D81" s="38"/>
      <c r="F81" s="98"/>
      <c r="G81" s="39"/>
    </row>
    <row r="82" spans="1:7" s="33" customFormat="1" ht="13.5" customHeight="1" thickBot="1">
      <c r="A82" s="40"/>
      <c r="B82" s="17" t="str">
        <f>'Chronic Care Management'!B97</f>
        <v>Process Milestone:</v>
      </c>
      <c r="C82" s="17"/>
      <c r="D82" s="236" t="str">
        <f>'Chronic Care Management'!D97</f>
        <v>Implement Stroke Medical Home (blood pressure control)</v>
      </c>
      <c r="F82" s="245" t="str">
        <f>'Chronic Care Management'!F104</f>
        <v>Yes</v>
      </c>
      <c r="G82" s="39"/>
    </row>
    <row r="83" spans="1:7" ht="6.75" customHeight="1" thickBot="1">
      <c r="A83" s="34"/>
      <c r="F83" s="91"/>
      <c r="G83" s="36"/>
    </row>
    <row r="84" spans="1:7" ht="13.5" thickBot="1">
      <c r="A84" s="34"/>
      <c r="C84" s="35" t="s">
        <v>15</v>
      </c>
      <c r="F84" s="246">
        <f>'Chronic Care Management'!F119</f>
        <v>1</v>
      </c>
      <c r="G84" s="36"/>
    </row>
    <row r="85" spans="1:7" s="33" customFormat="1" ht="6.75" customHeight="1" thickBot="1">
      <c r="A85" s="40"/>
      <c r="B85" s="17"/>
      <c r="C85" s="41"/>
      <c r="D85" s="38"/>
      <c r="F85" s="98"/>
      <c r="G85" s="39"/>
    </row>
    <row r="86" spans="1:7" s="33" customFormat="1" ht="13.5" customHeight="1" thickBot="1">
      <c r="A86" s="40"/>
      <c r="B86" s="17" t="str">
        <f>'Chronic Care Management'!B122</f>
        <v>Process Milestone:</v>
      </c>
      <c r="C86" s="17"/>
      <c r="D86" s="236">
        <f>'Chronic Care Management'!D122</f>
        <v>0</v>
      </c>
      <c r="F86" s="245" t="str">
        <f>'Chronic Care Management'!F129</f>
        <v>N/A</v>
      </c>
      <c r="G86" s="39"/>
    </row>
    <row r="87" spans="1:7" ht="6.75" customHeight="1" thickBot="1">
      <c r="A87" s="34"/>
      <c r="F87" s="91"/>
      <c r="G87" s="36"/>
    </row>
    <row r="88" spans="1:7" ht="13.5" thickBot="1">
      <c r="A88" s="34"/>
      <c r="C88" s="35" t="s">
        <v>15</v>
      </c>
      <c r="F88" s="246" t="str">
        <f>'Chronic Care Management'!F144</f>
        <v xml:space="preserve"> </v>
      </c>
      <c r="G88" s="36"/>
    </row>
    <row r="89" spans="1:7" s="33" customFormat="1" ht="6.75" customHeight="1" thickBot="1">
      <c r="A89" s="40"/>
      <c r="B89" s="17"/>
      <c r="C89" s="41"/>
      <c r="D89" s="38"/>
      <c r="F89" s="98"/>
      <c r="G89" s="39"/>
    </row>
    <row r="90" spans="1:7" s="33" customFormat="1" ht="13.5" customHeight="1" thickBot="1">
      <c r="A90" s="40"/>
      <c r="B90" s="17" t="str">
        <f>'Chronic Care Management'!B147</f>
        <v>Improvement Milestone:</v>
      </c>
      <c r="C90" s="17"/>
      <c r="D90" s="236">
        <f>'Chronic Care Management'!D147</f>
        <v>0</v>
      </c>
      <c r="F90" s="245" t="str">
        <f>'Chronic Care Management'!F154</f>
        <v>N/A</v>
      </c>
      <c r="G90" s="39"/>
    </row>
    <row r="91" spans="1:7" ht="6.75" customHeight="1" thickBot="1">
      <c r="A91" s="34"/>
      <c r="F91" s="91"/>
      <c r="G91" s="36"/>
    </row>
    <row r="92" spans="1:7" ht="13.5" thickBot="1">
      <c r="A92" s="34"/>
      <c r="C92" s="35" t="s">
        <v>15</v>
      </c>
      <c r="F92" s="246" t="str">
        <f>'Chronic Care Management'!F169</f>
        <v xml:space="preserve"> </v>
      </c>
      <c r="G92" s="36"/>
    </row>
    <row r="93" spans="1:7" s="33" customFormat="1" ht="6.75" customHeight="1" thickBot="1">
      <c r="A93" s="40"/>
      <c r="B93" s="17"/>
      <c r="C93" s="41"/>
      <c r="D93" s="38"/>
      <c r="F93" s="98"/>
      <c r="G93" s="39"/>
    </row>
    <row r="94" spans="1:7" s="33" customFormat="1" ht="13.5" customHeight="1" thickBot="1">
      <c r="A94" s="40"/>
      <c r="B94" s="17" t="str">
        <f>'Chronic Care Management'!B172</f>
        <v>Improvement Milestone:</v>
      </c>
      <c r="C94" s="17"/>
      <c r="D94" s="236">
        <f>'Chronic Care Management'!D172</f>
        <v>0</v>
      </c>
      <c r="F94" s="245" t="str">
        <f>'Chronic Care Management'!F179</f>
        <v>N/A</v>
      </c>
      <c r="G94" s="39"/>
    </row>
    <row r="95" spans="1:7" ht="6.75" customHeight="1" thickBot="1">
      <c r="A95" s="34"/>
      <c r="F95" s="91"/>
      <c r="G95" s="36"/>
    </row>
    <row r="96" spans="1:7" ht="13.5" thickBot="1">
      <c r="A96" s="34"/>
      <c r="C96" s="35" t="s">
        <v>15</v>
      </c>
      <c r="F96" s="246" t="str">
        <f>'Chronic Care Management'!F194</f>
        <v xml:space="preserve"> </v>
      </c>
      <c r="G96" s="36"/>
    </row>
    <row r="97" spans="1:7" s="33" customFormat="1" ht="6.75" customHeight="1" thickBot="1">
      <c r="A97" s="40"/>
      <c r="B97" s="17"/>
      <c r="C97" s="41"/>
      <c r="D97" s="38"/>
      <c r="F97" s="98"/>
      <c r="G97" s="39"/>
    </row>
    <row r="98" spans="1:7" s="33" customFormat="1" ht="13.5" customHeight="1" thickBot="1">
      <c r="A98" s="40"/>
      <c r="B98" s="17" t="str">
        <f>'Chronic Care Management'!B197</f>
        <v>Improvement Milestone:</v>
      </c>
      <c r="C98" s="17"/>
      <c r="D98" s="236">
        <f>'Chronic Care Management'!D197</f>
        <v>0</v>
      </c>
      <c r="F98" s="245" t="str">
        <f>'Chronic Care Management'!F204</f>
        <v>N/A</v>
      </c>
      <c r="G98" s="39"/>
    </row>
    <row r="99" spans="1:7" ht="6.75" customHeight="1" thickBot="1">
      <c r="A99" s="34"/>
      <c r="F99" s="91"/>
      <c r="G99" s="36"/>
    </row>
    <row r="100" spans="1:7" ht="13.5" thickBot="1">
      <c r="A100" s="34"/>
      <c r="C100" s="35" t="s">
        <v>15</v>
      </c>
      <c r="F100" s="246" t="str">
        <f>'Chronic Care Management'!F219</f>
        <v xml:space="preserve"> </v>
      </c>
      <c r="G100" s="36"/>
    </row>
    <row r="101" spans="1:7" s="33" customFormat="1" ht="6.75" customHeight="1" thickBot="1">
      <c r="A101" s="40"/>
      <c r="B101" s="17"/>
      <c r="C101" s="41"/>
      <c r="D101" s="38"/>
      <c r="F101" s="98"/>
      <c r="G101" s="39"/>
    </row>
    <row r="102" spans="1:7" s="33" customFormat="1" ht="13.5" customHeight="1" thickBot="1">
      <c r="A102" s="40"/>
      <c r="B102" s="17" t="str">
        <f>'Chronic Care Management'!B222</f>
        <v>Improvement Milestone:</v>
      </c>
      <c r="C102" s="17"/>
      <c r="D102" s="236">
        <f>'Chronic Care Management'!D222</f>
        <v>0</v>
      </c>
      <c r="F102" s="245" t="str">
        <f>'Chronic Care Management'!F229</f>
        <v>N/A</v>
      </c>
      <c r="G102" s="39"/>
    </row>
    <row r="103" spans="1:7" ht="6.75" customHeight="1" thickBot="1">
      <c r="A103" s="34"/>
      <c r="F103" s="91"/>
      <c r="G103" s="36"/>
    </row>
    <row r="104" spans="1:7" ht="13.5" thickBot="1">
      <c r="A104" s="34"/>
      <c r="C104" s="35" t="s">
        <v>15</v>
      </c>
      <c r="F104" s="246" t="str">
        <f>'Chronic Care Management'!F244</f>
        <v xml:space="preserve"> </v>
      </c>
      <c r="G104" s="36"/>
    </row>
    <row r="105" spans="1:7" s="33" customFormat="1" ht="6.75" customHeight="1" thickBot="1">
      <c r="A105" s="40"/>
      <c r="B105" s="17"/>
      <c r="C105" s="41"/>
      <c r="D105" s="38"/>
      <c r="F105" s="98"/>
      <c r="G105" s="39"/>
    </row>
    <row r="106" spans="1:7" s="33" customFormat="1" ht="13.5" customHeight="1" thickBot="1">
      <c r="A106" s="40"/>
      <c r="B106" s="17" t="str">
        <f>'Chronic Care Management'!B247</f>
        <v>Improvement Milestone:</v>
      </c>
      <c r="C106" s="17"/>
      <c r="D106" s="236">
        <f>'Chronic Care Management'!D247</f>
        <v>0</v>
      </c>
      <c r="F106" s="245" t="str">
        <f>'Chronic Care Management'!F254</f>
        <v>N/A</v>
      </c>
      <c r="G106" s="39"/>
    </row>
    <row r="107" spans="1:7" ht="6.75" customHeight="1" thickBot="1">
      <c r="A107" s="34"/>
      <c r="F107" s="91"/>
      <c r="G107" s="36"/>
    </row>
    <row r="108" spans="1:7" ht="13.5" thickBot="1">
      <c r="A108" s="34"/>
      <c r="C108" s="35" t="s">
        <v>15</v>
      </c>
      <c r="F108" s="246" t="str">
        <f>'Chronic Care Management'!F269</f>
        <v xml:space="preserve"> </v>
      </c>
      <c r="G108" s="36"/>
    </row>
    <row r="109" spans="1:7" ht="13.5" thickBot="1">
      <c r="A109" s="34"/>
      <c r="C109" s="35"/>
      <c r="F109" s="91"/>
      <c r="G109" s="36"/>
    </row>
    <row r="110" spans="1:7" ht="13.5" thickBot="1">
      <c r="A110" s="34"/>
      <c r="B110" s="2" t="s">
        <v>10</v>
      </c>
      <c r="C110" s="35"/>
      <c r="F110" s="247">
        <f>'Chronic Care Management'!F18</f>
        <v>53926000</v>
      </c>
      <c r="G110" s="36"/>
    </row>
    <row r="111" spans="1:7" ht="13.5" thickBot="1">
      <c r="A111" s="34"/>
      <c r="C111" s="35"/>
      <c r="F111" s="91"/>
      <c r="G111" s="36"/>
    </row>
    <row r="112" spans="1:7" ht="13.5" thickBot="1">
      <c r="A112" s="34"/>
      <c r="B112" s="2" t="s">
        <v>62</v>
      </c>
      <c r="C112" s="35"/>
      <c r="F112" s="248">
        <f>SUM(F108,F104,F100,F96,F92,F88,F84,F80,F76,F72)</f>
        <v>4</v>
      </c>
      <c r="G112" s="36"/>
    </row>
    <row r="113" spans="1:7" ht="13.5" thickBot="1">
      <c r="A113" s="34"/>
      <c r="C113" s="35"/>
      <c r="F113" s="91"/>
      <c r="G113" s="36"/>
    </row>
    <row r="114" spans="1:7" ht="13.5" thickBot="1">
      <c r="A114" s="34"/>
      <c r="B114" s="2" t="s">
        <v>63</v>
      </c>
      <c r="C114" s="35"/>
      <c r="F114" s="248">
        <f>COUNT(F108,F104,F100,F96,F92,F88,F84,F80,F76,F72)</f>
        <v>4</v>
      </c>
      <c r="G114" s="36"/>
    </row>
    <row r="115" spans="1:7" ht="13.5" thickBot="1">
      <c r="A115" s="34"/>
      <c r="C115" s="35"/>
      <c r="F115" s="91"/>
      <c r="G115" s="36"/>
    </row>
    <row r="116" spans="1:7" ht="13.5" thickBot="1">
      <c r="A116" s="34"/>
      <c r="B116" s="2" t="s">
        <v>64</v>
      </c>
      <c r="C116" s="35"/>
      <c r="F116" s="249">
        <f>IF(F114=0," ",F112/F114)</f>
        <v>1</v>
      </c>
      <c r="G116" s="36"/>
    </row>
    <row r="117" spans="1:7" ht="13.5" thickBot="1">
      <c r="A117" s="34"/>
      <c r="C117" s="35"/>
      <c r="F117" s="91"/>
      <c r="G117" s="36"/>
    </row>
    <row r="118" spans="1:7" ht="13.5" thickBot="1">
      <c r="A118" s="34"/>
      <c r="B118" s="2" t="s">
        <v>65</v>
      </c>
      <c r="C118" s="35"/>
      <c r="F118" s="247">
        <f>IF(F114=0," ",F116*F110)</f>
        <v>53926000</v>
      </c>
      <c r="G118" s="36"/>
    </row>
    <row r="119" spans="1:7" ht="13.5" thickBot="1">
      <c r="A119" s="34"/>
      <c r="C119" s="35"/>
      <c r="F119" s="91"/>
      <c r="G119" s="36"/>
    </row>
    <row r="120" spans="1:7" ht="13.5" thickBot="1">
      <c r="A120" s="34"/>
      <c r="B120" s="2" t="s">
        <v>11</v>
      </c>
      <c r="C120" s="35"/>
      <c r="F120" s="250">
        <f>'Chronic Care Management'!F20</f>
        <v>53926000</v>
      </c>
      <c r="G120" s="36"/>
    </row>
    <row r="121" spans="1:7" ht="13.5" thickBot="1">
      <c r="A121" s="34"/>
      <c r="C121" s="35"/>
      <c r="F121" s="91"/>
      <c r="G121" s="36"/>
    </row>
    <row r="122" spans="1:7" ht="13.5" thickBot="1">
      <c r="A122" s="34"/>
      <c r="B122" s="237" t="s">
        <v>66</v>
      </c>
      <c r="C122" s="35"/>
      <c r="F122" s="215">
        <f>IF(F114=0," ",F118-F120)</f>
        <v>0</v>
      </c>
      <c r="G122" s="36"/>
    </row>
    <row r="123" spans="1:7" ht="15">
      <c r="A123" s="48"/>
      <c r="B123" s="252"/>
      <c r="C123" s="253"/>
      <c r="D123" s="50"/>
      <c r="E123" s="50"/>
      <c r="F123" s="131"/>
      <c r="G123" s="52"/>
    </row>
    <row r="124" spans="1:7" s="33" customFormat="1" ht="15.75" thickBot="1">
      <c r="A124" s="27" t="s">
        <v>104</v>
      </c>
      <c r="B124" s="28"/>
      <c r="C124" s="28"/>
      <c r="D124" s="29"/>
      <c r="E124" s="30"/>
      <c r="F124" s="110"/>
      <c r="G124" s="32"/>
    </row>
    <row r="125" spans="1:7" s="33" customFormat="1" ht="13.5" customHeight="1" thickBot="1">
      <c r="A125" s="40"/>
      <c r="B125" s="17" t="str">
        <f>'Redesign Primary Care'!B22</f>
        <v>Process Milestone:</v>
      </c>
      <c r="C125" s="17"/>
      <c r="D125" s="236">
        <f>'Redesign Primary Care'!D22</f>
        <v>0</v>
      </c>
      <c r="F125" s="245" t="str">
        <f>'Redesign Primary Care'!F29</f>
        <v>N/A</v>
      </c>
      <c r="G125" s="39"/>
    </row>
    <row r="126" spans="1:7" ht="6.75" customHeight="1" thickBot="1">
      <c r="A126" s="34"/>
      <c r="F126" s="91"/>
      <c r="G126" s="36"/>
    </row>
    <row r="127" spans="1:7" ht="13.5" thickBot="1">
      <c r="A127" s="34"/>
      <c r="C127" s="35" t="s">
        <v>15</v>
      </c>
      <c r="F127" s="246" t="str">
        <f>'Redesign Primary Care'!F44</f>
        <v xml:space="preserve"> </v>
      </c>
      <c r="G127" s="36"/>
    </row>
    <row r="128" spans="1:7" s="33" customFormat="1" ht="6.75" customHeight="1" thickBot="1">
      <c r="A128" s="40"/>
      <c r="B128" s="17"/>
      <c r="C128" s="41"/>
      <c r="D128" s="38"/>
      <c r="F128" s="98"/>
      <c r="G128" s="39"/>
    </row>
    <row r="129" spans="1:7" s="33" customFormat="1" ht="13.5" customHeight="1" thickBot="1">
      <c r="A129" s="40"/>
      <c r="B129" s="17" t="str">
        <f>'Redesign Primary Care'!B47</f>
        <v>Process Milestone:</v>
      </c>
      <c r="C129" s="17"/>
      <c r="D129" s="236">
        <f>'Redesign Primary Care'!D47</f>
        <v>0</v>
      </c>
      <c r="F129" s="245" t="str">
        <f>'Redesign Primary Care'!F54</f>
        <v>N/A</v>
      </c>
      <c r="G129" s="39"/>
    </row>
    <row r="130" spans="1:7" ht="6.75" customHeight="1" thickBot="1">
      <c r="A130" s="34"/>
      <c r="F130" s="91"/>
      <c r="G130" s="36"/>
    </row>
    <row r="131" spans="1:7" ht="13.5" thickBot="1">
      <c r="A131" s="34"/>
      <c r="C131" s="35" t="s">
        <v>15</v>
      </c>
      <c r="F131" s="246" t="str">
        <f>'Redesign Primary Care'!F69</f>
        <v xml:space="preserve"> </v>
      </c>
      <c r="G131" s="36"/>
    </row>
    <row r="132" spans="1:7" s="33" customFormat="1" ht="6.75" customHeight="1" thickBot="1">
      <c r="A132" s="40"/>
      <c r="B132" s="17"/>
      <c r="C132" s="41"/>
      <c r="D132" s="38"/>
      <c r="F132" s="98"/>
      <c r="G132" s="39"/>
    </row>
    <row r="133" spans="1:7" s="33" customFormat="1" ht="13.5" customHeight="1" thickBot="1">
      <c r="A133" s="40"/>
      <c r="B133" s="17" t="str">
        <f>'Redesign Primary Care'!B72</f>
        <v>Process Milestone:</v>
      </c>
      <c r="C133" s="17"/>
      <c r="D133" s="236">
        <f>'Redesign Primary Care'!D72</f>
        <v>0</v>
      </c>
      <c r="F133" s="245" t="str">
        <f>'Redesign Primary Care'!F79</f>
        <v>N/A</v>
      </c>
      <c r="G133" s="39"/>
    </row>
    <row r="134" spans="1:7" ht="6.75" customHeight="1" thickBot="1">
      <c r="A134" s="34"/>
      <c r="F134" s="91"/>
      <c r="G134" s="36"/>
    </row>
    <row r="135" spans="1:7" ht="13.5" thickBot="1">
      <c r="A135" s="34"/>
      <c r="C135" s="35" t="s">
        <v>15</v>
      </c>
      <c r="F135" s="246" t="str">
        <f>'Redesign Primary Care'!F94</f>
        <v xml:space="preserve"> </v>
      </c>
      <c r="G135" s="36"/>
    </row>
    <row r="136" spans="1:7" s="33" customFormat="1" ht="6.75" customHeight="1" thickBot="1">
      <c r="A136" s="40"/>
      <c r="B136" s="17"/>
      <c r="C136" s="41"/>
      <c r="D136" s="38"/>
      <c r="F136" s="98"/>
      <c r="G136" s="39"/>
    </row>
    <row r="137" spans="1:7" s="33" customFormat="1" ht="13.5" customHeight="1" thickBot="1">
      <c r="A137" s="40"/>
      <c r="B137" s="17" t="str">
        <f>'Redesign Primary Care'!B97</f>
        <v>Process Milestone:</v>
      </c>
      <c r="C137" s="17"/>
      <c r="D137" s="236">
        <f>'Redesign Primary Care'!D97</f>
        <v>0</v>
      </c>
      <c r="F137" s="245" t="str">
        <f>'Redesign Primary Care'!F104</f>
        <v>N/A</v>
      </c>
      <c r="G137" s="39"/>
    </row>
    <row r="138" spans="1:7" ht="6.75" customHeight="1" thickBot="1">
      <c r="A138" s="34"/>
      <c r="F138" s="91"/>
      <c r="G138" s="36"/>
    </row>
    <row r="139" spans="1:7" ht="13.5" thickBot="1">
      <c r="A139" s="34"/>
      <c r="C139" s="35" t="s">
        <v>15</v>
      </c>
      <c r="F139" s="246" t="str">
        <f>'Redesign Primary Care'!F119</f>
        <v xml:space="preserve"> </v>
      </c>
      <c r="G139" s="36"/>
    </row>
    <row r="140" spans="1:7" s="33" customFormat="1" ht="6.75" customHeight="1" thickBot="1">
      <c r="A140" s="40"/>
      <c r="B140" s="17"/>
      <c r="C140" s="41"/>
      <c r="D140" s="38"/>
      <c r="F140" s="98"/>
      <c r="G140" s="39"/>
    </row>
    <row r="141" spans="1:7" s="33" customFormat="1" ht="13.5" customHeight="1" thickBot="1">
      <c r="A141" s="40"/>
      <c r="B141" s="17" t="str">
        <f>'Redesign Primary Care'!B122</f>
        <v>Process Milestone:</v>
      </c>
      <c r="C141" s="17"/>
      <c r="D141" s="236">
        <f>'Redesign Primary Care'!D122</f>
        <v>0</v>
      </c>
      <c r="F141" s="245" t="str">
        <f>'Redesign Primary Care'!F129</f>
        <v>N/A</v>
      </c>
      <c r="G141" s="39"/>
    </row>
    <row r="142" spans="1:7" ht="6.75" customHeight="1" thickBot="1">
      <c r="A142" s="34"/>
      <c r="F142" s="91"/>
      <c r="G142" s="36"/>
    </row>
    <row r="143" spans="1:7" ht="13.5" thickBot="1">
      <c r="A143" s="34"/>
      <c r="C143" s="35" t="s">
        <v>15</v>
      </c>
      <c r="F143" s="246" t="str">
        <f>'Redesign Primary Care'!F144</f>
        <v xml:space="preserve"> </v>
      </c>
      <c r="G143" s="36"/>
    </row>
    <row r="144" spans="1:7" s="33" customFormat="1" ht="6.75" customHeight="1" thickBot="1">
      <c r="A144" s="40"/>
      <c r="B144" s="17"/>
      <c r="C144" s="41"/>
      <c r="D144" s="38"/>
      <c r="F144" s="98"/>
      <c r="G144" s="39"/>
    </row>
    <row r="145" spans="1:7" s="33" customFormat="1" ht="13.5" customHeight="1" thickBot="1">
      <c r="A145" s="40"/>
      <c r="B145" s="17" t="str">
        <f>'Redesign Primary Care'!B147</f>
        <v>Improvement Milestone:</v>
      </c>
      <c r="C145" s="17"/>
      <c r="D145" s="236">
        <f>'Redesign Primary Care'!D147</f>
        <v>0</v>
      </c>
      <c r="F145" s="245" t="str">
        <f>'Redesign Primary Care'!F154</f>
        <v>N/A</v>
      </c>
      <c r="G145" s="39"/>
    </row>
    <row r="146" spans="1:7" ht="6.75" customHeight="1" thickBot="1">
      <c r="A146" s="34"/>
      <c r="F146" s="91"/>
      <c r="G146" s="36"/>
    </row>
    <row r="147" spans="1:7" ht="13.5" thickBot="1">
      <c r="A147" s="34"/>
      <c r="C147" s="35" t="s">
        <v>15</v>
      </c>
      <c r="F147" s="246" t="str">
        <f>'Redesign Primary Care'!F169</f>
        <v xml:space="preserve"> </v>
      </c>
      <c r="G147" s="36"/>
    </row>
    <row r="148" spans="1:7" s="33" customFormat="1" ht="6.75" customHeight="1" thickBot="1">
      <c r="A148" s="40"/>
      <c r="B148" s="17"/>
      <c r="C148" s="41"/>
      <c r="D148" s="38"/>
      <c r="F148" s="98"/>
      <c r="G148" s="39"/>
    </row>
    <row r="149" spans="1:7" s="33" customFormat="1" ht="13.5" customHeight="1" thickBot="1">
      <c r="A149" s="40"/>
      <c r="B149" s="17" t="str">
        <f>'Redesign Primary Care'!B172</f>
        <v>Improvement Milestone:</v>
      </c>
      <c r="C149" s="17"/>
      <c r="D149" s="236">
        <f>'Redesign Primary Care'!D172</f>
        <v>0</v>
      </c>
      <c r="F149" s="245" t="str">
        <f>'Redesign Primary Care'!F179</f>
        <v>N/A</v>
      </c>
      <c r="G149" s="39"/>
    </row>
    <row r="150" spans="1:7" ht="6.75" customHeight="1" thickBot="1">
      <c r="A150" s="34"/>
      <c r="F150" s="91"/>
      <c r="G150" s="36"/>
    </row>
    <row r="151" spans="1:7" ht="13.5" thickBot="1">
      <c r="A151" s="34"/>
      <c r="C151" s="35" t="s">
        <v>15</v>
      </c>
      <c r="F151" s="246" t="str">
        <f>'Redesign Primary Care'!F194</f>
        <v xml:space="preserve"> </v>
      </c>
      <c r="G151" s="36"/>
    </row>
    <row r="152" spans="1:7" s="33" customFormat="1" ht="6.75" customHeight="1" thickBot="1">
      <c r="A152" s="40"/>
      <c r="B152" s="17"/>
      <c r="C152" s="41"/>
      <c r="D152" s="38"/>
      <c r="F152" s="98"/>
      <c r="G152" s="39"/>
    </row>
    <row r="153" spans="1:7" s="33" customFormat="1" ht="13.5" customHeight="1" thickBot="1">
      <c r="A153" s="40"/>
      <c r="B153" s="17" t="str">
        <f>'Redesign Primary Care'!B197</f>
        <v>Improvement Milestone:</v>
      </c>
      <c r="C153" s="17"/>
      <c r="D153" s="236">
        <f>'Redesign Primary Care'!D197</f>
        <v>0</v>
      </c>
      <c r="F153" s="245" t="str">
        <f>'Redesign Primary Care'!F204</f>
        <v>N/A</v>
      </c>
      <c r="G153" s="39"/>
    </row>
    <row r="154" spans="1:7" ht="6.75" customHeight="1" thickBot="1">
      <c r="A154" s="34"/>
      <c r="F154" s="91"/>
      <c r="G154" s="36"/>
    </row>
    <row r="155" spans="1:7" ht="13.5" thickBot="1">
      <c r="A155" s="34"/>
      <c r="C155" s="35" t="s">
        <v>15</v>
      </c>
      <c r="F155" s="246" t="str">
        <f>'Redesign Primary Care'!F219</f>
        <v xml:space="preserve"> </v>
      </c>
      <c r="G155" s="36"/>
    </row>
    <row r="156" spans="1:7" s="33" customFormat="1" ht="6.75" customHeight="1" thickBot="1">
      <c r="A156" s="40"/>
      <c r="B156" s="17"/>
      <c r="C156" s="41"/>
      <c r="D156" s="38"/>
      <c r="F156" s="98"/>
      <c r="G156" s="39"/>
    </row>
    <row r="157" spans="1:7" s="33" customFormat="1" ht="13.5" customHeight="1" thickBot="1">
      <c r="A157" s="40"/>
      <c r="B157" s="17" t="str">
        <f>'Redesign Primary Care'!B222</f>
        <v>Improvement Milestone:</v>
      </c>
      <c r="C157" s="17"/>
      <c r="D157" s="236">
        <f>'Redesign Primary Care'!D222</f>
        <v>0</v>
      </c>
      <c r="F157" s="245" t="str">
        <f>'Redesign Primary Care'!F229</f>
        <v>N/A</v>
      </c>
      <c r="G157" s="39"/>
    </row>
    <row r="158" spans="1:7" ht="6.75" customHeight="1" thickBot="1">
      <c r="A158" s="34"/>
      <c r="F158" s="91"/>
      <c r="G158" s="36"/>
    </row>
    <row r="159" spans="1:7" ht="13.5" thickBot="1">
      <c r="A159" s="34"/>
      <c r="C159" s="35" t="s">
        <v>15</v>
      </c>
      <c r="F159" s="246" t="str">
        <f>'Redesign Primary Care'!F244</f>
        <v xml:space="preserve"> </v>
      </c>
      <c r="G159" s="36"/>
    </row>
    <row r="160" spans="1:7" s="33" customFormat="1" ht="6.75" customHeight="1" thickBot="1">
      <c r="A160" s="40"/>
      <c r="B160" s="17"/>
      <c r="C160" s="41"/>
      <c r="D160" s="38"/>
      <c r="F160" s="98"/>
      <c r="G160" s="39"/>
    </row>
    <row r="161" spans="1:7" s="33" customFormat="1" ht="13.5" customHeight="1" thickBot="1">
      <c r="A161" s="40"/>
      <c r="B161" s="17" t="str">
        <f>'Redesign Primary Care'!B247</f>
        <v>Improvement Milestone:</v>
      </c>
      <c r="C161" s="17"/>
      <c r="D161" s="236">
        <f>'Redesign Primary Care'!D247</f>
        <v>0</v>
      </c>
      <c r="F161" s="245" t="str">
        <f>'Redesign Primary Care'!F254</f>
        <v>N/A</v>
      </c>
      <c r="G161" s="39"/>
    </row>
    <row r="162" spans="1:7" ht="6.75" customHeight="1" thickBot="1">
      <c r="A162" s="34"/>
      <c r="F162" s="91"/>
      <c r="G162" s="36"/>
    </row>
    <row r="163" spans="1:7" ht="13.5" thickBot="1">
      <c r="A163" s="34"/>
      <c r="C163" s="35" t="s">
        <v>15</v>
      </c>
      <c r="F163" s="246" t="str">
        <f>'Redesign Primary Care'!F269</f>
        <v xml:space="preserve"> </v>
      </c>
      <c r="G163" s="36"/>
    </row>
    <row r="164" spans="1:7" ht="13.5" thickBot="1">
      <c r="A164" s="34"/>
      <c r="C164" s="35"/>
      <c r="F164" s="91"/>
      <c r="G164" s="36"/>
    </row>
    <row r="165" spans="1:7" ht="13.5" thickBot="1">
      <c r="A165" s="34"/>
      <c r="B165" s="2" t="s">
        <v>10</v>
      </c>
      <c r="C165" s="35"/>
      <c r="F165" s="247">
        <f>'Redesign Primary Care'!F18</f>
        <v>0</v>
      </c>
      <c r="G165" s="36"/>
    </row>
    <row r="166" spans="1:7" ht="13.5" thickBot="1">
      <c r="A166" s="34"/>
      <c r="C166" s="35"/>
      <c r="F166" s="91"/>
      <c r="G166" s="36"/>
    </row>
    <row r="167" spans="1:7" ht="13.5" thickBot="1">
      <c r="A167" s="34"/>
      <c r="B167" s="2" t="s">
        <v>62</v>
      </c>
      <c r="C167" s="35"/>
      <c r="F167" s="248">
        <f>SUM(F163,F159,F155,F151,F147,F143,F139,F135,F131,F127)</f>
        <v>0</v>
      </c>
      <c r="G167" s="36"/>
    </row>
    <row r="168" spans="1:7" ht="13.5" thickBot="1">
      <c r="A168" s="34"/>
      <c r="C168" s="35"/>
      <c r="F168" s="91"/>
      <c r="G168" s="36"/>
    </row>
    <row r="169" spans="1:7" ht="13.5" thickBot="1">
      <c r="A169" s="34"/>
      <c r="B169" s="2" t="s">
        <v>63</v>
      </c>
      <c r="C169" s="35"/>
      <c r="F169" s="248">
        <f>COUNT(F163,F159,F155,F151,F147,F143,F139,F135,F131,F127)</f>
        <v>0</v>
      </c>
      <c r="G169" s="36"/>
    </row>
    <row r="170" spans="1:7" ht="13.5" thickBot="1">
      <c r="A170" s="34"/>
      <c r="C170" s="35"/>
      <c r="F170" s="91"/>
      <c r="G170" s="36"/>
    </row>
    <row r="171" spans="1:7" ht="13.5" thickBot="1">
      <c r="A171" s="34"/>
      <c r="B171" s="2" t="s">
        <v>64</v>
      </c>
      <c r="C171" s="35"/>
      <c r="F171" s="249" t="str">
        <f>IF(F169=0," ",F167/F169)</f>
        <v xml:space="preserve"> </v>
      </c>
      <c r="G171" s="36"/>
    </row>
    <row r="172" spans="1:7" ht="13.5" thickBot="1">
      <c r="A172" s="34"/>
      <c r="C172" s="35"/>
      <c r="F172" s="91"/>
      <c r="G172" s="36"/>
    </row>
    <row r="173" spans="1:7" ht="13.5" thickBot="1">
      <c r="A173" s="34"/>
      <c r="B173" s="2" t="s">
        <v>65</v>
      </c>
      <c r="C173" s="35"/>
      <c r="F173" s="247" t="str">
        <f>IF(F169=0," ",F171*F165)</f>
        <v xml:space="preserve"> </v>
      </c>
      <c r="G173" s="36"/>
    </row>
    <row r="174" spans="1:7" ht="13.5" thickBot="1">
      <c r="A174" s="34"/>
      <c r="C174" s="35"/>
      <c r="F174" s="91"/>
      <c r="G174" s="36"/>
    </row>
    <row r="175" spans="1:7" ht="13.5" thickBot="1">
      <c r="A175" s="34"/>
      <c r="B175" s="2" t="s">
        <v>11</v>
      </c>
      <c r="C175" s="35"/>
      <c r="F175" s="250">
        <f>'Redesign Primary Care'!F20</f>
        <v>0</v>
      </c>
      <c r="G175" s="36"/>
    </row>
    <row r="176" spans="1:7" ht="13.5" thickBot="1">
      <c r="A176" s="34"/>
      <c r="C176" s="35"/>
      <c r="F176" s="91"/>
      <c r="G176" s="36"/>
    </row>
    <row r="177" spans="1:7" ht="13.5" thickBot="1">
      <c r="A177" s="34"/>
      <c r="B177" s="237" t="s">
        <v>66</v>
      </c>
      <c r="C177" s="35"/>
      <c r="F177" s="215" t="str">
        <f>IF(F169=0," ",F173-F175)</f>
        <v xml:space="preserve"> </v>
      </c>
      <c r="G177" s="36"/>
    </row>
    <row r="178" spans="1:7" ht="15">
      <c r="A178" s="48"/>
      <c r="B178" s="252"/>
      <c r="C178" s="253"/>
      <c r="D178" s="50"/>
      <c r="E178" s="50"/>
      <c r="F178" s="131"/>
      <c r="G178" s="52"/>
    </row>
    <row r="179" spans="1:7" s="33" customFormat="1" ht="15.75" thickBot="1">
      <c r="A179" s="27" t="s">
        <v>105</v>
      </c>
      <c r="B179" s="28"/>
      <c r="C179" s="28"/>
      <c r="D179" s="29"/>
      <c r="E179" s="30"/>
      <c r="F179" s="110"/>
      <c r="G179" s="32"/>
    </row>
    <row r="180" spans="1:7" s="33" customFormat="1" ht="13.5" customHeight="1" thickBot="1">
      <c r="A180" s="40"/>
      <c r="B180" s="17" t="str">
        <f>'Patient Experience'!B22</f>
        <v>Process Milestone:</v>
      </c>
      <c r="C180" s="17"/>
      <c r="D180" s="236">
        <f>'Patient Experience'!D22</f>
        <v>0</v>
      </c>
      <c r="F180" s="245" t="str">
        <f>'Patient Experience'!F29</f>
        <v>N/A</v>
      </c>
      <c r="G180" s="39"/>
    </row>
    <row r="181" spans="1:7" ht="6.75" customHeight="1" thickBot="1">
      <c r="A181" s="34"/>
      <c r="F181" s="91"/>
      <c r="G181" s="36"/>
    </row>
    <row r="182" spans="1:7" ht="13.5" thickBot="1">
      <c r="A182" s="34"/>
      <c r="C182" s="35" t="s">
        <v>15</v>
      </c>
      <c r="F182" s="246" t="str">
        <f>'Patient Experience'!F44</f>
        <v xml:space="preserve"> </v>
      </c>
      <c r="G182" s="36"/>
    </row>
    <row r="183" spans="1:7" s="33" customFormat="1" ht="6.75" customHeight="1" thickBot="1">
      <c r="A183" s="40"/>
      <c r="B183" s="17"/>
      <c r="C183" s="41"/>
      <c r="D183" s="38"/>
      <c r="F183" s="98"/>
      <c r="G183" s="39"/>
    </row>
    <row r="184" spans="1:7" s="33" customFormat="1" ht="13.5" customHeight="1" thickBot="1">
      <c r="A184" s="40"/>
      <c r="B184" s="17" t="str">
        <f>'Patient Experience'!B47</f>
        <v>Process Milestone:</v>
      </c>
      <c r="C184" s="17"/>
      <c r="D184" s="236">
        <f>'Patient Experience'!D47</f>
        <v>0</v>
      </c>
      <c r="F184" s="245" t="str">
        <f>'Patient Experience'!F54</f>
        <v>N/A</v>
      </c>
      <c r="G184" s="39"/>
    </row>
    <row r="185" spans="1:7" ht="6.75" customHeight="1" thickBot="1">
      <c r="A185" s="34"/>
      <c r="F185" s="91"/>
      <c r="G185" s="36"/>
    </row>
    <row r="186" spans="1:7" ht="13.5" thickBot="1">
      <c r="A186" s="34"/>
      <c r="C186" s="35" t="s">
        <v>15</v>
      </c>
      <c r="F186" s="246" t="str">
        <f>'Patient Experience'!F69</f>
        <v xml:space="preserve"> </v>
      </c>
      <c r="G186" s="36"/>
    </row>
    <row r="187" spans="1:7" s="33" customFormat="1" ht="6.75" customHeight="1" thickBot="1">
      <c r="A187" s="40"/>
      <c r="B187" s="17"/>
      <c r="C187" s="41"/>
      <c r="D187" s="38"/>
      <c r="F187" s="98"/>
      <c r="G187" s="39"/>
    </row>
    <row r="188" spans="1:7" s="33" customFormat="1" ht="13.5" customHeight="1" thickBot="1">
      <c r="A188" s="40"/>
      <c r="B188" s="17" t="str">
        <f>'Patient Experience'!B72</f>
        <v>Process Milestone:</v>
      </c>
      <c r="C188" s="17"/>
      <c r="D188" s="236">
        <f>'Patient Experience'!D72</f>
        <v>0</v>
      </c>
      <c r="F188" s="245" t="str">
        <f>'Patient Experience'!F79</f>
        <v>N/A</v>
      </c>
      <c r="G188" s="39"/>
    </row>
    <row r="189" spans="1:7" ht="6.75" customHeight="1" thickBot="1">
      <c r="A189" s="34"/>
      <c r="F189" s="91"/>
      <c r="G189" s="36"/>
    </row>
    <row r="190" spans="1:7" ht="13.5" thickBot="1">
      <c r="A190" s="34"/>
      <c r="C190" s="35" t="s">
        <v>15</v>
      </c>
      <c r="F190" s="246" t="str">
        <f>'Patient Experience'!F94</f>
        <v xml:space="preserve"> </v>
      </c>
      <c r="G190" s="36"/>
    </row>
    <row r="191" spans="1:7" s="33" customFormat="1" ht="6.75" customHeight="1" thickBot="1">
      <c r="A191" s="40"/>
      <c r="B191" s="17"/>
      <c r="C191" s="41"/>
      <c r="D191" s="38"/>
      <c r="F191" s="98"/>
      <c r="G191" s="39"/>
    </row>
    <row r="192" spans="1:7" s="33" customFormat="1" ht="13.5" customHeight="1" thickBot="1">
      <c r="A192" s="40"/>
      <c r="B192" s="17" t="str">
        <f>'Patient Experience'!B97</f>
        <v>Process Milestone:</v>
      </c>
      <c r="C192" s="17"/>
      <c r="D192" s="236">
        <f>'Patient Experience'!D97</f>
        <v>0</v>
      </c>
      <c r="F192" s="245" t="str">
        <f>'Patient Experience'!F104</f>
        <v>N/A</v>
      </c>
      <c r="G192" s="39"/>
    </row>
    <row r="193" spans="1:7" ht="6.75" customHeight="1" thickBot="1">
      <c r="A193" s="34"/>
      <c r="F193" s="91"/>
      <c r="G193" s="36"/>
    </row>
    <row r="194" spans="1:7" ht="13.5" thickBot="1">
      <c r="A194" s="34"/>
      <c r="C194" s="35" t="s">
        <v>15</v>
      </c>
      <c r="F194" s="246" t="str">
        <f>'Patient Experience'!F119</f>
        <v xml:space="preserve"> </v>
      </c>
      <c r="G194" s="36"/>
    </row>
    <row r="195" spans="1:7" s="33" customFormat="1" ht="6.75" customHeight="1" thickBot="1">
      <c r="A195" s="40"/>
      <c r="B195" s="17"/>
      <c r="C195" s="41"/>
      <c r="D195" s="38"/>
      <c r="F195" s="98"/>
      <c r="G195" s="39"/>
    </row>
    <row r="196" spans="1:7" s="33" customFormat="1" ht="13.5" customHeight="1" thickBot="1">
      <c r="A196" s="40"/>
      <c r="B196" s="17" t="str">
        <f>'Patient Experience'!B122</f>
        <v>Process Milestone:</v>
      </c>
      <c r="C196" s="17"/>
      <c r="D196" s="236">
        <f>'Patient Experience'!D122</f>
        <v>0</v>
      </c>
      <c r="F196" s="245" t="str">
        <f>'Patient Experience'!F129</f>
        <v>N/A</v>
      </c>
      <c r="G196" s="39"/>
    </row>
    <row r="197" spans="1:7" ht="6.75" customHeight="1" thickBot="1">
      <c r="A197" s="34"/>
      <c r="F197" s="91"/>
      <c r="G197" s="36"/>
    </row>
    <row r="198" spans="1:7" ht="13.5" thickBot="1">
      <c r="A198" s="34"/>
      <c r="C198" s="35" t="s">
        <v>15</v>
      </c>
      <c r="F198" s="246" t="str">
        <f>'Patient Experience'!F144</f>
        <v xml:space="preserve"> </v>
      </c>
      <c r="G198" s="36"/>
    </row>
    <row r="199" spans="1:7" s="33" customFormat="1" ht="6.75" customHeight="1" thickBot="1">
      <c r="A199" s="40"/>
      <c r="B199" s="17"/>
      <c r="C199" s="41"/>
      <c r="D199" s="38"/>
      <c r="F199" s="98"/>
      <c r="G199" s="39"/>
    </row>
    <row r="200" spans="1:7" s="33" customFormat="1" ht="13.5" customHeight="1" thickBot="1">
      <c r="A200" s="40"/>
      <c r="B200" s="17" t="str">
        <f>'Patient Experience'!B147</f>
        <v>Improvement Milestone:</v>
      </c>
      <c r="C200" s="17"/>
      <c r="D200" s="236">
        <f>'Patient Experience'!D147</f>
        <v>0</v>
      </c>
      <c r="F200" s="245" t="str">
        <f>'Patient Experience'!F154</f>
        <v>N/A</v>
      </c>
      <c r="G200" s="39"/>
    </row>
    <row r="201" spans="1:7" ht="6.75" customHeight="1" thickBot="1">
      <c r="A201" s="34"/>
      <c r="F201" s="91"/>
      <c r="G201" s="36"/>
    </row>
    <row r="202" spans="1:7" ht="13.5" thickBot="1">
      <c r="A202" s="34"/>
      <c r="C202" s="35" t="s">
        <v>15</v>
      </c>
      <c r="F202" s="246" t="str">
        <f>'Patient Experience'!F169</f>
        <v xml:space="preserve"> </v>
      </c>
      <c r="G202" s="36"/>
    </row>
    <row r="203" spans="1:7" s="33" customFormat="1" ht="6.75" customHeight="1" thickBot="1">
      <c r="A203" s="40"/>
      <c r="B203" s="17"/>
      <c r="C203" s="41"/>
      <c r="D203" s="38"/>
      <c r="F203" s="98"/>
      <c r="G203" s="39"/>
    </row>
    <row r="204" spans="1:7" s="33" customFormat="1" ht="13.5" customHeight="1" thickBot="1">
      <c r="A204" s="40"/>
      <c r="B204" s="17" t="str">
        <f>'Patient Experience'!B172</f>
        <v>Improvement Milestone:</v>
      </c>
      <c r="C204" s="17"/>
      <c r="D204" s="236">
        <f>'Patient Experience'!D172</f>
        <v>0</v>
      </c>
      <c r="F204" s="245" t="str">
        <f>'Patient Experience'!F179</f>
        <v>N/A</v>
      </c>
      <c r="G204" s="39"/>
    </row>
    <row r="205" spans="1:7" ht="6.75" customHeight="1" thickBot="1">
      <c r="A205" s="34"/>
      <c r="F205" s="91"/>
      <c r="G205" s="36"/>
    </row>
    <row r="206" spans="1:7" ht="13.5" thickBot="1">
      <c r="A206" s="34"/>
      <c r="C206" s="35" t="s">
        <v>15</v>
      </c>
      <c r="F206" s="246" t="str">
        <f>'Patient Experience'!F194</f>
        <v xml:space="preserve"> </v>
      </c>
      <c r="G206" s="36"/>
    </row>
    <row r="207" spans="1:7" s="33" customFormat="1" ht="6.75" customHeight="1" thickBot="1">
      <c r="A207" s="40"/>
      <c r="B207" s="17"/>
      <c r="C207" s="41"/>
      <c r="D207" s="38"/>
      <c r="F207" s="98"/>
      <c r="G207" s="39"/>
    </row>
    <row r="208" spans="1:7" s="33" customFormat="1" ht="13.5" customHeight="1" thickBot="1">
      <c r="A208" s="40"/>
      <c r="B208" s="17" t="str">
        <f>'Patient Experience'!B197</f>
        <v>Improvement Milestone:</v>
      </c>
      <c r="C208" s="17"/>
      <c r="D208" s="236">
        <f>'Patient Experience'!D197</f>
        <v>0</v>
      </c>
      <c r="F208" s="245" t="str">
        <f>'Patient Experience'!F204</f>
        <v>N/A</v>
      </c>
      <c r="G208" s="39"/>
    </row>
    <row r="209" spans="1:7" ht="6.75" customHeight="1" thickBot="1">
      <c r="A209" s="34"/>
      <c r="F209" s="91"/>
      <c r="G209" s="36"/>
    </row>
    <row r="210" spans="1:7" ht="13.5" thickBot="1">
      <c r="A210" s="34"/>
      <c r="C210" s="35" t="s">
        <v>15</v>
      </c>
      <c r="F210" s="246" t="str">
        <f>'Patient Experience'!F219</f>
        <v xml:space="preserve"> </v>
      </c>
      <c r="G210" s="36"/>
    </row>
    <row r="211" spans="1:7" s="33" customFormat="1" ht="6.75" customHeight="1" thickBot="1">
      <c r="A211" s="40"/>
      <c r="B211" s="17"/>
      <c r="C211" s="41"/>
      <c r="D211" s="38"/>
      <c r="F211" s="98"/>
      <c r="G211" s="39"/>
    </row>
    <row r="212" spans="1:7" s="33" customFormat="1" ht="13.5" customHeight="1" thickBot="1">
      <c r="A212" s="40"/>
      <c r="B212" s="17" t="str">
        <f>'Patient Experience'!B222</f>
        <v>Improvement Milestone:</v>
      </c>
      <c r="C212" s="17"/>
      <c r="D212" s="236">
        <f>'Patient Experience'!D222</f>
        <v>0</v>
      </c>
      <c r="F212" s="245" t="str">
        <f>'Patient Experience'!F229</f>
        <v>N/A</v>
      </c>
      <c r="G212" s="39"/>
    </row>
    <row r="213" spans="1:7" ht="6.75" customHeight="1" thickBot="1">
      <c r="A213" s="34"/>
      <c r="F213" s="91"/>
      <c r="G213" s="36"/>
    </row>
    <row r="214" spans="1:7" ht="13.5" thickBot="1">
      <c r="A214" s="34"/>
      <c r="C214" s="35" t="s">
        <v>15</v>
      </c>
      <c r="F214" s="246" t="str">
        <f>'Patient Experience'!F244</f>
        <v xml:space="preserve"> </v>
      </c>
      <c r="G214" s="36"/>
    </row>
    <row r="215" spans="1:7" s="33" customFormat="1" ht="6.75" customHeight="1" thickBot="1">
      <c r="A215" s="40"/>
      <c r="B215" s="17"/>
      <c r="C215" s="41"/>
      <c r="D215" s="38"/>
      <c r="F215" s="98"/>
      <c r="G215" s="39"/>
    </row>
    <row r="216" spans="1:7" s="33" customFormat="1" ht="13.5" customHeight="1" thickBot="1">
      <c r="A216" s="40"/>
      <c r="B216" s="17" t="str">
        <f>'Patient Experience'!B247</f>
        <v>Improvement Milestone:</v>
      </c>
      <c r="C216" s="17"/>
      <c r="D216" s="236">
        <f>'Patient Experience'!D247</f>
        <v>0</v>
      </c>
      <c r="F216" s="245" t="str">
        <f>'Patient Experience'!F254</f>
        <v>N/A</v>
      </c>
      <c r="G216" s="39"/>
    </row>
    <row r="217" spans="1:7" ht="6.75" customHeight="1" thickBot="1">
      <c r="A217" s="34"/>
      <c r="F217" s="91"/>
      <c r="G217" s="36"/>
    </row>
    <row r="218" spans="1:7" ht="13.5" thickBot="1">
      <c r="A218" s="34"/>
      <c r="C218" s="35" t="s">
        <v>15</v>
      </c>
      <c r="F218" s="246" t="str">
        <f>'Patient Experience'!F269</f>
        <v xml:space="preserve"> </v>
      </c>
      <c r="G218" s="36"/>
    </row>
    <row r="219" spans="1:7" ht="13.5" thickBot="1">
      <c r="A219" s="34"/>
      <c r="C219" s="35"/>
      <c r="F219" s="91"/>
      <c r="G219" s="36"/>
    </row>
    <row r="220" spans="1:7" ht="13.5" thickBot="1">
      <c r="A220" s="34"/>
      <c r="B220" s="2" t="s">
        <v>10</v>
      </c>
      <c r="C220" s="35"/>
      <c r="F220" s="247">
        <f>'Patient Experience'!F18</f>
        <v>0</v>
      </c>
      <c r="G220" s="36"/>
    </row>
    <row r="221" spans="1:7" ht="13.5" thickBot="1">
      <c r="A221" s="34"/>
      <c r="C221" s="35"/>
      <c r="F221" s="91"/>
      <c r="G221" s="36"/>
    </row>
    <row r="222" spans="1:7" ht="13.5" thickBot="1">
      <c r="A222" s="34"/>
      <c r="B222" s="2" t="s">
        <v>62</v>
      </c>
      <c r="C222" s="35"/>
      <c r="F222" s="248">
        <f>SUM(F218,F214,F210,F206,F202,F198,F194,F190,F186,F182)</f>
        <v>0</v>
      </c>
      <c r="G222" s="36"/>
    </row>
    <row r="223" spans="1:7" ht="13.5" thickBot="1">
      <c r="A223" s="34"/>
      <c r="C223" s="35"/>
      <c r="F223" s="91"/>
      <c r="G223" s="36"/>
    </row>
    <row r="224" spans="1:7" ht="13.5" thickBot="1">
      <c r="A224" s="34"/>
      <c r="B224" s="2" t="s">
        <v>63</v>
      </c>
      <c r="C224" s="35"/>
      <c r="F224" s="248">
        <f>COUNT(F218,F214,F210,F206,F202,F198,F194,F190,F186,F182)</f>
        <v>0</v>
      </c>
      <c r="G224" s="36"/>
    </row>
    <row r="225" spans="1:7" ht="13.5" thickBot="1">
      <c r="A225" s="34"/>
      <c r="C225" s="35"/>
      <c r="F225" s="91"/>
      <c r="G225" s="36"/>
    </row>
    <row r="226" spans="1:7" ht="13.5" thickBot="1">
      <c r="A226" s="34"/>
      <c r="B226" s="2" t="s">
        <v>64</v>
      </c>
      <c r="C226" s="35"/>
      <c r="F226" s="249" t="str">
        <f>IF(F224=0," ",F222/F224)</f>
        <v xml:space="preserve"> </v>
      </c>
      <c r="G226" s="36"/>
    </row>
    <row r="227" spans="1:7" ht="13.5" thickBot="1">
      <c r="A227" s="34"/>
      <c r="C227" s="35"/>
      <c r="F227" s="91"/>
      <c r="G227" s="36"/>
    </row>
    <row r="228" spans="1:7" ht="13.5" thickBot="1">
      <c r="A228" s="34"/>
      <c r="B228" s="2" t="s">
        <v>65</v>
      </c>
      <c r="C228" s="35"/>
      <c r="F228" s="247" t="str">
        <f>IF(F224=0," ",F226*F220)</f>
        <v xml:space="preserve"> </v>
      </c>
      <c r="G228" s="36"/>
    </row>
    <row r="229" spans="1:7" ht="13.5" thickBot="1">
      <c r="A229" s="34"/>
      <c r="C229" s="35"/>
      <c r="F229" s="91"/>
      <c r="G229" s="36"/>
    </row>
    <row r="230" spans="1:7" ht="13.5" thickBot="1">
      <c r="A230" s="34"/>
      <c r="B230" s="2" t="s">
        <v>11</v>
      </c>
      <c r="C230" s="35"/>
      <c r="F230" s="250">
        <f>'Patient Experience'!F20</f>
        <v>0</v>
      </c>
      <c r="G230" s="36"/>
    </row>
    <row r="231" spans="1:7" ht="13.5" thickBot="1">
      <c r="A231" s="34"/>
      <c r="C231" s="35"/>
      <c r="F231" s="91"/>
      <c r="G231" s="36"/>
    </row>
    <row r="232" spans="1:7" ht="13.5" thickBot="1">
      <c r="A232" s="34"/>
      <c r="B232" s="237" t="s">
        <v>66</v>
      </c>
      <c r="C232" s="35"/>
      <c r="F232" s="215" t="str">
        <f>IF(F224=0," ",F228-F230)</f>
        <v xml:space="preserve"> </v>
      </c>
      <c r="G232" s="36"/>
    </row>
    <row r="233" spans="1:7" ht="15">
      <c r="A233" s="48"/>
      <c r="B233" s="252"/>
      <c r="C233" s="253"/>
      <c r="D233" s="50"/>
      <c r="E233" s="50"/>
      <c r="F233" s="131"/>
      <c r="G233" s="52"/>
    </row>
    <row r="234" spans="1:7" s="33" customFormat="1" ht="15.75" thickBot="1">
      <c r="A234" s="27" t="s">
        <v>106</v>
      </c>
      <c r="B234" s="28"/>
      <c r="C234" s="28"/>
      <c r="D234" s="29"/>
      <c r="E234" s="30"/>
      <c r="F234" s="110"/>
      <c r="G234" s="32"/>
    </row>
    <row r="235" spans="1:7" s="33" customFormat="1" ht="13.5" customHeight="1" thickBot="1">
      <c r="A235" s="40"/>
      <c r="B235" s="17" t="str">
        <f>'Redesign for Cost Containment'!B22</f>
        <v>Process Milestone:</v>
      </c>
      <c r="C235" s="17"/>
      <c r="D235" s="236">
        <f>'Redesign for Cost Containment'!D22</f>
        <v>0</v>
      </c>
      <c r="F235" s="245" t="str">
        <f>'Redesign for Cost Containment'!F29</f>
        <v>N/A</v>
      </c>
      <c r="G235" s="39"/>
    </row>
    <row r="236" spans="1:7" ht="6.75" customHeight="1" thickBot="1">
      <c r="A236" s="34"/>
      <c r="F236" s="91"/>
      <c r="G236" s="36"/>
    </row>
    <row r="237" spans="1:7" ht="13.5" thickBot="1">
      <c r="A237" s="34"/>
      <c r="C237" s="35" t="s">
        <v>15</v>
      </c>
      <c r="F237" s="246" t="str">
        <f>'Redesign for Cost Containment'!F44</f>
        <v xml:space="preserve"> </v>
      </c>
      <c r="G237" s="36"/>
    </row>
    <row r="238" spans="1:7" s="33" customFormat="1" ht="6.75" customHeight="1" thickBot="1">
      <c r="A238" s="40"/>
      <c r="B238" s="17"/>
      <c r="C238" s="41"/>
      <c r="D238" s="38"/>
      <c r="F238" s="98"/>
      <c r="G238" s="39"/>
    </row>
    <row r="239" spans="1:7" s="33" customFormat="1" ht="13.5" customHeight="1" thickBot="1">
      <c r="A239" s="40"/>
      <c r="B239" s="17" t="str">
        <f>'Redesign for Cost Containment'!B47</f>
        <v>Process Milestone:</v>
      </c>
      <c r="C239" s="17"/>
      <c r="D239" s="236">
        <f>'Redesign for Cost Containment'!D47</f>
        <v>0</v>
      </c>
      <c r="F239" s="245" t="str">
        <f>'Redesign for Cost Containment'!F54</f>
        <v>N/A</v>
      </c>
      <c r="G239" s="39"/>
    </row>
    <row r="240" spans="1:7" ht="6.75" customHeight="1" thickBot="1">
      <c r="A240" s="34"/>
      <c r="F240" s="91"/>
      <c r="G240" s="36"/>
    </row>
    <row r="241" spans="1:7" ht="13.5" thickBot="1">
      <c r="A241" s="34"/>
      <c r="C241" s="35" t="s">
        <v>15</v>
      </c>
      <c r="F241" s="246" t="str">
        <f>'Redesign for Cost Containment'!F69</f>
        <v xml:space="preserve"> </v>
      </c>
      <c r="G241" s="36"/>
    </row>
    <row r="242" spans="1:7" s="33" customFormat="1" ht="6.75" customHeight="1" thickBot="1">
      <c r="A242" s="40"/>
      <c r="B242" s="17"/>
      <c r="C242" s="41"/>
      <c r="D242" s="38"/>
      <c r="F242" s="98"/>
      <c r="G242" s="39"/>
    </row>
    <row r="243" spans="1:7" s="33" customFormat="1" ht="13.5" customHeight="1" thickBot="1">
      <c r="A243" s="40"/>
      <c r="B243" s="17" t="str">
        <f>'Redesign for Cost Containment'!B72</f>
        <v>Process Milestone:</v>
      </c>
      <c r="C243" s="17"/>
      <c r="D243" s="236">
        <f>'Redesign for Cost Containment'!D72</f>
        <v>0</v>
      </c>
      <c r="F243" s="245" t="str">
        <f>'Redesign for Cost Containment'!F79</f>
        <v>N/A</v>
      </c>
      <c r="G243" s="39"/>
    </row>
    <row r="244" spans="1:7" ht="6.75" customHeight="1" thickBot="1">
      <c r="A244" s="34"/>
      <c r="F244" s="91"/>
      <c r="G244" s="36"/>
    </row>
    <row r="245" spans="1:7" ht="13.5" thickBot="1">
      <c r="A245" s="34"/>
      <c r="C245" s="35" t="s">
        <v>15</v>
      </c>
      <c r="F245" s="246" t="str">
        <f>'Redesign for Cost Containment'!F94</f>
        <v xml:space="preserve"> </v>
      </c>
      <c r="G245" s="36"/>
    </row>
    <row r="246" spans="1:7" s="33" customFormat="1" ht="6.75" customHeight="1" thickBot="1">
      <c r="A246" s="40"/>
      <c r="B246" s="17"/>
      <c r="C246" s="41"/>
      <c r="D246" s="38"/>
      <c r="F246" s="98"/>
      <c r="G246" s="39"/>
    </row>
    <row r="247" spans="1:7" s="33" customFormat="1" ht="13.5" customHeight="1" thickBot="1">
      <c r="A247" s="40"/>
      <c r="B247" s="17" t="str">
        <f>'Redesign for Cost Containment'!B97</f>
        <v>Process Milestone:</v>
      </c>
      <c r="C247" s="17"/>
      <c r="D247" s="236">
        <f>'Redesign for Cost Containment'!D97</f>
        <v>0</v>
      </c>
      <c r="F247" s="245" t="str">
        <f>'Redesign for Cost Containment'!F104</f>
        <v>N/A</v>
      </c>
      <c r="G247" s="39"/>
    </row>
    <row r="248" spans="1:7" ht="6.75" customHeight="1" thickBot="1">
      <c r="A248" s="34"/>
      <c r="F248" s="91"/>
      <c r="G248" s="36"/>
    </row>
    <row r="249" spans="1:7" ht="13.5" thickBot="1">
      <c r="A249" s="34"/>
      <c r="C249" s="35" t="s">
        <v>15</v>
      </c>
      <c r="F249" s="246" t="str">
        <f>'Redesign for Cost Containment'!F119</f>
        <v xml:space="preserve"> </v>
      </c>
      <c r="G249" s="36"/>
    </row>
    <row r="250" spans="1:7" s="33" customFormat="1" ht="6.75" customHeight="1" thickBot="1">
      <c r="A250" s="40"/>
      <c r="B250" s="17"/>
      <c r="C250" s="41"/>
      <c r="D250" s="38"/>
      <c r="F250" s="98"/>
      <c r="G250" s="39"/>
    </row>
    <row r="251" spans="1:7" s="33" customFormat="1" ht="13.5" customHeight="1" thickBot="1">
      <c r="A251" s="40"/>
      <c r="B251" s="17" t="str">
        <f>'Redesign for Cost Containment'!B122</f>
        <v>Process Milestone:</v>
      </c>
      <c r="C251" s="17"/>
      <c r="D251" s="236">
        <f>'Redesign for Cost Containment'!D122</f>
        <v>0</v>
      </c>
      <c r="F251" s="245" t="str">
        <f>'Redesign for Cost Containment'!F129</f>
        <v>N/A</v>
      </c>
      <c r="G251" s="39"/>
    </row>
    <row r="252" spans="1:7" ht="6.75" customHeight="1" thickBot="1">
      <c r="A252" s="34"/>
      <c r="F252" s="91"/>
      <c r="G252" s="36"/>
    </row>
    <row r="253" spans="1:7" ht="13.5" thickBot="1">
      <c r="A253" s="34"/>
      <c r="C253" s="35" t="s">
        <v>15</v>
      </c>
      <c r="F253" s="246" t="str">
        <f>'Redesign for Cost Containment'!F144</f>
        <v xml:space="preserve"> </v>
      </c>
      <c r="G253" s="36"/>
    </row>
    <row r="254" spans="1:7" s="33" customFormat="1" ht="6.75" customHeight="1" thickBot="1">
      <c r="A254" s="40"/>
      <c r="B254" s="17"/>
      <c r="C254" s="41"/>
      <c r="D254" s="38"/>
      <c r="F254" s="98"/>
      <c r="G254" s="39"/>
    </row>
    <row r="255" spans="1:7" s="33" customFormat="1" ht="13.5" customHeight="1" thickBot="1">
      <c r="A255" s="40"/>
      <c r="B255" s="17" t="str">
        <f>'Redesign for Cost Containment'!B147</f>
        <v>Improvement Milestone:</v>
      </c>
      <c r="C255" s="17"/>
      <c r="D255" s="236">
        <f>'Redesign for Cost Containment'!D147</f>
        <v>0</v>
      </c>
      <c r="F255" s="245" t="str">
        <f>'Redesign for Cost Containment'!F154</f>
        <v>N/A</v>
      </c>
      <c r="G255" s="39"/>
    </row>
    <row r="256" spans="1:7" ht="6.75" customHeight="1" thickBot="1">
      <c r="A256" s="34"/>
      <c r="F256" s="91"/>
      <c r="G256" s="36"/>
    </row>
    <row r="257" spans="1:7" ht="13.5" thickBot="1">
      <c r="A257" s="34"/>
      <c r="C257" s="35" t="s">
        <v>15</v>
      </c>
      <c r="F257" s="246" t="str">
        <f>'Redesign for Cost Containment'!F169</f>
        <v xml:space="preserve"> </v>
      </c>
      <c r="G257" s="36"/>
    </row>
    <row r="258" spans="1:7" s="33" customFormat="1" ht="6.75" customHeight="1" thickBot="1">
      <c r="A258" s="40"/>
      <c r="B258" s="17"/>
      <c r="C258" s="41"/>
      <c r="D258" s="38"/>
      <c r="F258" s="98"/>
      <c r="G258" s="39"/>
    </row>
    <row r="259" spans="1:7" s="33" customFormat="1" ht="13.5" customHeight="1" thickBot="1">
      <c r="A259" s="40"/>
      <c r="B259" s="17" t="str">
        <f>'Redesign for Cost Containment'!B172</f>
        <v>Improvement Milestone:</v>
      </c>
      <c r="C259" s="17"/>
      <c r="D259" s="236">
        <f>'Redesign for Cost Containment'!D172</f>
        <v>0</v>
      </c>
      <c r="F259" s="245" t="str">
        <f>'Redesign for Cost Containment'!F179</f>
        <v>N/A</v>
      </c>
      <c r="G259" s="39"/>
    </row>
    <row r="260" spans="1:7" ht="6.75" customHeight="1" thickBot="1">
      <c r="A260" s="34"/>
      <c r="F260" s="91"/>
      <c r="G260" s="36"/>
    </row>
    <row r="261" spans="1:7" ht="13.5" thickBot="1">
      <c r="A261" s="34"/>
      <c r="C261" s="35" t="s">
        <v>15</v>
      </c>
      <c r="F261" s="246" t="str">
        <f>'Redesign for Cost Containment'!F194</f>
        <v xml:space="preserve"> </v>
      </c>
      <c r="G261" s="36"/>
    </row>
    <row r="262" spans="1:7" s="33" customFormat="1" ht="6.75" customHeight="1" thickBot="1">
      <c r="A262" s="40"/>
      <c r="B262" s="17"/>
      <c r="C262" s="41"/>
      <c r="D262" s="38"/>
      <c r="F262" s="98"/>
      <c r="G262" s="39"/>
    </row>
    <row r="263" spans="1:7" s="33" customFormat="1" ht="13.5" customHeight="1" thickBot="1">
      <c r="A263" s="40"/>
      <c r="B263" s="17" t="str">
        <f>'Redesign for Cost Containment'!B197</f>
        <v>Improvement Milestone:</v>
      </c>
      <c r="C263" s="17"/>
      <c r="D263" s="236">
        <f>'Redesign for Cost Containment'!D197</f>
        <v>0</v>
      </c>
      <c r="F263" s="245" t="str">
        <f>'Redesign for Cost Containment'!F204</f>
        <v>N/A</v>
      </c>
      <c r="G263" s="39"/>
    </row>
    <row r="264" spans="1:7" ht="6.75" customHeight="1" thickBot="1">
      <c r="A264" s="34"/>
      <c r="F264" s="91"/>
      <c r="G264" s="36"/>
    </row>
    <row r="265" spans="1:7" ht="13.5" thickBot="1">
      <c r="A265" s="34"/>
      <c r="C265" s="35" t="s">
        <v>15</v>
      </c>
      <c r="F265" s="246" t="str">
        <f>'Redesign for Cost Containment'!F219</f>
        <v xml:space="preserve"> </v>
      </c>
      <c r="G265" s="36"/>
    </row>
    <row r="266" spans="1:7" s="33" customFormat="1" ht="6.75" customHeight="1" thickBot="1">
      <c r="A266" s="40"/>
      <c r="B266" s="17"/>
      <c r="C266" s="41"/>
      <c r="D266" s="38"/>
      <c r="F266" s="98"/>
      <c r="G266" s="39"/>
    </row>
    <row r="267" spans="1:7" s="33" customFormat="1" ht="13.5" customHeight="1" thickBot="1">
      <c r="A267" s="40"/>
      <c r="B267" s="17" t="str">
        <f>'Redesign for Cost Containment'!B222</f>
        <v>Improvement Milestone:</v>
      </c>
      <c r="C267" s="17"/>
      <c r="D267" s="236">
        <f>'Redesign for Cost Containment'!D222</f>
        <v>0</v>
      </c>
      <c r="F267" s="245" t="str">
        <f>'Redesign for Cost Containment'!F229</f>
        <v>N/A</v>
      </c>
      <c r="G267" s="39"/>
    </row>
    <row r="268" spans="1:7" ht="6.75" customHeight="1" thickBot="1">
      <c r="A268" s="34"/>
      <c r="F268" s="91"/>
      <c r="G268" s="36"/>
    </row>
    <row r="269" spans="1:7" ht="13.5" thickBot="1">
      <c r="A269" s="34"/>
      <c r="C269" s="35" t="s">
        <v>15</v>
      </c>
      <c r="F269" s="246" t="str">
        <f>'Redesign for Cost Containment'!F244</f>
        <v xml:space="preserve"> </v>
      </c>
      <c r="G269" s="36"/>
    </row>
    <row r="270" spans="1:7" s="33" customFormat="1" ht="6.75" customHeight="1" thickBot="1">
      <c r="A270" s="40"/>
      <c r="B270" s="17"/>
      <c r="C270" s="41"/>
      <c r="D270" s="38"/>
      <c r="F270" s="98"/>
      <c r="G270" s="39"/>
    </row>
    <row r="271" spans="1:7" s="33" customFormat="1" ht="13.5" customHeight="1" thickBot="1">
      <c r="A271" s="40"/>
      <c r="B271" s="17" t="str">
        <f>'Redesign for Cost Containment'!B247</f>
        <v>Improvement Milestone:</v>
      </c>
      <c r="C271" s="17"/>
      <c r="D271" s="236">
        <f>'Redesign for Cost Containment'!D247</f>
        <v>0</v>
      </c>
      <c r="F271" s="245" t="str">
        <f>'Redesign for Cost Containment'!F254</f>
        <v>N/A</v>
      </c>
      <c r="G271" s="39"/>
    </row>
    <row r="272" spans="1:7" ht="6.75" customHeight="1" thickBot="1">
      <c r="A272" s="34"/>
      <c r="F272" s="91"/>
      <c r="G272" s="36"/>
    </row>
    <row r="273" spans="1:7" ht="13.5" thickBot="1">
      <c r="A273" s="34"/>
      <c r="C273" s="35" t="s">
        <v>15</v>
      </c>
      <c r="F273" s="246" t="str">
        <f>'Redesign for Cost Containment'!F269</f>
        <v xml:space="preserve"> </v>
      </c>
      <c r="G273" s="36"/>
    </row>
    <row r="274" spans="1:7" ht="13.5" thickBot="1">
      <c r="A274" s="34"/>
      <c r="C274" s="35"/>
      <c r="F274" s="91"/>
      <c r="G274" s="36"/>
    </row>
    <row r="275" spans="1:7" ht="13.5" thickBot="1">
      <c r="A275" s="34"/>
      <c r="B275" s="2" t="s">
        <v>10</v>
      </c>
      <c r="C275" s="35"/>
      <c r="F275" s="247">
        <f>'Redesign for Cost Containment'!F18</f>
        <v>0</v>
      </c>
      <c r="G275" s="36"/>
    </row>
    <row r="276" spans="1:7" ht="13.5" thickBot="1">
      <c r="A276" s="34"/>
      <c r="C276" s="35"/>
      <c r="F276" s="91"/>
      <c r="G276" s="36"/>
    </row>
    <row r="277" spans="1:7" ht="13.5" thickBot="1">
      <c r="A277" s="34"/>
      <c r="B277" s="2" t="s">
        <v>62</v>
      </c>
      <c r="C277" s="35"/>
      <c r="F277" s="248">
        <f>SUM(F273,F269,F265,F261,F257,F253,F249,F245,F241,F237)</f>
        <v>0</v>
      </c>
      <c r="G277" s="36"/>
    </row>
    <row r="278" spans="1:7" ht="13.5" thickBot="1">
      <c r="A278" s="34"/>
      <c r="C278" s="35"/>
      <c r="F278" s="91"/>
      <c r="G278" s="36"/>
    </row>
    <row r="279" spans="1:7" ht="13.5" thickBot="1">
      <c r="A279" s="34"/>
      <c r="B279" s="2" t="s">
        <v>63</v>
      </c>
      <c r="C279" s="35"/>
      <c r="F279" s="248">
        <f>COUNT(F273,F269,F265,F261,F257,F253,F249,F245,F241,F237)</f>
        <v>0</v>
      </c>
      <c r="G279" s="36"/>
    </row>
    <row r="280" spans="1:7" ht="13.5" thickBot="1">
      <c r="A280" s="34"/>
      <c r="C280" s="35"/>
      <c r="F280" s="91"/>
      <c r="G280" s="36"/>
    </row>
    <row r="281" spans="1:7" ht="13.5" thickBot="1">
      <c r="A281" s="34"/>
      <c r="B281" s="2" t="s">
        <v>64</v>
      </c>
      <c r="C281" s="35"/>
      <c r="F281" s="249" t="str">
        <f>IF(F279=0," ",F277/F279)</f>
        <v xml:space="preserve"> </v>
      </c>
      <c r="G281" s="36"/>
    </row>
    <row r="282" spans="1:7" ht="13.5" thickBot="1">
      <c r="A282" s="34"/>
      <c r="C282" s="35"/>
      <c r="F282" s="91"/>
      <c r="G282" s="36"/>
    </row>
    <row r="283" spans="1:7" ht="13.5" thickBot="1">
      <c r="A283" s="34"/>
      <c r="B283" s="2" t="s">
        <v>65</v>
      </c>
      <c r="C283" s="35"/>
      <c r="F283" s="247" t="str">
        <f>IF(F279=0," ",F281*F275)</f>
        <v xml:space="preserve"> </v>
      </c>
      <c r="G283" s="36"/>
    </row>
    <row r="284" spans="1:7" ht="13.5" thickBot="1">
      <c r="A284" s="34"/>
      <c r="C284" s="35"/>
      <c r="F284" s="91"/>
      <c r="G284" s="36"/>
    </row>
    <row r="285" spans="1:7" ht="13.5" thickBot="1">
      <c r="A285" s="34"/>
      <c r="B285" s="2" t="s">
        <v>11</v>
      </c>
      <c r="C285" s="35"/>
      <c r="F285" s="250">
        <f>'Redesign for Cost Containment'!F20</f>
        <v>0</v>
      </c>
      <c r="G285" s="36"/>
    </row>
    <row r="286" spans="1:7" ht="13.5" thickBot="1">
      <c r="A286" s="34"/>
      <c r="C286" s="35"/>
      <c r="F286" s="91"/>
      <c r="G286" s="36"/>
    </row>
    <row r="287" spans="1:7" ht="13.5" thickBot="1">
      <c r="A287" s="34"/>
      <c r="B287" s="237" t="s">
        <v>66</v>
      </c>
      <c r="C287" s="35"/>
      <c r="F287" s="215" t="str">
        <f>IF(F279=0," ",F283-F285)</f>
        <v xml:space="preserve"> </v>
      </c>
      <c r="G287" s="36"/>
    </row>
    <row r="288" spans="1:7" ht="15">
      <c r="A288" s="48"/>
      <c r="B288" s="252"/>
      <c r="C288" s="253"/>
      <c r="D288" s="50"/>
      <c r="E288" s="50"/>
      <c r="F288" s="131"/>
      <c r="G288" s="52"/>
    </row>
    <row r="289" spans="1:7" s="33" customFormat="1" ht="15.75" thickBot="1">
      <c r="A289" s="27" t="s">
        <v>107</v>
      </c>
      <c r="B289" s="28"/>
      <c r="C289" s="28"/>
      <c r="D289" s="29"/>
      <c r="E289" s="30"/>
      <c r="F289" s="110"/>
      <c r="G289" s="32"/>
    </row>
    <row r="290" spans="1:7" s="33" customFormat="1" ht="13.5" customHeight="1" thickBot="1">
      <c r="A290" s="40"/>
      <c r="B290" s="17" t="str">
        <f>'Integrate Physical Behavioral'!B22</f>
        <v>Process Milestone:</v>
      </c>
      <c r="C290" s="17"/>
      <c r="D290" s="236" t="str">
        <f>'Integrate Physical Behavioral'!D22</f>
        <v>Co-locate mental health services with primary care in two additional LAC DHS directly operated or contract facilities for a total of four co-location sites.</v>
      </c>
      <c r="F290" s="245">
        <f>'Integrate Physical Behavioral'!F29</f>
        <v>6</v>
      </c>
      <c r="G290" s="39"/>
    </row>
    <row r="291" spans="1:7" ht="6.75" customHeight="1" thickBot="1">
      <c r="A291" s="34"/>
      <c r="F291" s="91"/>
      <c r="G291" s="36"/>
    </row>
    <row r="292" spans="1:7" ht="13.5" thickBot="1">
      <c r="A292" s="34"/>
      <c r="C292" s="35" t="s">
        <v>15</v>
      </c>
      <c r="F292" s="246">
        <f>'Integrate Physical Behavioral'!F44</f>
        <v>1</v>
      </c>
      <c r="G292" s="36"/>
    </row>
    <row r="293" spans="1:7" s="33" customFormat="1" ht="6.75" customHeight="1" thickBot="1">
      <c r="A293" s="40"/>
      <c r="B293" s="17"/>
      <c r="C293" s="41"/>
      <c r="D293" s="38"/>
      <c r="F293" s="98"/>
      <c r="G293" s="39"/>
    </row>
    <row r="294" spans="1:7" s="33" customFormat="1" ht="13.5" customHeight="1" thickBot="1">
      <c r="A294" s="40"/>
      <c r="B294" s="17" t="str">
        <f>'Integrate Physical Behavioral'!B47</f>
        <v>Process Milestone:</v>
      </c>
      <c r="C294" s="17"/>
      <c r="D294" s="236" t="str">
        <f>'Integrate Physical Behavioral'!D47</f>
        <v>Track the number of referrals from primary care providers to on-site mental health professionals at the co-location sites.</v>
      </c>
      <c r="F294" s="245" t="str">
        <f>'Integrate Physical Behavioral'!F54</f>
        <v>Yes</v>
      </c>
      <c r="G294" s="39"/>
    </row>
    <row r="295" spans="1:7" ht="6.75" customHeight="1" thickBot="1">
      <c r="A295" s="34"/>
      <c r="F295" s="91"/>
      <c r="G295" s="36"/>
    </row>
    <row r="296" spans="1:7" ht="13.5" thickBot="1">
      <c r="A296" s="34"/>
      <c r="C296" s="35" t="s">
        <v>15</v>
      </c>
      <c r="F296" s="246">
        <f>'Integrate Physical Behavioral'!F69</f>
        <v>1</v>
      </c>
      <c r="G296" s="36"/>
    </row>
    <row r="297" spans="1:7" s="33" customFormat="1" ht="6.75" customHeight="1" thickBot="1">
      <c r="A297" s="40"/>
      <c r="B297" s="17"/>
      <c r="C297" s="41"/>
      <c r="D297" s="38"/>
      <c r="F297" s="98"/>
      <c r="G297" s="39"/>
    </row>
    <row r="298" spans="1:7" s="33" customFormat="1" ht="13.5" customHeight="1" thickBot="1">
      <c r="A298" s="40"/>
      <c r="B298" s="17" t="str">
        <f>'Integrate Physical Behavioral'!B72</f>
        <v>Process Milestone:</v>
      </c>
      <c r="C298" s="17"/>
      <c r="D298" s="236" t="str">
        <f>'Integrate Physical Behavioral'!D72</f>
        <v>Use joint consultations and treatment planning at co-locations sites, and coordinate resources to improve patient education, support, and compliance with the medication regimen.</v>
      </c>
      <c r="F298" s="245" t="str">
        <f>'Integrate Physical Behavioral'!F79</f>
        <v>Yes</v>
      </c>
      <c r="G298" s="39"/>
    </row>
    <row r="299" spans="1:7" ht="6.75" customHeight="1" thickBot="1">
      <c r="A299" s="34"/>
      <c r="F299" s="91"/>
      <c r="G299" s="36"/>
    </row>
    <row r="300" spans="1:7" ht="13.5" thickBot="1">
      <c r="A300" s="34"/>
      <c r="C300" s="35" t="s">
        <v>15</v>
      </c>
      <c r="F300" s="246">
        <f>'Integrate Physical Behavioral'!F94</f>
        <v>1</v>
      </c>
      <c r="G300" s="36"/>
    </row>
    <row r="301" spans="1:7" s="33" customFormat="1" ht="6.75" customHeight="1" thickBot="1">
      <c r="A301" s="40"/>
      <c r="B301" s="17"/>
      <c r="C301" s="41"/>
      <c r="D301" s="38"/>
      <c r="F301" s="98"/>
      <c r="G301" s="39"/>
    </row>
    <row r="302" spans="1:7" s="33" customFormat="1" ht="13.5" customHeight="1" thickBot="1">
      <c r="A302" s="40"/>
      <c r="B302" s="17" t="str">
        <f>'Integrate Physical Behavioral'!B97</f>
        <v>Process Milestone:</v>
      </c>
      <c r="C302" s="17"/>
      <c r="D302" s="236" t="str">
        <f>'Integrate Physical Behavioral'!D97</f>
        <v>Integrate depression screening to 15% of enrolled patients with diabetes assigned to co-location sites.</v>
      </c>
      <c r="F302" s="245">
        <f>'Integrate Physical Behavioral'!F104</f>
        <v>0.6124661246612466</v>
      </c>
      <c r="G302" s="39"/>
    </row>
    <row r="303" spans="1:7" ht="6.75" customHeight="1" thickBot="1">
      <c r="A303" s="34"/>
      <c r="F303" s="91"/>
      <c r="G303" s="36"/>
    </row>
    <row r="304" spans="1:7" ht="13.5" thickBot="1">
      <c r="A304" s="34"/>
      <c r="C304" s="35" t="s">
        <v>15</v>
      </c>
      <c r="F304" s="246">
        <f>'Integrate Physical Behavioral'!F119</f>
        <v>1</v>
      </c>
      <c r="G304" s="36"/>
    </row>
    <row r="305" spans="1:7" s="33" customFormat="1" ht="6.75" customHeight="1" thickBot="1">
      <c r="A305" s="40"/>
      <c r="B305" s="17"/>
      <c r="C305" s="41"/>
      <c r="D305" s="38"/>
      <c r="F305" s="98"/>
      <c r="G305" s="39"/>
    </row>
    <row r="306" spans="1:7" s="33" customFormat="1" ht="13.5" customHeight="1" thickBot="1">
      <c r="A306" s="40"/>
      <c r="B306" s="17" t="str">
        <f>'Integrate Physical Behavioral'!B122</f>
        <v>Process Milestone:</v>
      </c>
      <c r="C306" s="17"/>
      <c r="D306" s="236" t="str">
        <f>'Integrate Physical Behavioral'!D122</f>
        <v>At least 70% of initial behavioral health visit appointment waiting times among patients enrolled in DHS medical homes who meet medical necessity criteria will be less than 30 business days.</v>
      </c>
      <c r="F306" s="245">
        <f>'Integrate Physical Behavioral'!F129</f>
        <v>0.937560975609756</v>
      </c>
      <c r="G306" s="39"/>
    </row>
    <row r="307" spans="1:7" ht="6.75" customHeight="1" thickBot="1">
      <c r="A307" s="34"/>
      <c r="F307" s="91"/>
      <c r="G307" s="36"/>
    </row>
    <row r="308" spans="1:7" ht="13.5" thickBot="1">
      <c r="A308" s="34"/>
      <c r="C308" s="35" t="s">
        <v>15</v>
      </c>
      <c r="F308" s="246">
        <f>'Integrate Physical Behavioral'!F144</f>
        <v>1</v>
      </c>
      <c r="G308" s="36"/>
    </row>
    <row r="309" spans="1:7" s="33" customFormat="1" ht="6.75" customHeight="1" thickBot="1">
      <c r="A309" s="40"/>
      <c r="B309" s="17"/>
      <c r="C309" s="41"/>
      <c r="D309" s="38"/>
      <c r="F309" s="98"/>
      <c r="G309" s="39"/>
    </row>
    <row r="310" spans="1:7" s="33" customFormat="1" ht="13.5" customHeight="1" thickBot="1">
      <c r="A310" s="40"/>
      <c r="B310" s="17" t="str">
        <f>'Integrate Physical Behavioral'!B147</f>
        <v>Improvement Milestone:</v>
      </c>
      <c r="C310" s="17"/>
      <c r="D310" s="236">
        <f>'Integrate Physical Behavioral'!D147</f>
        <v>0</v>
      </c>
      <c r="F310" s="245" t="str">
        <f>'Integrate Physical Behavioral'!F154</f>
        <v>N/A</v>
      </c>
      <c r="G310" s="39"/>
    </row>
    <row r="311" spans="1:7" ht="6.75" customHeight="1" thickBot="1">
      <c r="A311" s="34"/>
      <c r="F311" s="91"/>
      <c r="G311" s="36"/>
    </row>
    <row r="312" spans="1:7" ht="13.5" thickBot="1">
      <c r="A312" s="34"/>
      <c r="C312" s="35" t="s">
        <v>15</v>
      </c>
      <c r="F312" s="246" t="str">
        <f>'Integrate Physical Behavioral'!F169</f>
        <v xml:space="preserve"> </v>
      </c>
      <c r="G312" s="36"/>
    </row>
    <row r="313" spans="1:7" s="33" customFormat="1" ht="6.75" customHeight="1" thickBot="1">
      <c r="A313" s="40"/>
      <c r="B313" s="17"/>
      <c r="C313" s="41"/>
      <c r="D313" s="38"/>
      <c r="F313" s="98"/>
      <c r="G313" s="39"/>
    </row>
    <row r="314" spans="1:7" s="33" customFormat="1" ht="13.5" customHeight="1" thickBot="1">
      <c r="A314" s="40"/>
      <c r="B314" s="17" t="str">
        <f>'Integrate Physical Behavioral'!B172</f>
        <v>Improvement Milestone:</v>
      </c>
      <c r="C314" s="17"/>
      <c r="D314" s="236">
        <f>'Integrate Physical Behavioral'!D172</f>
        <v>0</v>
      </c>
      <c r="F314" s="245" t="str">
        <f>'Integrate Physical Behavioral'!F179</f>
        <v>N/A</v>
      </c>
      <c r="G314" s="39"/>
    </row>
    <row r="315" spans="1:7" ht="6.75" customHeight="1" thickBot="1">
      <c r="A315" s="34"/>
      <c r="F315" s="91"/>
      <c r="G315" s="36"/>
    </row>
    <row r="316" spans="1:7" ht="13.5" thickBot="1">
      <c r="A316" s="34"/>
      <c r="C316" s="35" t="s">
        <v>15</v>
      </c>
      <c r="F316" s="246" t="str">
        <f>'Integrate Physical Behavioral'!F194</f>
        <v xml:space="preserve"> </v>
      </c>
      <c r="G316" s="36"/>
    </row>
    <row r="317" spans="1:7" s="33" customFormat="1" ht="6.75" customHeight="1" thickBot="1">
      <c r="A317" s="40"/>
      <c r="B317" s="17"/>
      <c r="C317" s="41"/>
      <c r="D317" s="38"/>
      <c r="F317" s="98"/>
      <c r="G317" s="39"/>
    </row>
    <row r="318" spans="1:7" s="33" customFormat="1" ht="13.5" customHeight="1" thickBot="1">
      <c r="A318" s="40"/>
      <c r="B318" s="17" t="str">
        <f>'Integrate Physical Behavioral'!B197</f>
        <v>Improvement Milestone:</v>
      </c>
      <c r="C318" s="17"/>
      <c r="D318" s="236">
        <f>'Integrate Physical Behavioral'!D197</f>
        <v>0</v>
      </c>
      <c r="F318" s="245" t="str">
        <f>'Integrate Physical Behavioral'!F204</f>
        <v>N/A</v>
      </c>
      <c r="G318" s="39"/>
    </row>
    <row r="319" spans="1:7" ht="6.75" customHeight="1" thickBot="1">
      <c r="A319" s="34"/>
      <c r="F319" s="91"/>
      <c r="G319" s="36"/>
    </row>
    <row r="320" spans="1:7" ht="13.5" thickBot="1">
      <c r="A320" s="34"/>
      <c r="C320" s="35" t="s">
        <v>15</v>
      </c>
      <c r="F320" s="246" t="str">
        <f>'Integrate Physical Behavioral'!F219</f>
        <v xml:space="preserve"> </v>
      </c>
      <c r="G320" s="36"/>
    </row>
    <row r="321" spans="1:7" s="33" customFormat="1" ht="6.75" customHeight="1" thickBot="1">
      <c r="A321" s="40"/>
      <c r="B321" s="17"/>
      <c r="C321" s="41"/>
      <c r="D321" s="38"/>
      <c r="F321" s="98"/>
      <c r="G321" s="39"/>
    </row>
    <row r="322" spans="1:7" s="33" customFormat="1" ht="13.5" customHeight="1" thickBot="1">
      <c r="A322" s="40"/>
      <c r="B322" s="17" t="str">
        <f>'Integrate Physical Behavioral'!B222</f>
        <v>Improvement Milestone:</v>
      </c>
      <c r="C322" s="17"/>
      <c r="D322" s="236">
        <f>'Integrate Physical Behavioral'!D222</f>
        <v>0</v>
      </c>
      <c r="F322" s="245" t="str">
        <f>'Integrate Physical Behavioral'!F229</f>
        <v>N/A</v>
      </c>
      <c r="G322" s="39"/>
    </row>
    <row r="323" spans="1:7" ht="6.75" customHeight="1" thickBot="1">
      <c r="A323" s="34"/>
      <c r="F323" s="91"/>
      <c r="G323" s="36"/>
    </row>
    <row r="324" spans="1:7" ht="13.5" thickBot="1">
      <c r="A324" s="34"/>
      <c r="C324" s="35" t="s">
        <v>15</v>
      </c>
      <c r="F324" s="246" t="str">
        <f>'Integrate Physical Behavioral'!F244</f>
        <v xml:space="preserve"> </v>
      </c>
      <c r="G324" s="36"/>
    </row>
    <row r="325" spans="1:7" s="33" customFormat="1" ht="6.75" customHeight="1" thickBot="1">
      <c r="A325" s="40"/>
      <c r="B325" s="17"/>
      <c r="C325" s="41"/>
      <c r="D325" s="38"/>
      <c r="F325" s="98"/>
      <c r="G325" s="39"/>
    </row>
    <row r="326" spans="1:7" s="33" customFormat="1" ht="13.5" customHeight="1" thickBot="1">
      <c r="A326" s="40"/>
      <c r="B326" s="17" t="str">
        <f>'Integrate Physical Behavioral'!B247</f>
        <v>Improvement Milestone:</v>
      </c>
      <c r="C326" s="17"/>
      <c r="D326" s="236">
        <f>'Integrate Physical Behavioral'!D247</f>
        <v>0</v>
      </c>
      <c r="F326" s="245" t="str">
        <f>'Integrate Physical Behavioral'!F254</f>
        <v>N/A</v>
      </c>
      <c r="G326" s="39"/>
    </row>
    <row r="327" spans="1:7" ht="6.75" customHeight="1" thickBot="1">
      <c r="A327" s="34"/>
      <c r="F327" s="91"/>
      <c r="G327" s="36"/>
    </row>
    <row r="328" spans="1:7" ht="13.5" thickBot="1">
      <c r="A328" s="34"/>
      <c r="C328" s="35" t="s">
        <v>15</v>
      </c>
      <c r="F328" s="246" t="str">
        <f>'Integrate Physical Behavioral'!F269</f>
        <v xml:space="preserve"> </v>
      </c>
      <c r="G328" s="36"/>
    </row>
    <row r="329" spans="1:7" ht="13.5" thickBot="1">
      <c r="A329" s="34"/>
      <c r="C329" s="35"/>
      <c r="F329" s="91"/>
      <c r="G329" s="36"/>
    </row>
    <row r="330" spans="1:7" ht="13.5" thickBot="1">
      <c r="A330" s="34"/>
      <c r="B330" s="2" t="s">
        <v>10</v>
      </c>
      <c r="C330" s="35"/>
      <c r="F330" s="247">
        <f>'Integrate Physical Behavioral'!F18</f>
        <v>53926000</v>
      </c>
      <c r="G330" s="36"/>
    </row>
    <row r="331" spans="1:7" ht="13.5" thickBot="1">
      <c r="A331" s="34"/>
      <c r="C331" s="35"/>
      <c r="F331" s="91"/>
      <c r="G331" s="36"/>
    </row>
    <row r="332" spans="1:7" ht="13.5" thickBot="1">
      <c r="A332" s="34"/>
      <c r="B332" s="2" t="s">
        <v>62</v>
      </c>
      <c r="C332" s="35"/>
      <c r="F332" s="248">
        <f>SUM(F328,F324,F320,F316,F312,F308,F304,F300,F296,F292)</f>
        <v>5</v>
      </c>
      <c r="G332" s="36"/>
    </row>
    <row r="333" spans="1:7" ht="13.5" thickBot="1">
      <c r="A333" s="34"/>
      <c r="C333" s="35"/>
      <c r="F333" s="91"/>
      <c r="G333" s="36"/>
    </row>
    <row r="334" spans="1:7" ht="13.5" thickBot="1">
      <c r="A334" s="34"/>
      <c r="B334" s="2" t="s">
        <v>63</v>
      </c>
      <c r="C334" s="35"/>
      <c r="F334" s="248">
        <f>COUNT(F328,F324,F320,F316,F312,F308,F304,F300,F296,F292)</f>
        <v>5</v>
      </c>
      <c r="G334" s="36"/>
    </row>
    <row r="335" spans="1:7" ht="13.5" thickBot="1">
      <c r="A335" s="34"/>
      <c r="C335" s="35"/>
      <c r="F335" s="91"/>
      <c r="G335" s="36"/>
    </row>
    <row r="336" spans="1:7" ht="13.5" thickBot="1">
      <c r="A336" s="34"/>
      <c r="B336" s="2" t="s">
        <v>64</v>
      </c>
      <c r="C336" s="35"/>
      <c r="F336" s="249">
        <f>IF(F334=0," ",F332/F334)</f>
        <v>1</v>
      </c>
      <c r="G336" s="36"/>
    </row>
    <row r="337" spans="1:7" ht="13.5" thickBot="1">
      <c r="A337" s="34"/>
      <c r="C337" s="35"/>
      <c r="F337" s="91"/>
      <c r="G337" s="36"/>
    </row>
    <row r="338" spans="1:7" ht="13.5" thickBot="1">
      <c r="A338" s="34"/>
      <c r="B338" s="2" t="s">
        <v>65</v>
      </c>
      <c r="C338" s="35"/>
      <c r="F338" s="247">
        <f>IF(F334=0," ",F336*F330)</f>
        <v>53926000</v>
      </c>
      <c r="G338" s="36"/>
    </row>
    <row r="339" spans="1:7" ht="13.5" thickBot="1">
      <c r="A339" s="34"/>
      <c r="C339" s="35"/>
      <c r="F339" s="91"/>
      <c r="G339" s="36"/>
    </row>
    <row r="340" spans="1:7" ht="13.5" thickBot="1">
      <c r="A340" s="34"/>
      <c r="B340" s="2" t="s">
        <v>11</v>
      </c>
      <c r="C340" s="35"/>
      <c r="F340" s="250">
        <f>'Integrate Physical Behavioral'!F20</f>
        <v>53926000</v>
      </c>
      <c r="G340" s="36"/>
    </row>
    <row r="341" spans="1:7" ht="13.5" thickBot="1">
      <c r="A341" s="34"/>
      <c r="C341" s="35"/>
      <c r="F341" s="91"/>
      <c r="G341" s="36"/>
    </row>
    <row r="342" spans="1:7" ht="13.5" thickBot="1">
      <c r="A342" s="34"/>
      <c r="B342" s="237" t="s">
        <v>66</v>
      </c>
      <c r="C342" s="35"/>
      <c r="F342" s="215">
        <f>IF(F334=0," ",F338-F340)</f>
        <v>0</v>
      </c>
      <c r="G342" s="36"/>
    </row>
    <row r="343" spans="1:7" ht="15">
      <c r="A343" s="48"/>
      <c r="B343" s="252"/>
      <c r="C343" s="253"/>
      <c r="D343" s="50"/>
      <c r="E343" s="50"/>
      <c r="F343" s="131"/>
      <c r="G343" s="52"/>
    </row>
    <row r="344" spans="1:7" s="33" customFormat="1" ht="15.75" thickBot="1">
      <c r="A344" s="27" t="s">
        <v>108</v>
      </c>
      <c r="B344" s="28"/>
      <c r="C344" s="28"/>
      <c r="D344" s="29"/>
      <c r="E344" s="30"/>
      <c r="F344" s="110"/>
      <c r="G344" s="32"/>
    </row>
    <row r="345" spans="1:7" s="33" customFormat="1" ht="13.5" customHeight="1" thickBot="1">
      <c r="A345" s="40"/>
      <c r="B345" s="17" t="str">
        <f>'Specialty Care Access'!B22</f>
        <v>Process Milestone:</v>
      </c>
      <c r="C345" s="17"/>
      <c r="D345" s="236">
        <f>'Specialty Care Access'!D22</f>
        <v>0</v>
      </c>
      <c r="F345" s="245" t="str">
        <f>'Specialty Care Access'!F29</f>
        <v>N/A</v>
      </c>
      <c r="G345" s="39"/>
    </row>
    <row r="346" spans="1:7" ht="6.75" customHeight="1" thickBot="1">
      <c r="A346" s="34"/>
      <c r="F346" s="91"/>
      <c r="G346" s="36"/>
    </row>
    <row r="347" spans="1:7" ht="13.5" thickBot="1">
      <c r="A347" s="34"/>
      <c r="C347" s="35" t="s">
        <v>15</v>
      </c>
      <c r="F347" s="246" t="str">
        <f>'Specialty Care Access'!F44</f>
        <v xml:space="preserve"> </v>
      </c>
      <c r="G347" s="36"/>
    </row>
    <row r="348" spans="1:7" s="33" customFormat="1" ht="6.75" customHeight="1" thickBot="1">
      <c r="A348" s="40"/>
      <c r="B348" s="17"/>
      <c r="C348" s="41"/>
      <c r="D348" s="38"/>
      <c r="F348" s="98"/>
      <c r="G348" s="39"/>
    </row>
    <row r="349" spans="1:7" s="33" customFormat="1" ht="13.5" customHeight="1" thickBot="1">
      <c r="A349" s="40"/>
      <c r="B349" s="17" t="str">
        <f>'Specialty Care Access'!B47</f>
        <v>Process Milestone:</v>
      </c>
      <c r="C349" s="17"/>
      <c r="D349" s="236">
        <f>'Specialty Care Access'!D47</f>
        <v>0</v>
      </c>
      <c r="F349" s="245" t="str">
        <f>'Specialty Care Access'!F54</f>
        <v>N/A</v>
      </c>
      <c r="G349" s="39"/>
    </row>
    <row r="350" spans="1:7" ht="6.75" customHeight="1" thickBot="1">
      <c r="A350" s="34"/>
      <c r="F350" s="91"/>
      <c r="G350" s="36"/>
    </row>
    <row r="351" spans="1:7" ht="13.5" thickBot="1">
      <c r="A351" s="34"/>
      <c r="C351" s="35" t="s">
        <v>15</v>
      </c>
      <c r="F351" s="246" t="str">
        <f>'Specialty Care Access'!F69</f>
        <v xml:space="preserve"> </v>
      </c>
      <c r="G351" s="36"/>
    </row>
    <row r="352" spans="1:7" s="33" customFormat="1" ht="6.75" customHeight="1" thickBot="1">
      <c r="A352" s="40"/>
      <c r="B352" s="17"/>
      <c r="C352" s="41"/>
      <c r="D352" s="38"/>
      <c r="F352" s="98"/>
      <c r="G352" s="39"/>
    </row>
    <row r="353" spans="1:7" s="33" customFormat="1" ht="13.5" customHeight="1" thickBot="1">
      <c r="A353" s="40"/>
      <c r="B353" s="17" t="str">
        <f>'Specialty Care Access'!B72</f>
        <v>Process Milestone:</v>
      </c>
      <c r="C353" s="17"/>
      <c r="D353" s="236">
        <f>'Specialty Care Access'!D72</f>
        <v>0</v>
      </c>
      <c r="F353" s="245" t="str">
        <f>'Specialty Care Access'!F79</f>
        <v>N/A</v>
      </c>
      <c r="G353" s="39"/>
    </row>
    <row r="354" spans="1:7" ht="6.75" customHeight="1" thickBot="1">
      <c r="A354" s="34"/>
      <c r="F354" s="91"/>
      <c r="G354" s="36"/>
    </row>
    <row r="355" spans="1:7" ht="13.5" thickBot="1">
      <c r="A355" s="34"/>
      <c r="C355" s="35" t="s">
        <v>15</v>
      </c>
      <c r="F355" s="246" t="str">
        <f>'Specialty Care Access'!F94</f>
        <v xml:space="preserve"> </v>
      </c>
      <c r="G355" s="36"/>
    </row>
    <row r="356" spans="1:7" s="33" customFormat="1" ht="6.75" customHeight="1" thickBot="1">
      <c r="A356" s="40"/>
      <c r="B356" s="17"/>
      <c r="C356" s="41"/>
      <c r="D356" s="38"/>
      <c r="F356" s="98"/>
      <c r="G356" s="39"/>
    </row>
    <row r="357" spans="1:7" s="33" customFormat="1" ht="13.5" customHeight="1" thickBot="1">
      <c r="A357" s="40"/>
      <c r="B357" s="17" t="str">
        <f>'Specialty Care Access'!B97</f>
        <v>Process Milestone:</v>
      </c>
      <c r="C357" s="17"/>
      <c r="D357" s="236">
        <f>'Specialty Care Access'!D97</f>
        <v>0</v>
      </c>
      <c r="F357" s="245" t="str">
        <f>'Specialty Care Access'!F104</f>
        <v>N/A</v>
      </c>
      <c r="G357" s="39"/>
    </row>
    <row r="358" spans="1:7" ht="6.75" customHeight="1" thickBot="1">
      <c r="A358" s="34"/>
      <c r="F358" s="91"/>
      <c r="G358" s="36"/>
    </row>
    <row r="359" spans="1:7" ht="13.5" thickBot="1">
      <c r="A359" s="34"/>
      <c r="C359" s="35" t="s">
        <v>15</v>
      </c>
      <c r="F359" s="246" t="str">
        <f>'Specialty Care Access'!F119</f>
        <v xml:space="preserve"> </v>
      </c>
      <c r="G359" s="36"/>
    </row>
    <row r="360" spans="1:7" s="33" customFormat="1" ht="6.75" customHeight="1" thickBot="1">
      <c r="A360" s="40"/>
      <c r="B360" s="17"/>
      <c r="C360" s="41"/>
      <c r="D360" s="38"/>
      <c r="F360" s="98"/>
      <c r="G360" s="39"/>
    </row>
    <row r="361" spans="1:7" s="33" customFormat="1" ht="13.5" customHeight="1" thickBot="1">
      <c r="A361" s="40"/>
      <c r="B361" s="17" t="str">
        <f>'Specialty Care Access'!B122</f>
        <v>Process Milestone:</v>
      </c>
      <c r="C361" s="17"/>
      <c r="D361" s="236">
        <f>'Specialty Care Access'!D122</f>
        <v>0</v>
      </c>
      <c r="F361" s="245" t="str">
        <f>'Specialty Care Access'!F129</f>
        <v>N/A</v>
      </c>
      <c r="G361" s="39"/>
    </row>
    <row r="362" spans="1:7" ht="6.75" customHeight="1" thickBot="1">
      <c r="A362" s="34"/>
      <c r="F362" s="91"/>
      <c r="G362" s="36"/>
    </row>
    <row r="363" spans="1:7" ht="13.5" thickBot="1">
      <c r="A363" s="34"/>
      <c r="C363" s="35" t="s">
        <v>15</v>
      </c>
      <c r="F363" s="246" t="str">
        <f>'Specialty Care Access'!F144</f>
        <v xml:space="preserve"> </v>
      </c>
      <c r="G363" s="36"/>
    </row>
    <row r="364" spans="1:7" s="33" customFormat="1" ht="6.75" customHeight="1" thickBot="1">
      <c r="A364" s="40"/>
      <c r="B364" s="17"/>
      <c r="C364" s="41"/>
      <c r="D364" s="38"/>
      <c r="F364" s="98"/>
      <c r="G364" s="39"/>
    </row>
    <row r="365" spans="1:7" s="33" customFormat="1" ht="13.5" customHeight="1" thickBot="1">
      <c r="A365" s="40"/>
      <c r="B365" s="17" t="str">
        <f>'Specialty Care Access'!B147</f>
        <v>Improvement Milestone:</v>
      </c>
      <c r="C365" s="17"/>
      <c r="D365" s="236">
        <f>'Specialty Care Access'!D147</f>
        <v>0</v>
      </c>
      <c r="F365" s="245" t="str">
        <f>'Specialty Care Access'!F154</f>
        <v>N/A</v>
      </c>
      <c r="G365" s="39"/>
    </row>
    <row r="366" spans="1:7" ht="6.75" customHeight="1" thickBot="1">
      <c r="A366" s="34"/>
      <c r="F366" s="91"/>
      <c r="G366" s="36"/>
    </row>
    <row r="367" spans="1:7" ht="13.5" thickBot="1">
      <c r="A367" s="34"/>
      <c r="C367" s="35" t="s">
        <v>15</v>
      </c>
      <c r="F367" s="246" t="str">
        <f>'Specialty Care Access'!F169</f>
        <v xml:space="preserve"> </v>
      </c>
      <c r="G367" s="36"/>
    </row>
    <row r="368" spans="1:7" s="33" customFormat="1" ht="6.75" customHeight="1" thickBot="1">
      <c r="A368" s="40"/>
      <c r="B368" s="17"/>
      <c r="C368" s="41"/>
      <c r="D368" s="38"/>
      <c r="F368" s="98"/>
      <c r="G368" s="39"/>
    </row>
    <row r="369" spans="1:7" s="33" customFormat="1" ht="13.5" customHeight="1" thickBot="1">
      <c r="A369" s="40"/>
      <c r="B369" s="17" t="str">
        <f>'Specialty Care Access'!B172</f>
        <v>Improvement Milestone:</v>
      </c>
      <c r="C369" s="17"/>
      <c r="D369" s="236">
        <f>'Specialty Care Access'!D172</f>
        <v>0</v>
      </c>
      <c r="F369" s="245" t="str">
        <f>'Specialty Care Access'!F179</f>
        <v>N/A</v>
      </c>
      <c r="G369" s="39"/>
    </row>
    <row r="370" spans="1:7" ht="6.75" customHeight="1" thickBot="1">
      <c r="A370" s="34"/>
      <c r="F370" s="91"/>
      <c r="G370" s="36"/>
    </row>
    <row r="371" spans="1:7" ht="13.5" thickBot="1">
      <c r="A371" s="34"/>
      <c r="C371" s="35" t="s">
        <v>15</v>
      </c>
      <c r="F371" s="246" t="str">
        <f>'Specialty Care Access'!F194</f>
        <v xml:space="preserve"> </v>
      </c>
      <c r="G371" s="36"/>
    </row>
    <row r="372" spans="1:7" s="33" customFormat="1" ht="6.75" customHeight="1" thickBot="1">
      <c r="A372" s="40"/>
      <c r="B372" s="17"/>
      <c r="C372" s="41"/>
      <c r="D372" s="38"/>
      <c r="F372" s="98"/>
      <c r="G372" s="39"/>
    </row>
    <row r="373" spans="1:7" s="33" customFormat="1" ht="13.5" customHeight="1" thickBot="1">
      <c r="A373" s="40"/>
      <c r="B373" s="17" t="str">
        <f>'Specialty Care Access'!B197</f>
        <v>Improvement Milestone:</v>
      </c>
      <c r="C373" s="17"/>
      <c r="D373" s="236">
        <f>'Specialty Care Access'!D197</f>
        <v>0</v>
      </c>
      <c r="F373" s="245" t="str">
        <f>'Specialty Care Access'!F204</f>
        <v>N/A</v>
      </c>
      <c r="G373" s="39"/>
    </row>
    <row r="374" spans="1:7" ht="6.75" customHeight="1" thickBot="1">
      <c r="A374" s="34"/>
      <c r="F374" s="91"/>
      <c r="G374" s="36"/>
    </row>
    <row r="375" spans="1:7" ht="13.5" thickBot="1">
      <c r="A375" s="34"/>
      <c r="C375" s="35" t="s">
        <v>15</v>
      </c>
      <c r="F375" s="246" t="str">
        <f>'Specialty Care Access'!F219</f>
        <v xml:space="preserve"> </v>
      </c>
      <c r="G375" s="36"/>
    </row>
    <row r="376" spans="1:7" s="33" customFormat="1" ht="6.75" customHeight="1" thickBot="1">
      <c r="A376" s="40"/>
      <c r="B376" s="17"/>
      <c r="C376" s="41"/>
      <c r="D376" s="38"/>
      <c r="F376" s="98"/>
      <c r="G376" s="39"/>
    </row>
    <row r="377" spans="1:7" s="33" customFormat="1" ht="13.5" customHeight="1" thickBot="1">
      <c r="A377" s="40"/>
      <c r="B377" s="17" t="str">
        <f>'Specialty Care Access'!B222</f>
        <v>Improvement Milestone:</v>
      </c>
      <c r="C377" s="17"/>
      <c r="D377" s="236">
        <f>'Specialty Care Access'!D222</f>
        <v>0</v>
      </c>
      <c r="F377" s="245" t="str">
        <f>'Specialty Care Access'!F229</f>
        <v>N/A</v>
      </c>
      <c r="G377" s="39"/>
    </row>
    <row r="378" spans="1:7" ht="6.75" customHeight="1" thickBot="1">
      <c r="A378" s="34"/>
      <c r="F378" s="91"/>
      <c r="G378" s="36"/>
    </row>
    <row r="379" spans="1:7" ht="13.5" thickBot="1">
      <c r="A379" s="34"/>
      <c r="C379" s="35" t="s">
        <v>15</v>
      </c>
      <c r="F379" s="246" t="str">
        <f>'Specialty Care Access'!F244</f>
        <v xml:space="preserve"> </v>
      </c>
      <c r="G379" s="36"/>
    </row>
    <row r="380" spans="1:7" s="33" customFormat="1" ht="6.75" customHeight="1" thickBot="1">
      <c r="A380" s="40"/>
      <c r="B380" s="17"/>
      <c r="C380" s="41"/>
      <c r="D380" s="38"/>
      <c r="F380" s="98"/>
      <c r="G380" s="39"/>
    </row>
    <row r="381" spans="1:7" s="33" customFormat="1" ht="13.5" customHeight="1" thickBot="1">
      <c r="A381" s="40"/>
      <c r="B381" s="17" t="str">
        <f>'Specialty Care Access'!B247</f>
        <v>Improvement Milestone:</v>
      </c>
      <c r="C381" s="17"/>
      <c r="D381" s="236">
        <f>'Specialty Care Access'!D247</f>
        <v>0</v>
      </c>
      <c r="F381" s="245" t="str">
        <f>'Specialty Care Access'!F254</f>
        <v>N/A</v>
      </c>
      <c r="G381" s="39"/>
    </row>
    <row r="382" spans="1:7" ht="6.75" customHeight="1" thickBot="1">
      <c r="A382" s="34"/>
      <c r="F382" s="91"/>
      <c r="G382" s="36"/>
    </row>
    <row r="383" spans="1:7" ht="13.5" thickBot="1">
      <c r="A383" s="34"/>
      <c r="C383" s="35" t="s">
        <v>15</v>
      </c>
      <c r="F383" s="246" t="str">
        <f>'Specialty Care Access'!F269</f>
        <v xml:space="preserve"> </v>
      </c>
      <c r="G383" s="36"/>
    </row>
    <row r="384" spans="1:7" ht="13.5" thickBot="1">
      <c r="A384" s="34"/>
      <c r="C384" s="35"/>
      <c r="F384" s="91"/>
      <c r="G384" s="36"/>
    </row>
    <row r="385" spans="1:7" ht="13.5" thickBot="1">
      <c r="A385" s="34"/>
      <c r="B385" s="2" t="s">
        <v>10</v>
      </c>
      <c r="C385" s="35"/>
      <c r="F385" s="247">
        <f>'Specialty Care Access'!F18</f>
        <v>0</v>
      </c>
      <c r="G385" s="36"/>
    </row>
    <row r="386" spans="1:7" ht="13.5" thickBot="1">
      <c r="A386" s="34"/>
      <c r="C386" s="35"/>
      <c r="F386" s="91"/>
      <c r="G386" s="36"/>
    </row>
    <row r="387" spans="1:7" ht="13.5" thickBot="1">
      <c r="A387" s="34"/>
      <c r="B387" s="2" t="s">
        <v>62</v>
      </c>
      <c r="C387" s="35"/>
      <c r="F387" s="248">
        <f>SUM(F383,F379,F375,F371,F367,F363,F359,F355,F351,F347)</f>
        <v>0</v>
      </c>
      <c r="G387" s="36"/>
    </row>
    <row r="388" spans="1:7" ht="13.5" thickBot="1">
      <c r="A388" s="34"/>
      <c r="C388" s="35"/>
      <c r="F388" s="91"/>
      <c r="G388" s="36"/>
    </row>
    <row r="389" spans="1:7" ht="13.5" thickBot="1">
      <c r="A389" s="34"/>
      <c r="B389" s="2" t="s">
        <v>63</v>
      </c>
      <c r="C389" s="35"/>
      <c r="F389" s="248">
        <f>COUNT(F383,F379,F375,F371,F367,F363,F359,F355,F351,F347)</f>
        <v>0</v>
      </c>
      <c r="G389" s="36"/>
    </row>
    <row r="390" spans="1:7" ht="13.5" thickBot="1">
      <c r="A390" s="34"/>
      <c r="C390" s="35"/>
      <c r="F390" s="91"/>
      <c r="G390" s="36"/>
    </row>
    <row r="391" spans="1:7" ht="13.5" thickBot="1">
      <c r="A391" s="34"/>
      <c r="B391" s="2" t="s">
        <v>64</v>
      </c>
      <c r="C391" s="35"/>
      <c r="F391" s="249" t="str">
        <f>IF(F389=0," ",F387/F389)</f>
        <v xml:space="preserve"> </v>
      </c>
      <c r="G391" s="36"/>
    </row>
    <row r="392" spans="1:7" ht="13.5" thickBot="1">
      <c r="A392" s="34"/>
      <c r="C392" s="35"/>
      <c r="F392" s="91"/>
      <c r="G392" s="36"/>
    </row>
    <row r="393" spans="1:7" ht="13.5" thickBot="1">
      <c r="A393" s="34"/>
      <c r="B393" s="2" t="s">
        <v>65</v>
      </c>
      <c r="C393" s="35"/>
      <c r="F393" s="247" t="str">
        <f>IF(F389=0," ",F391*F385)</f>
        <v xml:space="preserve"> </v>
      </c>
      <c r="G393" s="36"/>
    </row>
    <row r="394" spans="1:7" ht="13.5" thickBot="1">
      <c r="A394" s="34"/>
      <c r="C394" s="35"/>
      <c r="F394" s="91"/>
      <c r="G394" s="36"/>
    </row>
    <row r="395" spans="1:7" ht="13.5" thickBot="1">
      <c r="A395" s="34"/>
      <c r="B395" s="2" t="s">
        <v>11</v>
      </c>
      <c r="C395" s="35"/>
      <c r="F395" s="250">
        <f>'Specialty Care Access'!F20</f>
        <v>0</v>
      </c>
      <c r="G395" s="36"/>
    </row>
    <row r="396" spans="1:7" ht="13.5" thickBot="1">
      <c r="A396" s="34"/>
      <c r="C396" s="35"/>
      <c r="F396" s="91"/>
      <c r="G396" s="36"/>
    </row>
    <row r="397" spans="1:7" ht="13.5" thickBot="1">
      <c r="A397" s="34"/>
      <c r="B397" s="237" t="s">
        <v>66</v>
      </c>
      <c r="C397" s="35"/>
      <c r="F397" s="215" t="str">
        <f>IF(F389=0," ",F393-F395)</f>
        <v xml:space="preserve"> </v>
      </c>
      <c r="G397" s="36"/>
    </row>
    <row r="398" spans="1:7" ht="15">
      <c r="A398" s="48"/>
      <c r="B398" s="252"/>
      <c r="C398" s="253"/>
      <c r="D398" s="50"/>
      <c r="E398" s="50"/>
      <c r="F398" s="131"/>
      <c r="G398" s="52"/>
    </row>
    <row r="399" spans="1:7" s="33" customFormat="1" ht="15.75" thickBot="1">
      <c r="A399" s="27" t="s">
        <v>109</v>
      </c>
      <c r="B399" s="28"/>
      <c r="C399" s="28"/>
      <c r="D399" s="29"/>
      <c r="E399" s="30"/>
      <c r="F399" s="110"/>
      <c r="G399" s="32"/>
    </row>
    <row r="400" spans="1:7" s="33" customFormat="1" ht="13.5" customHeight="1" thickBot="1">
      <c r="A400" s="40"/>
      <c r="B400" s="17" t="str">
        <f>'Patient Care Navigation'!B22</f>
        <v>Process Milestone:</v>
      </c>
      <c r="C400" s="17"/>
      <c r="D400" s="236">
        <f>'Patient Care Navigation'!D22</f>
        <v>0</v>
      </c>
      <c r="F400" s="245" t="str">
        <f>'Patient Care Navigation'!F29</f>
        <v>N/A</v>
      </c>
      <c r="G400" s="39"/>
    </row>
    <row r="401" spans="1:7" ht="6.75" customHeight="1" thickBot="1">
      <c r="A401" s="34"/>
      <c r="F401" s="91"/>
      <c r="G401" s="36"/>
    </row>
    <row r="402" spans="1:7" ht="13.5" thickBot="1">
      <c r="A402" s="34"/>
      <c r="C402" s="35" t="s">
        <v>15</v>
      </c>
      <c r="F402" s="246" t="str">
        <f>'Patient Care Navigation'!F44</f>
        <v xml:space="preserve"> </v>
      </c>
      <c r="G402" s="36"/>
    </row>
    <row r="403" spans="1:7" s="33" customFormat="1" ht="6.75" customHeight="1" thickBot="1">
      <c r="A403" s="40"/>
      <c r="B403" s="17"/>
      <c r="C403" s="41"/>
      <c r="D403" s="38"/>
      <c r="F403" s="98"/>
      <c r="G403" s="39"/>
    </row>
    <row r="404" spans="1:7" s="33" customFormat="1" ht="13.5" customHeight="1" thickBot="1">
      <c r="A404" s="40"/>
      <c r="B404" s="17" t="str">
        <f>'Patient Care Navigation'!B47</f>
        <v>Process Milestone:</v>
      </c>
      <c r="C404" s="17"/>
      <c r="D404" s="236">
        <f>'Patient Care Navigation'!D47</f>
        <v>0</v>
      </c>
      <c r="F404" s="245" t="str">
        <f>'Patient Care Navigation'!F54</f>
        <v>N/A</v>
      </c>
      <c r="G404" s="39"/>
    </row>
    <row r="405" spans="1:7" ht="6.75" customHeight="1" thickBot="1">
      <c r="A405" s="34"/>
      <c r="F405" s="91"/>
      <c r="G405" s="36"/>
    </row>
    <row r="406" spans="1:7" ht="13.5" thickBot="1">
      <c r="A406" s="34"/>
      <c r="C406" s="35" t="s">
        <v>15</v>
      </c>
      <c r="F406" s="246" t="str">
        <f>'Patient Care Navigation'!F69</f>
        <v xml:space="preserve"> </v>
      </c>
      <c r="G406" s="36"/>
    </row>
    <row r="407" spans="1:7" s="33" customFormat="1" ht="6.75" customHeight="1" thickBot="1">
      <c r="A407" s="40"/>
      <c r="B407" s="17"/>
      <c r="C407" s="41"/>
      <c r="D407" s="38"/>
      <c r="F407" s="98"/>
      <c r="G407" s="39"/>
    </row>
    <row r="408" spans="1:7" s="33" customFormat="1" ht="13.5" customHeight="1" thickBot="1">
      <c r="A408" s="40"/>
      <c r="B408" s="17" t="str">
        <f>'Patient Care Navigation'!B72</f>
        <v>Process Milestone:</v>
      </c>
      <c r="C408" s="17"/>
      <c r="D408" s="236">
        <f>'Patient Care Navigation'!D72</f>
        <v>0</v>
      </c>
      <c r="F408" s="245" t="str">
        <f>'Patient Care Navigation'!F79</f>
        <v>N/A</v>
      </c>
      <c r="G408" s="39"/>
    </row>
    <row r="409" spans="1:7" ht="6.75" customHeight="1" thickBot="1">
      <c r="A409" s="34"/>
      <c r="F409" s="91"/>
      <c r="G409" s="36"/>
    </row>
    <row r="410" spans="1:7" ht="13.5" thickBot="1">
      <c r="A410" s="34"/>
      <c r="C410" s="35" t="s">
        <v>15</v>
      </c>
      <c r="F410" s="246" t="str">
        <f>'Patient Care Navigation'!F94</f>
        <v xml:space="preserve"> </v>
      </c>
      <c r="G410" s="36"/>
    </row>
    <row r="411" spans="1:7" s="33" customFormat="1" ht="6.75" customHeight="1" thickBot="1">
      <c r="A411" s="40"/>
      <c r="B411" s="17"/>
      <c r="C411" s="41"/>
      <c r="D411" s="38"/>
      <c r="F411" s="98"/>
      <c r="G411" s="39"/>
    </row>
    <row r="412" spans="1:7" s="33" customFormat="1" ht="13.5" customHeight="1" thickBot="1">
      <c r="A412" s="40"/>
      <c r="B412" s="17" t="str">
        <f>'Patient Care Navigation'!B97</f>
        <v>Process Milestone:</v>
      </c>
      <c r="C412" s="17"/>
      <c r="D412" s="236">
        <f>'Patient Care Navigation'!D97</f>
        <v>0</v>
      </c>
      <c r="F412" s="245" t="str">
        <f>'Patient Care Navigation'!F104</f>
        <v>N/A</v>
      </c>
      <c r="G412" s="39"/>
    </row>
    <row r="413" spans="1:7" ht="6.75" customHeight="1" thickBot="1">
      <c r="A413" s="34"/>
      <c r="F413" s="91"/>
      <c r="G413" s="36"/>
    </row>
    <row r="414" spans="1:7" ht="13.5" thickBot="1">
      <c r="A414" s="34"/>
      <c r="C414" s="35" t="s">
        <v>15</v>
      </c>
      <c r="F414" s="246" t="str">
        <f>'Patient Care Navigation'!F119</f>
        <v xml:space="preserve"> </v>
      </c>
      <c r="G414" s="36"/>
    </row>
    <row r="415" spans="1:7" s="33" customFormat="1" ht="6.75" customHeight="1" thickBot="1">
      <c r="A415" s="40"/>
      <c r="B415" s="17"/>
      <c r="C415" s="41"/>
      <c r="D415" s="38"/>
      <c r="F415" s="98"/>
      <c r="G415" s="39"/>
    </row>
    <row r="416" spans="1:7" s="33" customFormat="1" ht="13.5" customHeight="1" thickBot="1">
      <c r="A416" s="40"/>
      <c r="B416" s="17" t="str">
        <f>'Patient Care Navigation'!B122</f>
        <v>Process Milestone:</v>
      </c>
      <c r="C416" s="17"/>
      <c r="D416" s="236">
        <f>'Patient Care Navigation'!D122</f>
        <v>0</v>
      </c>
      <c r="F416" s="245" t="str">
        <f>'Patient Care Navigation'!F129</f>
        <v>N/A</v>
      </c>
      <c r="G416" s="39"/>
    </row>
    <row r="417" spans="1:7" ht="6.75" customHeight="1" thickBot="1">
      <c r="A417" s="34"/>
      <c r="F417" s="91"/>
      <c r="G417" s="36"/>
    </row>
    <row r="418" spans="1:7" ht="13.5" thickBot="1">
      <c r="A418" s="34"/>
      <c r="C418" s="35" t="s">
        <v>15</v>
      </c>
      <c r="F418" s="246" t="str">
        <f>'Patient Care Navigation'!F144</f>
        <v xml:space="preserve"> </v>
      </c>
      <c r="G418" s="36"/>
    </row>
    <row r="419" spans="1:7" s="33" customFormat="1" ht="6.75" customHeight="1" thickBot="1">
      <c r="A419" s="40"/>
      <c r="B419" s="17"/>
      <c r="C419" s="41"/>
      <c r="D419" s="38"/>
      <c r="F419" s="98"/>
      <c r="G419" s="39"/>
    </row>
    <row r="420" spans="1:7" s="33" customFormat="1" ht="13.5" customHeight="1" thickBot="1">
      <c r="A420" s="40"/>
      <c r="B420" s="17" t="str">
        <f>'Patient Care Navigation'!B147</f>
        <v>Improvement Milestone:</v>
      </c>
      <c r="C420" s="17"/>
      <c r="D420" s="236">
        <f>'Patient Care Navigation'!D147</f>
        <v>0</v>
      </c>
      <c r="F420" s="245" t="str">
        <f>'Patient Care Navigation'!F154</f>
        <v>N/A</v>
      </c>
      <c r="G420" s="39"/>
    </row>
    <row r="421" spans="1:7" ht="6.75" customHeight="1" thickBot="1">
      <c r="A421" s="34"/>
      <c r="F421" s="91"/>
      <c r="G421" s="36"/>
    </row>
    <row r="422" spans="1:7" ht="13.5" thickBot="1">
      <c r="A422" s="34"/>
      <c r="C422" s="35" t="s">
        <v>15</v>
      </c>
      <c r="F422" s="246" t="str">
        <f>'Patient Care Navigation'!F169</f>
        <v xml:space="preserve"> </v>
      </c>
      <c r="G422" s="36"/>
    </row>
    <row r="423" spans="1:7" s="33" customFormat="1" ht="6.75" customHeight="1" thickBot="1">
      <c r="A423" s="40"/>
      <c r="B423" s="17"/>
      <c r="C423" s="41"/>
      <c r="D423" s="38"/>
      <c r="F423" s="98"/>
      <c r="G423" s="39"/>
    </row>
    <row r="424" spans="1:7" s="33" customFormat="1" ht="13.5" customHeight="1" thickBot="1">
      <c r="A424" s="40"/>
      <c r="B424" s="17" t="str">
        <f>'Patient Care Navigation'!B172</f>
        <v>Improvement Milestone:</v>
      </c>
      <c r="C424" s="17"/>
      <c r="D424" s="236">
        <f>'Patient Care Navigation'!D172</f>
        <v>0</v>
      </c>
      <c r="F424" s="245" t="str">
        <f>'Patient Care Navigation'!F179</f>
        <v>N/A</v>
      </c>
      <c r="G424" s="39"/>
    </row>
    <row r="425" spans="1:7" ht="6.75" customHeight="1" thickBot="1">
      <c r="A425" s="34"/>
      <c r="F425" s="91"/>
      <c r="G425" s="36"/>
    </row>
    <row r="426" spans="1:7" ht="13.5" thickBot="1">
      <c r="A426" s="34"/>
      <c r="C426" s="35" t="s">
        <v>15</v>
      </c>
      <c r="F426" s="246" t="str">
        <f>'Patient Care Navigation'!F194</f>
        <v xml:space="preserve"> </v>
      </c>
      <c r="G426" s="36"/>
    </row>
    <row r="427" spans="1:7" s="33" customFormat="1" ht="6.75" customHeight="1" thickBot="1">
      <c r="A427" s="40"/>
      <c r="B427" s="17"/>
      <c r="C427" s="41"/>
      <c r="D427" s="38"/>
      <c r="F427" s="98"/>
      <c r="G427" s="39"/>
    </row>
    <row r="428" spans="1:7" s="33" customFormat="1" ht="13.5" customHeight="1" thickBot="1">
      <c r="A428" s="40"/>
      <c r="B428" s="17" t="str">
        <f>'Patient Care Navigation'!B197</f>
        <v>Improvement Milestone:</v>
      </c>
      <c r="C428" s="17"/>
      <c r="D428" s="236">
        <f>'Patient Care Navigation'!D197</f>
        <v>0</v>
      </c>
      <c r="F428" s="245" t="str">
        <f>'Patient Care Navigation'!F204</f>
        <v>N/A</v>
      </c>
      <c r="G428" s="39"/>
    </row>
    <row r="429" spans="1:7" ht="6.75" customHeight="1" thickBot="1">
      <c r="A429" s="34"/>
      <c r="F429" s="91"/>
      <c r="G429" s="36"/>
    </row>
    <row r="430" spans="1:7" ht="13.5" thickBot="1">
      <c r="A430" s="34"/>
      <c r="C430" s="35" t="s">
        <v>15</v>
      </c>
      <c r="F430" s="246" t="str">
        <f>'Patient Care Navigation'!F219</f>
        <v xml:space="preserve"> </v>
      </c>
      <c r="G430" s="36"/>
    </row>
    <row r="431" spans="1:7" s="33" customFormat="1" ht="6.75" customHeight="1" thickBot="1">
      <c r="A431" s="40"/>
      <c r="B431" s="17"/>
      <c r="C431" s="41"/>
      <c r="D431" s="38"/>
      <c r="F431" s="98"/>
      <c r="G431" s="39"/>
    </row>
    <row r="432" spans="1:7" s="33" customFormat="1" ht="13.5" customHeight="1" thickBot="1">
      <c r="A432" s="40"/>
      <c r="B432" s="17" t="str">
        <f>'Patient Care Navigation'!B222</f>
        <v>Improvement Milestone:</v>
      </c>
      <c r="C432" s="17"/>
      <c r="D432" s="236">
        <f>'Patient Care Navigation'!D222</f>
        <v>0</v>
      </c>
      <c r="F432" s="245" t="str">
        <f>'Patient Care Navigation'!F229</f>
        <v>N/A</v>
      </c>
      <c r="G432" s="39"/>
    </row>
    <row r="433" spans="1:7" ht="6.75" customHeight="1" thickBot="1">
      <c r="A433" s="34"/>
      <c r="F433" s="91"/>
      <c r="G433" s="36"/>
    </row>
    <row r="434" spans="1:7" ht="13.5" thickBot="1">
      <c r="A434" s="34"/>
      <c r="C434" s="35" t="s">
        <v>15</v>
      </c>
      <c r="F434" s="246" t="str">
        <f>'Patient Care Navigation'!F244</f>
        <v xml:space="preserve"> </v>
      </c>
      <c r="G434" s="36"/>
    </row>
    <row r="435" spans="1:7" s="33" customFormat="1" ht="6.75" customHeight="1" thickBot="1">
      <c r="A435" s="40"/>
      <c r="B435" s="17"/>
      <c r="C435" s="41"/>
      <c r="D435" s="38"/>
      <c r="F435" s="98"/>
      <c r="G435" s="39"/>
    </row>
    <row r="436" spans="1:7" s="33" customFormat="1" ht="13.5" customHeight="1" thickBot="1">
      <c r="A436" s="40"/>
      <c r="B436" s="17" t="str">
        <f>'Patient Care Navigation'!B247</f>
        <v>Improvement Milestone:</v>
      </c>
      <c r="C436" s="17"/>
      <c r="D436" s="236">
        <f>'Patient Care Navigation'!D247</f>
        <v>0</v>
      </c>
      <c r="F436" s="245" t="str">
        <f>'Patient Care Navigation'!F254</f>
        <v>N/A</v>
      </c>
      <c r="G436" s="39"/>
    </row>
    <row r="437" spans="1:7" ht="6.75" customHeight="1" thickBot="1">
      <c r="A437" s="34"/>
      <c r="F437" s="91"/>
      <c r="G437" s="36"/>
    </row>
    <row r="438" spans="1:7" ht="13.5" thickBot="1">
      <c r="A438" s="34"/>
      <c r="C438" s="35" t="s">
        <v>15</v>
      </c>
      <c r="F438" s="246" t="str">
        <f>'Patient Care Navigation'!F269</f>
        <v xml:space="preserve"> </v>
      </c>
      <c r="G438" s="36"/>
    </row>
    <row r="439" spans="1:7" ht="13.5" thickBot="1">
      <c r="A439" s="34"/>
      <c r="C439" s="35"/>
      <c r="F439" s="91"/>
      <c r="G439" s="36"/>
    </row>
    <row r="440" spans="1:7" ht="13.5" thickBot="1">
      <c r="A440" s="34"/>
      <c r="B440" s="2" t="s">
        <v>10</v>
      </c>
      <c r="C440" s="35"/>
      <c r="F440" s="247">
        <f>'Patient Care Navigation'!F18</f>
        <v>0</v>
      </c>
      <c r="G440" s="36"/>
    </row>
    <row r="441" spans="1:7" ht="13.5" thickBot="1">
      <c r="A441" s="34"/>
      <c r="C441" s="35"/>
      <c r="F441" s="91"/>
      <c r="G441" s="36"/>
    </row>
    <row r="442" spans="1:7" ht="13.5" thickBot="1">
      <c r="A442" s="34"/>
      <c r="B442" s="2" t="s">
        <v>62</v>
      </c>
      <c r="C442" s="35"/>
      <c r="F442" s="248">
        <f>SUM(F438,F434,F430,F426,F422,F418,F414,F410,F406,F402)</f>
        <v>0</v>
      </c>
      <c r="G442" s="36"/>
    </row>
    <row r="443" spans="1:7" ht="13.5" thickBot="1">
      <c r="A443" s="34"/>
      <c r="C443" s="35"/>
      <c r="F443" s="91"/>
      <c r="G443" s="36"/>
    </row>
    <row r="444" spans="1:7" ht="13.5" thickBot="1">
      <c r="A444" s="34"/>
      <c r="B444" s="2" t="s">
        <v>63</v>
      </c>
      <c r="C444" s="35"/>
      <c r="F444" s="248">
        <f>COUNT(F438,F434,F430,F426,F422,F418,F414,F410,F406,F402)</f>
        <v>0</v>
      </c>
      <c r="G444" s="36"/>
    </row>
    <row r="445" spans="1:7" ht="13.5" thickBot="1">
      <c r="A445" s="34"/>
      <c r="C445" s="35"/>
      <c r="F445" s="91"/>
      <c r="G445" s="36"/>
    </row>
    <row r="446" spans="1:7" ht="13.5" thickBot="1">
      <c r="A446" s="34"/>
      <c r="B446" s="2" t="s">
        <v>64</v>
      </c>
      <c r="C446" s="35"/>
      <c r="F446" s="249" t="str">
        <f>IF(F444=0," ",F442/F444)</f>
        <v xml:space="preserve"> </v>
      </c>
      <c r="G446" s="36"/>
    </row>
    <row r="447" spans="1:7" ht="13.5" thickBot="1">
      <c r="A447" s="34"/>
      <c r="C447" s="35"/>
      <c r="F447" s="91"/>
      <c r="G447" s="36"/>
    </row>
    <row r="448" spans="1:7" ht="13.5" thickBot="1">
      <c r="A448" s="34"/>
      <c r="B448" s="2" t="s">
        <v>65</v>
      </c>
      <c r="C448" s="35"/>
      <c r="F448" s="247" t="str">
        <f>IF(F444=0," ",F446*F440)</f>
        <v xml:space="preserve"> </v>
      </c>
      <c r="G448" s="36"/>
    </row>
    <row r="449" spans="1:7" ht="13.5" thickBot="1">
      <c r="A449" s="34"/>
      <c r="C449" s="35"/>
      <c r="F449" s="91"/>
      <c r="G449" s="36"/>
    </row>
    <row r="450" spans="1:7" ht="13.5" thickBot="1">
      <c r="A450" s="34"/>
      <c r="B450" s="2" t="s">
        <v>11</v>
      </c>
      <c r="C450" s="35"/>
      <c r="F450" s="250">
        <f>'Patient Care Navigation'!F20</f>
        <v>0</v>
      </c>
      <c r="G450" s="36"/>
    </row>
    <row r="451" spans="1:7" ht="13.5" thickBot="1">
      <c r="A451" s="34"/>
      <c r="C451" s="35"/>
      <c r="F451" s="91"/>
      <c r="G451" s="36"/>
    </row>
    <row r="452" spans="1:7" ht="13.5" thickBot="1">
      <c r="A452" s="34"/>
      <c r="B452" s="237" t="s">
        <v>66</v>
      </c>
      <c r="C452" s="35"/>
      <c r="F452" s="215" t="str">
        <f>IF(F444=0," ",F448-F450)</f>
        <v xml:space="preserve"> </v>
      </c>
      <c r="G452" s="36"/>
    </row>
    <row r="453" spans="1:7" ht="15">
      <c r="A453" s="48"/>
      <c r="B453" s="252"/>
      <c r="C453" s="253"/>
      <c r="D453" s="50"/>
      <c r="E453" s="50"/>
      <c r="F453" s="131"/>
      <c r="G453" s="52"/>
    </row>
    <row r="454" spans="1:7" s="33" customFormat="1" ht="15.75" thickBot="1">
      <c r="A454" s="27" t="s">
        <v>110</v>
      </c>
      <c r="B454" s="28"/>
      <c r="C454" s="28"/>
      <c r="D454" s="29"/>
      <c r="E454" s="30"/>
      <c r="F454" s="110"/>
      <c r="G454" s="32"/>
    </row>
    <row r="455" spans="1:7" s="33" customFormat="1" ht="13.5" customHeight="1" thickBot="1">
      <c r="A455" s="40"/>
      <c r="B455" s="17" t="str">
        <f>'Process Improvement Methodology'!B22</f>
        <v>Process Milestone:</v>
      </c>
      <c r="C455" s="17"/>
      <c r="D455" s="236">
        <f>'Process Improvement Methodology'!D22</f>
        <v>0</v>
      </c>
      <c r="F455" s="245" t="str">
        <f>'Process Improvement Methodology'!F29</f>
        <v>N/A</v>
      </c>
      <c r="G455" s="39"/>
    </row>
    <row r="456" spans="1:7" ht="6.75" customHeight="1" thickBot="1">
      <c r="A456" s="34"/>
      <c r="F456" s="91"/>
      <c r="G456" s="36"/>
    </row>
    <row r="457" spans="1:7" ht="13.5" thickBot="1">
      <c r="A457" s="34"/>
      <c r="C457" s="35" t="s">
        <v>15</v>
      </c>
      <c r="F457" s="246" t="str">
        <f>'Process Improvement Methodology'!F44</f>
        <v xml:space="preserve"> </v>
      </c>
      <c r="G457" s="36"/>
    </row>
    <row r="458" spans="1:7" s="33" customFormat="1" ht="6.75" customHeight="1" thickBot="1">
      <c r="A458" s="40"/>
      <c r="B458" s="17"/>
      <c r="C458" s="41"/>
      <c r="D458" s="38"/>
      <c r="F458" s="98"/>
      <c r="G458" s="39"/>
    </row>
    <row r="459" spans="1:7" s="33" customFormat="1" ht="13.5" customHeight="1" thickBot="1">
      <c r="A459" s="40"/>
      <c r="B459" s="17" t="str">
        <f>'Process Improvement Methodology'!B47</f>
        <v>Process Milestone:</v>
      </c>
      <c r="C459" s="17"/>
      <c r="D459" s="236">
        <f>'Process Improvement Methodology'!D47</f>
        <v>0</v>
      </c>
      <c r="F459" s="245" t="str">
        <f>'Process Improvement Methodology'!F54</f>
        <v>N/A</v>
      </c>
      <c r="G459" s="39"/>
    </row>
    <row r="460" spans="1:7" ht="6.75" customHeight="1" thickBot="1">
      <c r="A460" s="34"/>
      <c r="F460" s="91"/>
      <c r="G460" s="36"/>
    </row>
    <row r="461" spans="1:7" ht="13.5" thickBot="1">
      <c r="A461" s="34"/>
      <c r="C461" s="35" t="s">
        <v>15</v>
      </c>
      <c r="F461" s="246" t="str">
        <f>'Process Improvement Methodology'!F69</f>
        <v xml:space="preserve"> </v>
      </c>
      <c r="G461" s="36"/>
    </row>
    <row r="462" spans="1:7" s="33" customFormat="1" ht="6.75" customHeight="1" thickBot="1">
      <c r="A462" s="40"/>
      <c r="B462" s="17"/>
      <c r="C462" s="41"/>
      <c r="D462" s="38"/>
      <c r="F462" s="98"/>
      <c r="G462" s="39"/>
    </row>
    <row r="463" spans="1:7" s="33" customFormat="1" ht="13.5" customHeight="1" thickBot="1">
      <c r="A463" s="40"/>
      <c r="B463" s="17" t="str">
        <f>'Process Improvement Methodology'!B72</f>
        <v>Process Milestone:</v>
      </c>
      <c r="C463" s="17"/>
      <c r="D463" s="236">
        <f>'Process Improvement Methodology'!D72</f>
        <v>0</v>
      </c>
      <c r="F463" s="245" t="str">
        <f>'Process Improvement Methodology'!F79</f>
        <v>N/A</v>
      </c>
      <c r="G463" s="39"/>
    </row>
    <row r="464" spans="1:7" ht="6.75" customHeight="1" thickBot="1">
      <c r="A464" s="34"/>
      <c r="F464" s="91"/>
      <c r="G464" s="36"/>
    </row>
    <row r="465" spans="1:7" ht="13.5" thickBot="1">
      <c r="A465" s="34"/>
      <c r="C465" s="35" t="s">
        <v>15</v>
      </c>
      <c r="F465" s="246" t="str">
        <f>'Process Improvement Methodology'!F94</f>
        <v xml:space="preserve"> </v>
      </c>
      <c r="G465" s="36"/>
    </row>
    <row r="466" spans="1:7" s="33" customFormat="1" ht="6.75" customHeight="1" thickBot="1">
      <c r="A466" s="40"/>
      <c r="B466" s="17"/>
      <c r="C466" s="41"/>
      <c r="D466" s="38"/>
      <c r="F466" s="98"/>
      <c r="G466" s="39"/>
    </row>
    <row r="467" spans="1:7" s="33" customFormat="1" ht="13.5" customHeight="1" thickBot="1">
      <c r="A467" s="40"/>
      <c r="B467" s="17" t="str">
        <f>'Process Improvement Methodology'!B97</f>
        <v>Process Milestone:</v>
      </c>
      <c r="C467" s="17"/>
      <c r="D467" s="236">
        <f>'Process Improvement Methodology'!D97</f>
        <v>0</v>
      </c>
      <c r="F467" s="245" t="str">
        <f>'Process Improvement Methodology'!F104</f>
        <v>N/A</v>
      </c>
      <c r="G467" s="39"/>
    </row>
    <row r="468" spans="1:7" ht="6.75" customHeight="1" thickBot="1">
      <c r="A468" s="34"/>
      <c r="F468" s="91"/>
      <c r="G468" s="36"/>
    </row>
    <row r="469" spans="1:7" ht="13.5" thickBot="1">
      <c r="A469" s="34"/>
      <c r="C469" s="35" t="s">
        <v>15</v>
      </c>
      <c r="F469" s="246" t="str">
        <f>'Process Improvement Methodology'!F119</f>
        <v xml:space="preserve"> </v>
      </c>
      <c r="G469" s="36"/>
    </row>
    <row r="470" spans="1:7" s="33" customFormat="1" ht="6.75" customHeight="1" thickBot="1">
      <c r="A470" s="40"/>
      <c r="B470" s="17"/>
      <c r="C470" s="41"/>
      <c r="D470" s="38"/>
      <c r="F470" s="98"/>
      <c r="G470" s="39"/>
    </row>
    <row r="471" spans="1:7" s="33" customFormat="1" ht="13.5" customHeight="1" thickBot="1">
      <c r="A471" s="40"/>
      <c r="B471" s="17" t="str">
        <f>'Process Improvement Methodology'!B122</f>
        <v>Process Milestone:</v>
      </c>
      <c r="C471" s="17"/>
      <c r="D471" s="236">
        <f>'Process Improvement Methodology'!D122</f>
        <v>0</v>
      </c>
      <c r="F471" s="245" t="str">
        <f>'Process Improvement Methodology'!F129</f>
        <v>N/A</v>
      </c>
      <c r="G471" s="39"/>
    </row>
    <row r="472" spans="1:7" ht="6.75" customHeight="1" thickBot="1">
      <c r="A472" s="34"/>
      <c r="F472" s="91"/>
      <c r="G472" s="36"/>
    </row>
    <row r="473" spans="1:7" ht="13.5" thickBot="1">
      <c r="A473" s="34"/>
      <c r="C473" s="35" t="s">
        <v>15</v>
      </c>
      <c r="F473" s="246" t="str">
        <f>'Process Improvement Methodology'!F144</f>
        <v xml:space="preserve"> </v>
      </c>
      <c r="G473" s="36"/>
    </row>
    <row r="474" spans="1:7" s="33" customFormat="1" ht="6.75" customHeight="1" thickBot="1">
      <c r="A474" s="40"/>
      <c r="B474" s="17"/>
      <c r="C474" s="41"/>
      <c r="D474" s="38"/>
      <c r="F474" s="98"/>
      <c r="G474" s="39"/>
    </row>
    <row r="475" spans="1:7" s="33" customFormat="1" ht="13.5" customHeight="1" thickBot="1">
      <c r="A475" s="40"/>
      <c r="B475" s="17" t="str">
        <f>'Process Improvement Methodology'!B147</f>
        <v>Improvement Milestone:</v>
      </c>
      <c r="C475" s="17"/>
      <c r="D475" s="236">
        <f>'Process Improvement Methodology'!D147</f>
        <v>0</v>
      </c>
      <c r="F475" s="245" t="str">
        <f>'Process Improvement Methodology'!F154</f>
        <v>N/A</v>
      </c>
      <c r="G475" s="39"/>
    </row>
    <row r="476" spans="1:7" ht="6.75" customHeight="1" thickBot="1">
      <c r="A476" s="34"/>
      <c r="F476" s="91"/>
      <c r="G476" s="36"/>
    </row>
    <row r="477" spans="1:7" ht="13.5" thickBot="1">
      <c r="A477" s="34"/>
      <c r="C477" s="35" t="s">
        <v>15</v>
      </c>
      <c r="F477" s="246" t="str">
        <f>'Process Improvement Methodology'!F169</f>
        <v xml:space="preserve"> </v>
      </c>
      <c r="G477" s="36"/>
    </row>
    <row r="478" spans="1:7" s="33" customFormat="1" ht="6.75" customHeight="1" thickBot="1">
      <c r="A478" s="40"/>
      <c r="B478" s="17"/>
      <c r="C478" s="41"/>
      <c r="D478" s="38"/>
      <c r="F478" s="98"/>
      <c r="G478" s="39"/>
    </row>
    <row r="479" spans="1:7" s="33" customFormat="1" ht="13.5" customHeight="1" thickBot="1">
      <c r="A479" s="40"/>
      <c r="B479" s="17" t="str">
        <f>'Process Improvement Methodology'!B172</f>
        <v>Improvement Milestone:</v>
      </c>
      <c r="C479" s="17"/>
      <c r="D479" s="236">
        <f>'Process Improvement Methodology'!D172</f>
        <v>0</v>
      </c>
      <c r="F479" s="245" t="str">
        <f>'Process Improvement Methodology'!F179</f>
        <v>N/A</v>
      </c>
      <c r="G479" s="39"/>
    </row>
    <row r="480" spans="1:7" ht="6.75" customHeight="1" thickBot="1">
      <c r="A480" s="34"/>
      <c r="F480" s="91"/>
      <c r="G480" s="36"/>
    </row>
    <row r="481" spans="1:7" ht="13.5" thickBot="1">
      <c r="A481" s="34"/>
      <c r="C481" s="35" t="s">
        <v>15</v>
      </c>
      <c r="F481" s="246" t="str">
        <f>'Process Improvement Methodology'!F194</f>
        <v xml:space="preserve"> </v>
      </c>
      <c r="G481" s="36"/>
    </row>
    <row r="482" spans="1:7" s="33" customFormat="1" ht="6.75" customHeight="1" thickBot="1">
      <c r="A482" s="40"/>
      <c r="B482" s="17"/>
      <c r="C482" s="41"/>
      <c r="D482" s="38"/>
      <c r="F482" s="98"/>
      <c r="G482" s="39"/>
    </row>
    <row r="483" spans="1:7" s="33" customFormat="1" ht="13.5" customHeight="1" thickBot="1">
      <c r="A483" s="40"/>
      <c r="B483" s="17" t="str">
        <f>'Process Improvement Methodology'!B197</f>
        <v>Improvement Milestone:</v>
      </c>
      <c r="C483" s="17"/>
      <c r="D483" s="236">
        <f>'Process Improvement Methodology'!D197</f>
        <v>0</v>
      </c>
      <c r="F483" s="245" t="str">
        <f>'Process Improvement Methodology'!F204</f>
        <v>N/A</v>
      </c>
      <c r="G483" s="39"/>
    </row>
    <row r="484" spans="1:7" ht="6.75" customHeight="1" thickBot="1">
      <c r="A484" s="34"/>
      <c r="F484" s="91"/>
      <c r="G484" s="36"/>
    </row>
    <row r="485" spans="1:7" ht="13.5" thickBot="1">
      <c r="A485" s="34"/>
      <c r="C485" s="35" t="s">
        <v>15</v>
      </c>
      <c r="F485" s="246" t="str">
        <f>'Process Improvement Methodology'!F219</f>
        <v xml:space="preserve"> </v>
      </c>
      <c r="G485" s="36"/>
    </row>
    <row r="486" spans="1:7" s="33" customFormat="1" ht="6.75" customHeight="1" thickBot="1">
      <c r="A486" s="40"/>
      <c r="B486" s="17"/>
      <c r="C486" s="41"/>
      <c r="D486" s="38"/>
      <c r="F486" s="98"/>
      <c r="G486" s="39"/>
    </row>
    <row r="487" spans="1:7" s="33" customFormat="1" ht="13.5" customHeight="1" thickBot="1">
      <c r="A487" s="40"/>
      <c r="B487" s="17" t="str">
        <f>'Process Improvement Methodology'!B222</f>
        <v>Improvement Milestone:</v>
      </c>
      <c r="C487" s="17"/>
      <c r="D487" s="236">
        <f>'Process Improvement Methodology'!D222</f>
        <v>0</v>
      </c>
      <c r="F487" s="245" t="str">
        <f>'Process Improvement Methodology'!F229</f>
        <v>N/A</v>
      </c>
      <c r="G487" s="39"/>
    </row>
    <row r="488" spans="1:7" ht="6.75" customHeight="1" thickBot="1">
      <c r="A488" s="34"/>
      <c r="F488" s="91"/>
      <c r="G488" s="36"/>
    </row>
    <row r="489" spans="1:7" ht="13.5" thickBot="1">
      <c r="A489" s="34"/>
      <c r="C489" s="35" t="s">
        <v>15</v>
      </c>
      <c r="F489" s="246" t="str">
        <f>'Process Improvement Methodology'!F244</f>
        <v xml:space="preserve"> </v>
      </c>
      <c r="G489" s="36"/>
    </row>
    <row r="490" spans="1:7" s="33" customFormat="1" ht="6.75" customHeight="1" thickBot="1">
      <c r="A490" s="40"/>
      <c r="B490" s="17"/>
      <c r="C490" s="41"/>
      <c r="D490" s="38"/>
      <c r="F490" s="98"/>
      <c r="G490" s="39"/>
    </row>
    <row r="491" spans="1:7" s="33" customFormat="1" ht="13.5" customHeight="1" thickBot="1">
      <c r="A491" s="40"/>
      <c r="B491" s="17" t="str">
        <f>'Process Improvement Methodology'!B247</f>
        <v>Improvement Milestone:</v>
      </c>
      <c r="C491" s="17"/>
      <c r="D491" s="236">
        <f>'Process Improvement Methodology'!D247</f>
        <v>0</v>
      </c>
      <c r="F491" s="245" t="str">
        <f>'Process Improvement Methodology'!F254</f>
        <v>N/A</v>
      </c>
      <c r="G491" s="39"/>
    </row>
    <row r="492" spans="1:7" ht="6.75" customHeight="1" thickBot="1">
      <c r="A492" s="34"/>
      <c r="F492" s="91"/>
      <c r="G492" s="36"/>
    </row>
    <row r="493" spans="1:7" ht="13.5" thickBot="1">
      <c r="A493" s="34"/>
      <c r="C493" s="35" t="s">
        <v>15</v>
      </c>
      <c r="F493" s="246" t="str">
        <f>'Process Improvement Methodology'!F269</f>
        <v xml:space="preserve"> </v>
      </c>
      <c r="G493" s="36"/>
    </row>
    <row r="494" spans="1:7" ht="13.5" thickBot="1">
      <c r="A494" s="34"/>
      <c r="C494" s="35"/>
      <c r="F494" s="91"/>
      <c r="G494" s="36"/>
    </row>
    <row r="495" spans="1:7" ht="13.5" thickBot="1">
      <c r="A495" s="34"/>
      <c r="B495" s="2" t="s">
        <v>10</v>
      </c>
      <c r="C495" s="35"/>
      <c r="F495" s="247">
        <f>'Process Improvement Methodology'!F18</f>
        <v>0</v>
      </c>
      <c r="G495" s="36"/>
    </row>
    <row r="496" spans="1:7" ht="13.5" thickBot="1">
      <c r="A496" s="34"/>
      <c r="C496" s="35"/>
      <c r="F496" s="91"/>
      <c r="G496" s="36"/>
    </row>
    <row r="497" spans="1:7" ht="13.5" thickBot="1">
      <c r="A497" s="34"/>
      <c r="B497" s="2" t="s">
        <v>62</v>
      </c>
      <c r="C497" s="35"/>
      <c r="F497" s="248">
        <f>SUM(F493,F489,F485,F481,F477,F473,F469,F465,F461,F457)</f>
        <v>0</v>
      </c>
      <c r="G497" s="36"/>
    </row>
    <row r="498" spans="1:7" ht="13.5" thickBot="1">
      <c r="A498" s="34"/>
      <c r="C498" s="35"/>
      <c r="F498" s="91"/>
      <c r="G498" s="36"/>
    </row>
    <row r="499" spans="1:7" ht="13.5" thickBot="1">
      <c r="A499" s="34"/>
      <c r="B499" s="2" t="s">
        <v>63</v>
      </c>
      <c r="C499" s="35"/>
      <c r="F499" s="248">
        <f>COUNT(F493,F489,F485,F481,F477,F473,F469,F465,F461,F457)</f>
        <v>0</v>
      </c>
      <c r="G499" s="36"/>
    </row>
    <row r="500" spans="1:7" ht="13.5" thickBot="1">
      <c r="A500" s="34"/>
      <c r="C500" s="35"/>
      <c r="F500" s="91"/>
      <c r="G500" s="36"/>
    </row>
    <row r="501" spans="1:7" ht="13.5" thickBot="1">
      <c r="A501" s="34"/>
      <c r="B501" s="2" t="s">
        <v>64</v>
      </c>
      <c r="C501" s="35"/>
      <c r="F501" s="249" t="str">
        <f>IF(F499=0," ",F497/F499)</f>
        <v xml:space="preserve"> </v>
      </c>
      <c r="G501" s="36"/>
    </row>
    <row r="502" spans="1:7" ht="13.5" thickBot="1">
      <c r="A502" s="34"/>
      <c r="C502" s="35"/>
      <c r="F502" s="91"/>
      <c r="G502" s="36"/>
    </row>
    <row r="503" spans="1:7" ht="13.5" thickBot="1">
      <c r="A503" s="34"/>
      <c r="B503" s="2" t="s">
        <v>65</v>
      </c>
      <c r="C503" s="35"/>
      <c r="F503" s="247" t="str">
        <f>IF(F499=0," ",F501*F495)</f>
        <v xml:space="preserve"> </v>
      </c>
      <c r="G503" s="36"/>
    </row>
    <row r="504" spans="1:7" ht="13.5" thickBot="1">
      <c r="A504" s="34"/>
      <c r="C504" s="35"/>
      <c r="F504" s="91"/>
      <c r="G504" s="36"/>
    </row>
    <row r="505" spans="1:7" ht="13.5" thickBot="1">
      <c r="A505" s="34"/>
      <c r="B505" s="2" t="s">
        <v>11</v>
      </c>
      <c r="C505" s="35"/>
      <c r="F505" s="250">
        <f>'Process Improvement Methodology'!F20</f>
        <v>0</v>
      </c>
      <c r="G505" s="36"/>
    </row>
    <row r="506" spans="1:7" ht="13.5" thickBot="1">
      <c r="A506" s="34"/>
      <c r="C506" s="35"/>
      <c r="F506" s="91"/>
      <c r="G506" s="36"/>
    </row>
    <row r="507" spans="1:7" ht="13.5" thickBot="1">
      <c r="A507" s="34"/>
      <c r="B507" s="237" t="s">
        <v>66</v>
      </c>
      <c r="C507" s="35"/>
      <c r="F507" s="215" t="str">
        <f>IF(F499=0," ",F503-F505)</f>
        <v xml:space="preserve"> </v>
      </c>
      <c r="G507" s="36"/>
    </row>
    <row r="508" spans="1:7" ht="15">
      <c r="A508" s="48"/>
      <c r="B508" s="252"/>
      <c r="C508" s="253"/>
      <c r="D508" s="50"/>
      <c r="E508" s="50"/>
      <c r="F508" s="131"/>
      <c r="G508" s="52"/>
    </row>
    <row r="509" spans="1:7" s="33" customFormat="1" ht="15.75" thickBot="1">
      <c r="A509" s="27" t="s">
        <v>111</v>
      </c>
      <c r="B509" s="28"/>
      <c r="C509" s="28"/>
      <c r="D509" s="29"/>
      <c r="E509" s="30"/>
      <c r="F509" s="110"/>
      <c r="G509" s="32"/>
    </row>
    <row r="510" spans="1:7" s="33" customFormat="1" ht="13.5" customHeight="1" thickBot="1">
      <c r="A510" s="40"/>
      <c r="B510" s="17" t="str">
        <f>'ED Patient Flow'!B22</f>
        <v>Process Milestone:</v>
      </c>
      <c r="C510" s="17"/>
      <c r="D510" s="236">
        <f>'ED Patient Flow'!D22</f>
        <v>0</v>
      </c>
      <c r="F510" s="245" t="str">
        <f>'ED Patient Flow'!F29</f>
        <v>N/A</v>
      </c>
      <c r="G510" s="39"/>
    </row>
    <row r="511" spans="1:7" ht="6.75" customHeight="1" thickBot="1">
      <c r="A511" s="34"/>
      <c r="F511" s="91"/>
      <c r="G511" s="36"/>
    </row>
    <row r="512" spans="1:7" ht="13.5" thickBot="1">
      <c r="A512" s="34"/>
      <c r="C512" s="35" t="s">
        <v>15</v>
      </c>
      <c r="F512" s="246" t="str">
        <f>'ED Patient Flow'!F44</f>
        <v xml:space="preserve"> </v>
      </c>
      <c r="G512" s="36"/>
    </row>
    <row r="513" spans="1:7" s="33" customFormat="1" ht="6.75" customHeight="1" thickBot="1">
      <c r="A513" s="40"/>
      <c r="B513" s="17"/>
      <c r="C513" s="41"/>
      <c r="D513" s="38"/>
      <c r="F513" s="98"/>
      <c r="G513" s="39"/>
    </row>
    <row r="514" spans="1:7" s="33" customFormat="1" ht="13.5" customHeight="1" thickBot="1">
      <c r="A514" s="40"/>
      <c r="B514" s="17" t="str">
        <f>'ED Patient Flow'!B47</f>
        <v>Process Milestone:</v>
      </c>
      <c r="C514" s="17"/>
      <c r="D514" s="236">
        <f>'ED Patient Flow'!D47</f>
        <v>0</v>
      </c>
      <c r="F514" s="245" t="str">
        <f>'ED Patient Flow'!F54</f>
        <v>N/A</v>
      </c>
      <c r="G514" s="39"/>
    </row>
    <row r="515" spans="1:7" ht="6.75" customHeight="1" thickBot="1">
      <c r="A515" s="34"/>
      <c r="F515" s="91"/>
      <c r="G515" s="36"/>
    </row>
    <row r="516" spans="1:7" ht="13.5" thickBot="1">
      <c r="A516" s="34"/>
      <c r="C516" s="35" t="s">
        <v>15</v>
      </c>
      <c r="F516" s="246" t="str">
        <f>'ED Patient Flow'!F69</f>
        <v xml:space="preserve"> </v>
      </c>
      <c r="G516" s="36"/>
    </row>
    <row r="517" spans="1:7" s="33" customFormat="1" ht="6.75" customHeight="1" thickBot="1">
      <c r="A517" s="40"/>
      <c r="B517" s="17"/>
      <c r="C517" s="41"/>
      <c r="D517" s="38"/>
      <c r="F517" s="98"/>
      <c r="G517" s="39"/>
    </row>
    <row r="518" spans="1:7" s="33" customFormat="1" ht="13.5" customHeight="1" thickBot="1">
      <c r="A518" s="40"/>
      <c r="B518" s="17" t="str">
        <f>'ED Patient Flow'!B72</f>
        <v>Process Milestone:</v>
      </c>
      <c r="C518" s="17"/>
      <c r="D518" s="236">
        <f>'ED Patient Flow'!D72</f>
        <v>0</v>
      </c>
      <c r="F518" s="245" t="str">
        <f>'ED Patient Flow'!F79</f>
        <v>N/A</v>
      </c>
      <c r="G518" s="39"/>
    </row>
    <row r="519" spans="1:7" ht="6.75" customHeight="1" thickBot="1">
      <c r="A519" s="34"/>
      <c r="F519" s="91"/>
      <c r="G519" s="36"/>
    </row>
    <row r="520" spans="1:7" ht="13.5" thickBot="1">
      <c r="A520" s="34"/>
      <c r="C520" s="35" t="s">
        <v>15</v>
      </c>
      <c r="F520" s="246" t="str">
        <f>'ED Patient Flow'!F94</f>
        <v xml:space="preserve"> </v>
      </c>
      <c r="G520" s="36"/>
    </row>
    <row r="521" spans="1:7" s="33" customFormat="1" ht="6.75" customHeight="1" thickBot="1">
      <c r="A521" s="40"/>
      <c r="B521" s="17"/>
      <c r="C521" s="41"/>
      <c r="D521" s="38"/>
      <c r="F521" s="98"/>
      <c r="G521" s="39"/>
    </row>
    <row r="522" spans="1:7" s="33" customFormat="1" ht="13.5" customHeight="1" thickBot="1">
      <c r="A522" s="40"/>
      <c r="B522" s="17" t="str">
        <f>'ED Patient Flow'!B97</f>
        <v>Process Milestone:</v>
      </c>
      <c r="C522" s="17"/>
      <c r="D522" s="236">
        <f>'ED Patient Flow'!D97</f>
        <v>0</v>
      </c>
      <c r="F522" s="245" t="str">
        <f>'ED Patient Flow'!F104</f>
        <v>N/A</v>
      </c>
      <c r="G522" s="39"/>
    </row>
    <row r="523" spans="1:7" ht="6.75" customHeight="1" thickBot="1">
      <c r="A523" s="34"/>
      <c r="F523" s="91"/>
      <c r="G523" s="36"/>
    </row>
    <row r="524" spans="1:7" ht="13.5" thickBot="1">
      <c r="A524" s="34"/>
      <c r="C524" s="35" t="s">
        <v>15</v>
      </c>
      <c r="F524" s="246" t="str">
        <f>'ED Patient Flow'!F119</f>
        <v xml:space="preserve"> </v>
      </c>
      <c r="G524" s="36"/>
    </row>
    <row r="525" spans="1:7" s="33" customFormat="1" ht="6.75" customHeight="1" thickBot="1">
      <c r="A525" s="40"/>
      <c r="B525" s="17"/>
      <c r="C525" s="41"/>
      <c r="D525" s="38"/>
      <c r="F525" s="98"/>
      <c r="G525" s="39"/>
    </row>
    <row r="526" spans="1:7" s="33" customFormat="1" ht="13.5" customHeight="1" thickBot="1">
      <c r="A526" s="40"/>
      <c r="B526" s="17" t="str">
        <f>'ED Patient Flow'!B122</f>
        <v>Process Milestone:</v>
      </c>
      <c r="C526" s="17"/>
      <c r="D526" s="236">
        <f>'ED Patient Flow'!D122</f>
        <v>0</v>
      </c>
      <c r="F526" s="245" t="str">
        <f>'ED Patient Flow'!F129</f>
        <v>N/A</v>
      </c>
      <c r="G526" s="39"/>
    </row>
    <row r="527" spans="1:7" ht="6.75" customHeight="1" thickBot="1">
      <c r="A527" s="34"/>
      <c r="F527" s="91"/>
      <c r="G527" s="36"/>
    </row>
    <row r="528" spans="1:7" ht="13.5" thickBot="1">
      <c r="A528" s="34"/>
      <c r="C528" s="35" t="s">
        <v>15</v>
      </c>
      <c r="F528" s="246" t="str">
        <f>'ED Patient Flow'!F144</f>
        <v xml:space="preserve"> </v>
      </c>
      <c r="G528" s="36"/>
    </row>
    <row r="529" spans="1:7" s="33" customFormat="1" ht="6.75" customHeight="1" thickBot="1">
      <c r="A529" s="40"/>
      <c r="B529" s="17"/>
      <c r="C529" s="41"/>
      <c r="D529" s="38"/>
      <c r="F529" s="98"/>
      <c r="G529" s="39"/>
    </row>
    <row r="530" spans="1:7" s="33" customFormat="1" ht="13.5" customHeight="1" thickBot="1">
      <c r="A530" s="40"/>
      <c r="B530" s="17" t="str">
        <f>'ED Patient Flow'!B147</f>
        <v>Improvement Milestone:</v>
      </c>
      <c r="C530" s="17"/>
      <c r="D530" s="236">
        <f>'ED Patient Flow'!D147</f>
        <v>0</v>
      </c>
      <c r="F530" s="245" t="str">
        <f>'ED Patient Flow'!F154</f>
        <v>N/A</v>
      </c>
      <c r="G530" s="39"/>
    </row>
    <row r="531" spans="1:7" ht="6.75" customHeight="1" thickBot="1">
      <c r="A531" s="34"/>
      <c r="F531" s="91"/>
      <c r="G531" s="36"/>
    </row>
    <row r="532" spans="1:7" ht="13.5" thickBot="1">
      <c r="A532" s="34"/>
      <c r="C532" s="35" t="s">
        <v>15</v>
      </c>
      <c r="F532" s="246" t="str">
        <f>'ED Patient Flow'!F169</f>
        <v xml:space="preserve"> </v>
      </c>
      <c r="G532" s="36"/>
    </row>
    <row r="533" spans="1:7" s="33" customFormat="1" ht="6.75" customHeight="1" thickBot="1">
      <c r="A533" s="40"/>
      <c r="B533" s="17"/>
      <c r="C533" s="41"/>
      <c r="D533" s="38"/>
      <c r="F533" s="98"/>
      <c r="G533" s="39"/>
    </row>
    <row r="534" spans="1:7" s="33" customFormat="1" ht="13.5" customHeight="1" thickBot="1">
      <c r="A534" s="40"/>
      <c r="B534" s="17" t="str">
        <f>'ED Patient Flow'!B172</f>
        <v>Improvement Milestone:</v>
      </c>
      <c r="C534" s="17"/>
      <c r="D534" s="236">
        <f>'ED Patient Flow'!D172</f>
        <v>0</v>
      </c>
      <c r="F534" s="245" t="str">
        <f>'ED Patient Flow'!F179</f>
        <v>N/A</v>
      </c>
      <c r="G534" s="39"/>
    </row>
    <row r="535" spans="1:7" ht="6.75" customHeight="1" thickBot="1">
      <c r="A535" s="34"/>
      <c r="F535" s="91"/>
      <c r="G535" s="36"/>
    </row>
    <row r="536" spans="1:7" ht="13.5" thickBot="1">
      <c r="A536" s="34"/>
      <c r="C536" s="35" t="s">
        <v>15</v>
      </c>
      <c r="F536" s="246" t="str">
        <f>'ED Patient Flow'!F194</f>
        <v xml:space="preserve"> </v>
      </c>
      <c r="G536" s="36"/>
    </row>
    <row r="537" spans="1:7" s="33" customFormat="1" ht="6.75" customHeight="1" thickBot="1">
      <c r="A537" s="40"/>
      <c r="B537" s="17"/>
      <c r="C537" s="41"/>
      <c r="D537" s="38"/>
      <c r="F537" s="98"/>
      <c r="G537" s="39"/>
    </row>
    <row r="538" spans="1:7" s="33" customFormat="1" ht="13.5" customHeight="1" thickBot="1">
      <c r="A538" s="40"/>
      <c r="B538" s="17" t="str">
        <f>'ED Patient Flow'!B197</f>
        <v>Improvement Milestone:</v>
      </c>
      <c r="C538" s="17"/>
      <c r="D538" s="236">
        <f>'ED Patient Flow'!D197</f>
        <v>0</v>
      </c>
      <c r="F538" s="245" t="str">
        <f>'ED Patient Flow'!F204</f>
        <v>N/A</v>
      </c>
      <c r="G538" s="39"/>
    </row>
    <row r="539" spans="1:7" ht="6.75" customHeight="1" thickBot="1">
      <c r="A539" s="34"/>
      <c r="F539" s="91"/>
      <c r="G539" s="36"/>
    </row>
    <row r="540" spans="1:7" ht="13.5" thickBot="1">
      <c r="A540" s="34"/>
      <c r="C540" s="35" t="s">
        <v>15</v>
      </c>
      <c r="F540" s="246" t="str">
        <f>'ED Patient Flow'!F219</f>
        <v xml:space="preserve"> </v>
      </c>
      <c r="G540" s="36"/>
    </row>
    <row r="541" spans="1:7" s="33" customFormat="1" ht="6.75" customHeight="1" thickBot="1">
      <c r="A541" s="40"/>
      <c r="B541" s="17"/>
      <c r="C541" s="41"/>
      <c r="D541" s="38"/>
      <c r="F541" s="98"/>
      <c r="G541" s="39"/>
    </row>
    <row r="542" spans="1:7" s="33" customFormat="1" ht="13.5" customHeight="1" thickBot="1">
      <c r="A542" s="40"/>
      <c r="B542" s="17" t="str">
        <f>'ED Patient Flow'!B222</f>
        <v>Improvement Milestone:</v>
      </c>
      <c r="C542" s="17"/>
      <c r="D542" s="236">
        <f>'ED Patient Flow'!D222</f>
        <v>0</v>
      </c>
      <c r="F542" s="245" t="str">
        <f>'ED Patient Flow'!F229</f>
        <v>N/A</v>
      </c>
      <c r="G542" s="39"/>
    </row>
    <row r="543" spans="1:7" ht="6.75" customHeight="1" thickBot="1">
      <c r="A543" s="34"/>
      <c r="F543" s="91"/>
      <c r="G543" s="36"/>
    </row>
    <row r="544" spans="1:7" ht="13.5" thickBot="1">
      <c r="A544" s="34"/>
      <c r="C544" s="35" t="s">
        <v>15</v>
      </c>
      <c r="F544" s="246" t="str">
        <f>'ED Patient Flow'!F244</f>
        <v xml:space="preserve"> </v>
      </c>
      <c r="G544" s="36"/>
    </row>
    <row r="545" spans="1:7" s="33" customFormat="1" ht="6.75" customHeight="1" thickBot="1">
      <c r="A545" s="40"/>
      <c r="B545" s="17"/>
      <c r="C545" s="41"/>
      <c r="D545" s="38"/>
      <c r="F545" s="98"/>
      <c r="G545" s="39"/>
    </row>
    <row r="546" spans="1:7" s="33" customFormat="1" ht="13.5" customHeight="1" thickBot="1">
      <c r="A546" s="40"/>
      <c r="B546" s="17" t="str">
        <f>'ED Patient Flow'!B247</f>
        <v>Improvement Milestone:</v>
      </c>
      <c r="C546" s="17"/>
      <c r="D546" s="236">
        <f>'ED Patient Flow'!D247</f>
        <v>0</v>
      </c>
      <c r="F546" s="245" t="str">
        <f>'ED Patient Flow'!F254</f>
        <v>N/A</v>
      </c>
      <c r="G546" s="39"/>
    </row>
    <row r="547" spans="1:7" ht="6.75" customHeight="1" thickBot="1">
      <c r="A547" s="34"/>
      <c r="F547" s="91"/>
      <c r="G547" s="36"/>
    </row>
    <row r="548" spans="1:7" ht="13.5" thickBot="1">
      <c r="A548" s="34"/>
      <c r="C548" s="35" t="s">
        <v>15</v>
      </c>
      <c r="F548" s="246" t="str">
        <f>'ED Patient Flow'!F269</f>
        <v xml:space="preserve"> </v>
      </c>
      <c r="G548" s="36"/>
    </row>
    <row r="549" spans="1:7" ht="13.5" thickBot="1">
      <c r="A549" s="34"/>
      <c r="C549" s="35"/>
      <c r="F549" s="91"/>
      <c r="G549" s="36"/>
    </row>
    <row r="550" spans="1:7" ht="13.5" thickBot="1">
      <c r="A550" s="34"/>
      <c r="B550" s="2" t="s">
        <v>10</v>
      </c>
      <c r="C550" s="35"/>
      <c r="F550" s="247">
        <f>'ED Patient Flow'!F18</f>
        <v>0</v>
      </c>
      <c r="G550" s="36"/>
    </row>
    <row r="551" spans="1:7" ht="13.5" thickBot="1">
      <c r="A551" s="34"/>
      <c r="C551" s="35"/>
      <c r="F551" s="91"/>
      <c r="G551" s="36"/>
    </row>
    <row r="552" spans="1:7" ht="13.5" thickBot="1">
      <c r="A552" s="34"/>
      <c r="B552" s="2" t="s">
        <v>62</v>
      </c>
      <c r="C552" s="35"/>
      <c r="F552" s="248">
        <f>SUM(F548,F544,F540,F536,F532,F528,F524,F520,F516,F512)</f>
        <v>0</v>
      </c>
      <c r="G552" s="36"/>
    </row>
    <row r="553" spans="1:7" ht="13.5" thickBot="1">
      <c r="A553" s="34"/>
      <c r="C553" s="35"/>
      <c r="F553" s="91"/>
      <c r="G553" s="36"/>
    </row>
    <row r="554" spans="1:7" ht="13.5" thickBot="1">
      <c r="A554" s="34"/>
      <c r="B554" s="2" t="s">
        <v>63</v>
      </c>
      <c r="C554" s="35"/>
      <c r="F554" s="248">
        <f>COUNT(F548,F544,F540,F536,F532,F528,F524,F520,F516,F512)</f>
        <v>0</v>
      </c>
      <c r="G554" s="36"/>
    </row>
    <row r="555" spans="1:7" ht="13.5" thickBot="1">
      <c r="A555" s="34"/>
      <c r="C555" s="35"/>
      <c r="F555" s="91"/>
      <c r="G555" s="36"/>
    </row>
    <row r="556" spans="1:7" ht="13.5" thickBot="1">
      <c r="A556" s="34"/>
      <c r="B556" s="2" t="s">
        <v>64</v>
      </c>
      <c r="C556" s="35"/>
      <c r="F556" s="249" t="str">
        <f>IF(F554=0," ",F552/F554)</f>
        <v xml:space="preserve"> </v>
      </c>
      <c r="G556" s="36"/>
    </row>
    <row r="557" spans="1:7" ht="13.5" thickBot="1">
      <c r="A557" s="34"/>
      <c r="C557" s="35"/>
      <c r="F557" s="91"/>
      <c r="G557" s="36"/>
    </row>
    <row r="558" spans="1:7" ht="13.5" thickBot="1">
      <c r="A558" s="34"/>
      <c r="B558" s="2" t="s">
        <v>65</v>
      </c>
      <c r="C558" s="35"/>
      <c r="F558" s="247" t="str">
        <f>IF(F554=0," ",F556*F550)</f>
        <v xml:space="preserve"> </v>
      </c>
      <c r="G558" s="36"/>
    </row>
    <row r="559" spans="1:7" ht="13.5" thickBot="1">
      <c r="A559" s="34"/>
      <c r="C559" s="35"/>
      <c r="F559" s="91"/>
      <c r="G559" s="36"/>
    </row>
    <row r="560" spans="1:7" ht="13.5" thickBot="1">
      <c r="A560" s="34"/>
      <c r="B560" s="2" t="s">
        <v>11</v>
      </c>
      <c r="C560" s="35"/>
      <c r="F560" s="250">
        <f>'ED Patient Flow'!F20</f>
        <v>0</v>
      </c>
      <c r="G560" s="36"/>
    </row>
    <row r="561" spans="1:7" ht="13.5" thickBot="1">
      <c r="A561" s="34"/>
      <c r="C561" s="35"/>
      <c r="F561" s="91"/>
      <c r="G561" s="36"/>
    </row>
    <row r="562" spans="1:7" ht="13.5" thickBot="1">
      <c r="A562" s="34"/>
      <c r="B562" s="237" t="s">
        <v>66</v>
      </c>
      <c r="C562" s="35"/>
      <c r="F562" s="215" t="str">
        <f>IF(F554=0," ",F558-F560)</f>
        <v xml:space="preserve"> </v>
      </c>
      <c r="G562" s="36"/>
    </row>
    <row r="563" spans="1:7" ht="15">
      <c r="A563" s="48"/>
      <c r="B563" s="252"/>
      <c r="C563" s="253"/>
      <c r="D563" s="50"/>
      <c r="E563" s="50"/>
      <c r="F563" s="131"/>
      <c r="G563" s="52"/>
    </row>
    <row r="564" spans="1:7" s="33" customFormat="1" ht="15.75" thickBot="1">
      <c r="A564" s="27" t="s">
        <v>112</v>
      </c>
      <c r="B564" s="28"/>
      <c r="C564" s="28"/>
      <c r="D564" s="29"/>
      <c r="E564" s="30"/>
      <c r="F564" s="110"/>
      <c r="G564" s="32"/>
    </row>
    <row r="565" spans="1:7" s="33" customFormat="1" ht="13.5" customHeight="1" thickBot="1">
      <c r="A565" s="40"/>
      <c r="B565" s="17" t="str">
        <f>'Use Palliative Care Programs'!B22</f>
        <v>Process Milestone:</v>
      </c>
      <c r="C565" s="17"/>
      <c r="D565" s="236">
        <f>'Use Palliative Care Programs'!D22</f>
        <v>0</v>
      </c>
      <c r="F565" s="245" t="str">
        <f>'Use Palliative Care Programs'!F29</f>
        <v>N/A</v>
      </c>
      <c r="G565" s="39"/>
    </row>
    <row r="566" spans="1:7" ht="6.75" customHeight="1" thickBot="1">
      <c r="A566" s="34"/>
      <c r="F566" s="91"/>
      <c r="G566" s="36"/>
    </row>
    <row r="567" spans="1:7" ht="13.5" thickBot="1">
      <c r="A567" s="34"/>
      <c r="C567" s="35" t="s">
        <v>15</v>
      </c>
      <c r="F567" s="246" t="str">
        <f>'Use Palliative Care Programs'!F44</f>
        <v xml:space="preserve"> </v>
      </c>
      <c r="G567" s="36"/>
    </row>
    <row r="568" spans="1:7" s="33" customFormat="1" ht="6.75" customHeight="1" thickBot="1">
      <c r="A568" s="40"/>
      <c r="B568" s="17"/>
      <c r="C568" s="41"/>
      <c r="D568" s="38"/>
      <c r="F568" s="98"/>
      <c r="G568" s="39"/>
    </row>
    <row r="569" spans="1:7" s="33" customFormat="1" ht="13.5" customHeight="1" thickBot="1">
      <c r="A569" s="40"/>
      <c r="B569" s="17" t="str">
        <f>'Use Palliative Care Programs'!B47</f>
        <v>Process Milestone:</v>
      </c>
      <c r="C569" s="17"/>
      <c r="D569" s="236">
        <f>'Use Palliative Care Programs'!D47</f>
        <v>0</v>
      </c>
      <c r="F569" s="245" t="str">
        <f>'Use Palliative Care Programs'!F54</f>
        <v>N/A</v>
      </c>
      <c r="G569" s="39"/>
    </row>
    <row r="570" spans="1:7" ht="6.75" customHeight="1" thickBot="1">
      <c r="A570" s="34"/>
      <c r="F570" s="91"/>
      <c r="G570" s="36"/>
    </row>
    <row r="571" spans="1:7" ht="13.5" thickBot="1">
      <c r="A571" s="34"/>
      <c r="C571" s="35" t="s">
        <v>15</v>
      </c>
      <c r="F571" s="246" t="str">
        <f>'Use Palliative Care Programs'!F69</f>
        <v xml:space="preserve"> </v>
      </c>
      <c r="G571" s="36"/>
    </row>
    <row r="572" spans="1:7" s="33" customFormat="1" ht="6.75" customHeight="1" thickBot="1">
      <c r="A572" s="40"/>
      <c r="B572" s="17"/>
      <c r="C572" s="41"/>
      <c r="D572" s="38"/>
      <c r="F572" s="98"/>
      <c r="G572" s="39"/>
    </row>
    <row r="573" spans="1:7" s="33" customFormat="1" ht="13.5" customHeight="1" thickBot="1">
      <c r="A573" s="40"/>
      <c r="B573" s="17" t="str">
        <f>'Use Palliative Care Programs'!B72</f>
        <v>Process Milestone:</v>
      </c>
      <c r="C573" s="17"/>
      <c r="D573" s="236">
        <f>'Use Palliative Care Programs'!D72</f>
        <v>0</v>
      </c>
      <c r="F573" s="245" t="str">
        <f>'Use Palliative Care Programs'!F79</f>
        <v>N/A</v>
      </c>
      <c r="G573" s="39"/>
    </row>
    <row r="574" spans="1:7" ht="6.75" customHeight="1" thickBot="1">
      <c r="A574" s="34"/>
      <c r="F574" s="91"/>
      <c r="G574" s="36"/>
    </row>
    <row r="575" spans="1:7" ht="13.5" thickBot="1">
      <c r="A575" s="34"/>
      <c r="C575" s="35" t="s">
        <v>15</v>
      </c>
      <c r="F575" s="246" t="str">
        <f>'Use Palliative Care Programs'!F94</f>
        <v xml:space="preserve"> </v>
      </c>
      <c r="G575" s="36"/>
    </row>
    <row r="576" spans="1:7" s="33" customFormat="1" ht="6.75" customHeight="1" thickBot="1">
      <c r="A576" s="40"/>
      <c r="B576" s="17"/>
      <c r="C576" s="41"/>
      <c r="D576" s="38"/>
      <c r="F576" s="98"/>
      <c r="G576" s="39"/>
    </row>
    <row r="577" spans="1:7" s="33" customFormat="1" ht="13.5" customHeight="1" thickBot="1">
      <c r="A577" s="40"/>
      <c r="B577" s="17" t="str">
        <f>'Use Palliative Care Programs'!B97</f>
        <v>Process Milestone:</v>
      </c>
      <c r="C577" s="17"/>
      <c r="D577" s="236">
        <f>'Use Palliative Care Programs'!D97</f>
        <v>0</v>
      </c>
      <c r="F577" s="245" t="str">
        <f>'Use Palliative Care Programs'!F104</f>
        <v>N/A</v>
      </c>
      <c r="G577" s="39"/>
    </row>
    <row r="578" spans="1:7" ht="6.75" customHeight="1" thickBot="1">
      <c r="A578" s="34"/>
      <c r="F578" s="91"/>
      <c r="G578" s="36"/>
    </row>
    <row r="579" spans="1:7" ht="13.5" thickBot="1">
      <c r="A579" s="34"/>
      <c r="C579" s="35" t="s">
        <v>15</v>
      </c>
      <c r="F579" s="246" t="str">
        <f>'Use Palliative Care Programs'!F119</f>
        <v xml:space="preserve"> </v>
      </c>
      <c r="G579" s="36"/>
    </row>
    <row r="580" spans="1:7" s="33" customFormat="1" ht="6.75" customHeight="1" thickBot="1">
      <c r="A580" s="40"/>
      <c r="B580" s="17"/>
      <c r="C580" s="41"/>
      <c r="D580" s="38"/>
      <c r="F580" s="98"/>
      <c r="G580" s="39"/>
    </row>
    <row r="581" spans="1:7" s="33" customFormat="1" ht="13.5" customHeight="1" thickBot="1">
      <c r="A581" s="40"/>
      <c r="B581" s="17" t="str">
        <f>'Use Palliative Care Programs'!B122</f>
        <v>Process Milestone:</v>
      </c>
      <c r="C581" s="17"/>
      <c r="D581" s="236">
        <f>'Use Palliative Care Programs'!D122</f>
        <v>0</v>
      </c>
      <c r="F581" s="245" t="str">
        <f>'Use Palliative Care Programs'!F129</f>
        <v>N/A</v>
      </c>
      <c r="G581" s="39"/>
    </row>
    <row r="582" spans="1:7" ht="6.75" customHeight="1" thickBot="1">
      <c r="A582" s="34"/>
      <c r="F582" s="91"/>
      <c r="G582" s="36"/>
    </row>
    <row r="583" spans="1:7" ht="13.5" thickBot="1">
      <c r="A583" s="34"/>
      <c r="C583" s="35" t="s">
        <v>15</v>
      </c>
      <c r="F583" s="246" t="str">
        <f>'Use Palliative Care Programs'!F144</f>
        <v xml:space="preserve"> </v>
      </c>
      <c r="G583" s="36"/>
    </row>
    <row r="584" spans="1:7" s="33" customFormat="1" ht="6.75" customHeight="1" thickBot="1">
      <c r="A584" s="40"/>
      <c r="B584" s="17"/>
      <c r="C584" s="41"/>
      <c r="D584" s="38"/>
      <c r="F584" s="98"/>
      <c r="G584" s="39"/>
    </row>
    <row r="585" spans="1:7" s="33" customFormat="1" ht="13.5" customHeight="1" thickBot="1">
      <c r="A585" s="40"/>
      <c r="B585" s="17" t="str">
        <f>'Use Palliative Care Programs'!B147</f>
        <v>Improvement Milestone:</v>
      </c>
      <c r="C585" s="17"/>
      <c r="D585" s="236">
        <f>'Use Palliative Care Programs'!D147</f>
        <v>0</v>
      </c>
      <c r="F585" s="245" t="str">
        <f>'Use Palliative Care Programs'!F154</f>
        <v>N/A</v>
      </c>
      <c r="G585" s="39"/>
    </row>
    <row r="586" spans="1:7" ht="6.75" customHeight="1" thickBot="1">
      <c r="A586" s="34"/>
      <c r="F586" s="91"/>
      <c r="G586" s="36"/>
    </row>
    <row r="587" spans="1:7" ht="13.5" thickBot="1">
      <c r="A587" s="34"/>
      <c r="C587" s="35" t="s">
        <v>15</v>
      </c>
      <c r="F587" s="246" t="str">
        <f>'Use Palliative Care Programs'!F169</f>
        <v xml:space="preserve"> </v>
      </c>
      <c r="G587" s="36"/>
    </row>
    <row r="588" spans="1:7" s="33" customFormat="1" ht="6.75" customHeight="1" thickBot="1">
      <c r="A588" s="40"/>
      <c r="B588" s="17"/>
      <c r="C588" s="41"/>
      <c r="D588" s="38"/>
      <c r="F588" s="98"/>
      <c r="G588" s="39"/>
    </row>
    <row r="589" spans="1:7" s="33" customFormat="1" ht="13.5" customHeight="1" thickBot="1">
      <c r="A589" s="40"/>
      <c r="B589" s="17" t="str">
        <f>'Use Palliative Care Programs'!B172</f>
        <v>Improvement Milestone:</v>
      </c>
      <c r="C589" s="17"/>
      <c r="D589" s="236">
        <f>'Use Palliative Care Programs'!D172</f>
        <v>0</v>
      </c>
      <c r="F589" s="245" t="str">
        <f>'Use Palliative Care Programs'!F179</f>
        <v>N/A</v>
      </c>
      <c r="G589" s="39"/>
    </row>
    <row r="590" spans="1:7" ht="6.75" customHeight="1" thickBot="1">
      <c r="A590" s="34"/>
      <c r="F590" s="91"/>
      <c r="G590" s="36"/>
    </row>
    <row r="591" spans="1:7" ht="13.5" thickBot="1">
      <c r="A591" s="34"/>
      <c r="C591" s="35" t="s">
        <v>15</v>
      </c>
      <c r="F591" s="246" t="str">
        <f>'Use Palliative Care Programs'!F194</f>
        <v xml:space="preserve"> </v>
      </c>
      <c r="G591" s="36"/>
    </row>
    <row r="592" spans="1:7" s="33" customFormat="1" ht="6.75" customHeight="1" thickBot="1">
      <c r="A592" s="40"/>
      <c r="B592" s="17"/>
      <c r="C592" s="41"/>
      <c r="D592" s="38"/>
      <c r="F592" s="98"/>
      <c r="G592" s="39"/>
    </row>
    <row r="593" spans="1:7" s="33" customFormat="1" ht="13.5" customHeight="1" thickBot="1">
      <c r="A593" s="40"/>
      <c r="B593" s="17" t="str">
        <f>'Use Palliative Care Programs'!B197</f>
        <v>Improvement Milestone:</v>
      </c>
      <c r="C593" s="17"/>
      <c r="D593" s="236">
        <f>'Use Palliative Care Programs'!D197</f>
        <v>0</v>
      </c>
      <c r="F593" s="245" t="str">
        <f>'Use Palliative Care Programs'!F204</f>
        <v>N/A</v>
      </c>
      <c r="G593" s="39"/>
    </row>
    <row r="594" spans="1:7" ht="6.75" customHeight="1" thickBot="1">
      <c r="A594" s="34"/>
      <c r="F594" s="91"/>
      <c r="G594" s="36"/>
    </row>
    <row r="595" spans="1:7" ht="13.5" thickBot="1">
      <c r="A595" s="34"/>
      <c r="C595" s="35" t="s">
        <v>15</v>
      </c>
      <c r="F595" s="246" t="str">
        <f>'Use Palliative Care Programs'!F219</f>
        <v xml:space="preserve"> </v>
      </c>
      <c r="G595" s="36"/>
    </row>
    <row r="596" spans="1:7" s="33" customFormat="1" ht="6.75" customHeight="1" thickBot="1">
      <c r="A596" s="40"/>
      <c r="B596" s="17"/>
      <c r="C596" s="41"/>
      <c r="D596" s="38"/>
      <c r="F596" s="98"/>
      <c r="G596" s="39"/>
    </row>
    <row r="597" spans="1:7" s="33" customFormat="1" ht="13.5" customHeight="1" thickBot="1">
      <c r="A597" s="40"/>
      <c r="B597" s="17" t="str">
        <f>'Use Palliative Care Programs'!B222</f>
        <v>Improvement Milestone:</v>
      </c>
      <c r="C597" s="17"/>
      <c r="D597" s="236">
        <f>'Use Palliative Care Programs'!D222</f>
        <v>0</v>
      </c>
      <c r="F597" s="245" t="str">
        <f>'Use Palliative Care Programs'!F229</f>
        <v>N/A</v>
      </c>
      <c r="G597" s="39"/>
    </row>
    <row r="598" spans="1:7" ht="6.75" customHeight="1" thickBot="1">
      <c r="A598" s="34"/>
      <c r="F598" s="91"/>
      <c r="G598" s="36"/>
    </row>
    <row r="599" spans="1:7" ht="13.5" thickBot="1">
      <c r="A599" s="34"/>
      <c r="C599" s="35" t="s">
        <v>15</v>
      </c>
      <c r="F599" s="246" t="str">
        <f>'Use Palliative Care Programs'!F244</f>
        <v xml:space="preserve"> </v>
      </c>
      <c r="G599" s="36"/>
    </row>
    <row r="600" spans="1:7" s="33" customFormat="1" ht="6.75" customHeight="1" thickBot="1">
      <c r="A600" s="40"/>
      <c r="B600" s="17"/>
      <c r="C600" s="41"/>
      <c r="D600" s="38"/>
      <c r="F600" s="98"/>
      <c r="G600" s="39"/>
    </row>
    <row r="601" spans="1:7" s="33" customFormat="1" ht="13.5" customHeight="1" thickBot="1">
      <c r="A601" s="40"/>
      <c r="B601" s="17" t="str">
        <f>'Use Palliative Care Programs'!B247</f>
        <v>Improvement Milestone:</v>
      </c>
      <c r="C601" s="17"/>
      <c r="D601" s="236">
        <f>'Use Palliative Care Programs'!D247</f>
        <v>0</v>
      </c>
      <c r="F601" s="245" t="str">
        <f>'Use Palliative Care Programs'!F254</f>
        <v>N/A</v>
      </c>
      <c r="G601" s="39"/>
    </row>
    <row r="602" spans="1:7" ht="6.75" customHeight="1" thickBot="1">
      <c r="A602" s="34"/>
      <c r="F602" s="91"/>
      <c r="G602" s="36"/>
    </row>
    <row r="603" spans="1:7" ht="13.5" thickBot="1">
      <c r="A603" s="34"/>
      <c r="C603" s="35" t="s">
        <v>15</v>
      </c>
      <c r="F603" s="246" t="str">
        <f>'Use Palliative Care Programs'!F269</f>
        <v xml:space="preserve"> </v>
      </c>
      <c r="G603" s="36"/>
    </row>
    <row r="604" spans="1:7" ht="13.5" thickBot="1">
      <c r="A604" s="34"/>
      <c r="C604" s="35"/>
      <c r="F604" s="91"/>
      <c r="G604" s="36"/>
    </row>
    <row r="605" spans="1:7" ht="13.5" thickBot="1">
      <c r="A605" s="34"/>
      <c r="B605" s="2" t="s">
        <v>10</v>
      </c>
      <c r="C605" s="35"/>
      <c r="F605" s="247">
        <f>'Use Palliative Care Programs'!F18</f>
        <v>0</v>
      </c>
      <c r="G605" s="36"/>
    </row>
    <row r="606" spans="1:7" ht="13.5" thickBot="1">
      <c r="A606" s="34"/>
      <c r="C606" s="35"/>
      <c r="F606" s="91"/>
      <c r="G606" s="36"/>
    </row>
    <row r="607" spans="1:7" ht="13.5" thickBot="1">
      <c r="A607" s="34"/>
      <c r="B607" s="2" t="s">
        <v>62</v>
      </c>
      <c r="C607" s="35"/>
      <c r="F607" s="248">
        <f>SUM(F603,F599,F595,F591,F587,F583,F579,F575,F571,F567)</f>
        <v>0</v>
      </c>
      <c r="G607" s="36"/>
    </row>
    <row r="608" spans="1:7" ht="13.5" thickBot="1">
      <c r="A608" s="34"/>
      <c r="C608" s="35"/>
      <c r="F608" s="91"/>
      <c r="G608" s="36"/>
    </row>
    <row r="609" spans="1:7" ht="13.5" thickBot="1">
      <c r="A609" s="34"/>
      <c r="B609" s="2" t="s">
        <v>63</v>
      </c>
      <c r="C609" s="35"/>
      <c r="F609" s="248">
        <f>COUNT(F603,F599,F595,F591,F587,F583,F579,F575,F571,F567)</f>
        <v>0</v>
      </c>
      <c r="G609" s="36"/>
    </row>
    <row r="610" spans="1:7" ht="13.5" thickBot="1">
      <c r="A610" s="34"/>
      <c r="C610" s="35"/>
      <c r="F610" s="91"/>
      <c r="G610" s="36"/>
    </row>
    <row r="611" spans="1:7" ht="13.5" thickBot="1">
      <c r="A611" s="34"/>
      <c r="B611" s="2" t="s">
        <v>64</v>
      </c>
      <c r="C611" s="35"/>
      <c r="F611" s="249" t="str">
        <f>IF(F609=0," ",F607/F609)</f>
        <v xml:space="preserve"> </v>
      </c>
      <c r="G611" s="36"/>
    </row>
    <row r="612" spans="1:7" ht="13.5" thickBot="1">
      <c r="A612" s="34"/>
      <c r="C612" s="35"/>
      <c r="F612" s="91"/>
      <c r="G612" s="36"/>
    </row>
    <row r="613" spans="1:7" ht="13.5" thickBot="1">
      <c r="A613" s="34"/>
      <c r="B613" s="2" t="s">
        <v>65</v>
      </c>
      <c r="C613" s="35"/>
      <c r="F613" s="247" t="str">
        <f>IF(F609=0," ",F611*F605)</f>
        <v xml:space="preserve"> </v>
      </c>
      <c r="G613" s="36"/>
    </row>
    <row r="614" spans="1:7" ht="13.5" thickBot="1">
      <c r="A614" s="34"/>
      <c r="C614" s="35"/>
      <c r="F614" s="91"/>
      <c r="G614" s="36"/>
    </row>
    <row r="615" spans="1:7" ht="13.5" thickBot="1">
      <c r="A615" s="34"/>
      <c r="B615" s="2" t="s">
        <v>11</v>
      </c>
      <c r="C615" s="35"/>
      <c r="F615" s="250">
        <f>'Use Palliative Care Programs'!F20</f>
        <v>0</v>
      </c>
      <c r="G615" s="36"/>
    </row>
    <row r="616" spans="1:7" ht="13.5" thickBot="1">
      <c r="A616" s="34"/>
      <c r="C616" s="35"/>
      <c r="F616" s="91"/>
      <c r="G616" s="36"/>
    </row>
    <row r="617" spans="1:7" ht="13.5" thickBot="1">
      <c r="A617" s="34"/>
      <c r="B617" s="237" t="s">
        <v>66</v>
      </c>
      <c r="C617" s="35"/>
      <c r="F617" s="215" t="str">
        <f>IF(F609=0," ",F613-F615)</f>
        <v xml:space="preserve"> </v>
      </c>
      <c r="G617" s="36"/>
    </row>
    <row r="618" spans="1:7" ht="15">
      <c r="A618" s="48"/>
      <c r="B618" s="252"/>
      <c r="C618" s="253"/>
      <c r="D618" s="50"/>
      <c r="E618" s="50"/>
      <c r="F618" s="131"/>
      <c r="G618" s="52"/>
    </row>
    <row r="619" spans="1:7" s="33" customFormat="1" ht="15.75" thickBot="1">
      <c r="A619" s="27" t="s">
        <v>113</v>
      </c>
      <c r="B619" s="28"/>
      <c r="C619" s="28"/>
      <c r="D619" s="29"/>
      <c r="E619" s="30"/>
      <c r="F619" s="110"/>
      <c r="G619" s="32"/>
    </row>
    <row r="620" spans="1:7" s="33" customFormat="1" ht="13.5" customHeight="1" thickBot="1">
      <c r="A620" s="40"/>
      <c r="B620" s="17" t="str">
        <f>'Conduct Medication Management'!B22</f>
        <v>Process Milestone:</v>
      </c>
      <c r="C620" s="17"/>
      <c r="D620" s="236">
        <f>'Conduct Medication Management'!D22</f>
        <v>0</v>
      </c>
      <c r="F620" s="245" t="str">
        <f>'Conduct Medication Management'!F29</f>
        <v>N/A</v>
      </c>
      <c r="G620" s="39"/>
    </row>
    <row r="621" spans="1:7" ht="6.75" customHeight="1" thickBot="1">
      <c r="A621" s="34"/>
      <c r="F621" s="91"/>
      <c r="G621" s="36"/>
    </row>
    <row r="622" spans="1:7" ht="13.5" thickBot="1">
      <c r="A622" s="34"/>
      <c r="C622" s="35" t="s">
        <v>15</v>
      </c>
      <c r="F622" s="246" t="str">
        <f>'Conduct Medication Management'!F44</f>
        <v xml:space="preserve"> </v>
      </c>
      <c r="G622" s="36"/>
    </row>
    <row r="623" spans="1:7" s="33" customFormat="1" ht="6.75" customHeight="1" thickBot="1">
      <c r="A623" s="40"/>
      <c r="B623" s="17"/>
      <c r="C623" s="41"/>
      <c r="D623" s="38"/>
      <c r="F623" s="98"/>
      <c r="G623" s="39"/>
    </row>
    <row r="624" spans="1:7" s="33" customFormat="1" ht="13.5" customHeight="1" thickBot="1">
      <c r="A624" s="40"/>
      <c r="B624" s="17" t="str">
        <f>'Conduct Medication Management'!B47</f>
        <v>Process Milestone:</v>
      </c>
      <c r="C624" s="17"/>
      <c r="D624" s="236">
        <f>'Conduct Medication Management'!D47</f>
        <v>0</v>
      </c>
      <c r="F624" s="245" t="str">
        <f>'Conduct Medication Management'!F54</f>
        <v>N/A</v>
      </c>
      <c r="G624" s="39"/>
    </row>
    <row r="625" spans="1:7" ht="6.75" customHeight="1" thickBot="1">
      <c r="A625" s="34"/>
      <c r="F625" s="91"/>
      <c r="G625" s="36"/>
    </row>
    <row r="626" spans="1:7" ht="13.5" thickBot="1">
      <c r="A626" s="34"/>
      <c r="C626" s="35" t="s">
        <v>15</v>
      </c>
      <c r="F626" s="246" t="str">
        <f>'Conduct Medication Management'!F69</f>
        <v xml:space="preserve"> </v>
      </c>
      <c r="G626" s="36"/>
    </row>
    <row r="627" spans="1:7" s="33" customFormat="1" ht="6.75" customHeight="1" thickBot="1">
      <c r="A627" s="40"/>
      <c r="B627" s="17"/>
      <c r="C627" s="41"/>
      <c r="D627" s="38"/>
      <c r="F627" s="98"/>
      <c r="G627" s="39"/>
    </row>
    <row r="628" spans="1:7" s="33" customFormat="1" ht="13.5" customHeight="1" thickBot="1">
      <c r="A628" s="40"/>
      <c r="B628" s="17" t="str">
        <f>'Conduct Medication Management'!B72</f>
        <v>Process Milestone:</v>
      </c>
      <c r="C628" s="17"/>
      <c r="D628" s="236">
        <f>'Conduct Medication Management'!D72</f>
        <v>0</v>
      </c>
      <c r="F628" s="245" t="str">
        <f>'Conduct Medication Management'!F79</f>
        <v>N/A</v>
      </c>
      <c r="G628" s="39"/>
    </row>
    <row r="629" spans="1:7" ht="6.75" customHeight="1" thickBot="1">
      <c r="A629" s="34"/>
      <c r="F629" s="91"/>
      <c r="G629" s="36"/>
    </row>
    <row r="630" spans="1:7" ht="13.5" thickBot="1">
      <c r="A630" s="34"/>
      <c r="C630" s="35" t="s">
        <v>15</v>
      </c>
      <c r="F630" s="246" t="str">
        <f>'Conduct Medication Management'!F94</f>
        <v xml:space="preserve"> </v>
      </c>
      <c r="G630" s="36"/>
    </row>
    <row r="631" spans="1:7" s="33" customFormat="1" ht="6.75" customHeight="1" thickBot="1">
      <c r="A631" s="40"/>
      <c r="B631" s="17"/>
      <c r="C631" s="41"/>
      <c r="D631" s="38"/>
      <c r="F631" s="98"/>
      <c r="G631" s="39"/>
    </row>
    <row r="632" spans="1:7" s="33" customFormat="1" ht="13.5" customHeight="1" thickBot="1">
      <c r="A632" s="40"/>
      <c r="B632" s="17" t="str">
        <f>'Conduct Medication Management'!B97</f>
        <v>Process Milestone:</v>
      </c>
      <c r="C632" s="17"/>
      <c r="D632" s="236">
        <f>'Conduct Medication Management'!D97</f>
        <v>0</v>
      </c>
      <c r="F632" s="245" t="str">
        <f>'Conduct Medication Management'!F104</f>
        <v>N/A</v>
      </c>
      <c r="G632" s="39"/>
    </row>
    <row r="633" spans="1:7" ht="6.75" customHeight="1" thickBot="1">
      <c r="A633" s="34"/>
      <c r="F633" s="91"/>
      <c r="G633" s="36"/>
    </row>
    <row r="634" spans="1:7" ht="13.5" thickBot="1">
      <c r="A634" s="34"/>
      <c r="C634" s="35" t="s">
        <v>15</v>
      </c>
      <c r="F634" s="246" t="str">
        <f>'Conduct Medication Management'!F119</f>
        <v xml:space="preserve"> </v>
      </c>
      <c r="G634" s="36"/>
    </row>
    <row r="635" spans="1:7" s="33" customFormat="1" ht="6.75" customHeight="1" thickBot="1">
      <c r="A635" s="40"/>
      <c r="B635" s="17"/>
      <c r="C635" s="41"/>
      <c r="D635" s="38"/>
      <c r="F635" s="98"/>
      <c r="G635" s="39"/>
    </row>
    <row r="636" spans="1:7" s="33" customFormat="1" ht="13.5" customHeight="1" thickBot="1">
      <c r="A636" s="40"/>
      <c r="B636" s="17" t="str">
        <f>'Conduct Medication Management'!B122</f>
        <v>Process Milestone:</v>
      </c>
      <c r="C636" s="17"/>
      <c r="D636" s="236">
        <f>'Conduct Medication Management'!D122</f>
        <v>0</v>
      </c>
      <c r="F636" s="245" t="str">
        <f>'Conduct Medication Management'!F129</f>
        <v>N/A</v>
      </c>
      <c r="G636" s="39"/>
    </row>
    <row r="637" spans="1:7" ht="6.75" customHeight="1" thickBot="1">
      <c r="A637" s="34"/>
      <c r="F637" s="91"/>
      <c r="G637" s="36"/>
    </row>
    <row r="638" spans="1:7" ht="13.5" thickBot="1">
      <c r="A638" s="34"/>
      <c r="C638" s="35" t="s">
        <v>15</v>
      </c>
      <c r="F638" s="246" t="str">
        <f>'Conduct Medication Management'!F144</f>
        <v xml:space="preserve"> </v>
      </c>
      <c r="G638" s="36"/>
    </row>
    <row r="639" spans="1:7" s="33" customFormat="1" ht="6.75" customHeight="1" thickBot="1">
      <c r="A639" s="40"/>
      <c r="B639" s="17"/>
      <c r="C639" s="41"/>
      <c r="D639" s="38"/>
      <c r="F639" s="98"/>
      <c r="G639" s="39"/>
    </row>
    <row r="640" spans="1:7" s="33" customFormat="1" ht="13.5" customHeight="1" thickBot="1">
      <c r="A640" s="40"/>
      <c r="B640" s="17" t="str">
        <f>'Conduct Medication Management'!B147</f>
        <v>Improvement Milestone:</v>
      </c>
      <c r="C640" s="17"/>
      <c r="D640" s="236">
        <f>'Conduct Medication Management'!D147</f>
        <v>0</v>
      </c>
      <c r="F640" s="245" t="str">
        <f>'Conduct Medication Management'!F154</f>
        <v>N/A</v>
      </c>
      <c r="G640" s="39"/>
    </row>
    <row r="641" spans="1:7" ht="6.75" customHeight="1" thickBot="1">
      <c r="A641" s="34"/>
      <c r="F641" s="91"/>
      <c r="G641" s="36"/>
    </row>
    <row r="642" spans="1:7" ht="13.5" thickBot="1">
      <c r="A642" s="34"/>
      <c r="C642" s="35" t="s">
        <v>15</v>
      </c>
      <c r="F642" s="246" t="str">
        <f>'Conduct Medication Management'!F169</f>
        <v xml:space="preserve"> </v>
      </c>
      <c r="G642" s="36"/>
    </row>
    <row r="643" spans="1:7" s="33" customFormat="1" ht="6.75" customHeight="1" thickBot="1">
      <c r="A643" s="40"/>
      <c r="B643" s="17"/>
      <c r="C643" s="41"/>
      <c r="D643" s="38"/>
      <c r="F643" s="98"/>
      <c r="G643" s="39"/>
    </row>
    <row r="644" spans="1:7" s="33" customFormat="1" ht="13.5" customHeight="1" thickBot="1">
      <c r="A644" s="40"/>
      <c r="B644" s="17" t="str">
        <f>'Conduct Medication Management'!B172</f>
        <v>Improvement Milestone:</v>
      </c>
      <c r="C644" s="17"/>
      <c r="D644" s="236">
        <f>'Conduct Medication Management'!D172</f>
        <v>0</v>
      </c>
      <c r="F644" s="245" t="str">
        <f>'Conduct Medication Management'!F179</f>
        <v>N/A</v>
      </c>
      <c r="G644" s="39"/>
    </row>
    <row r="645" spans="1:7" ht="6.75" customHeight="1" thickBot="1">
      <c r="A645" s="34"/>
      <c r="F645" s="91"/>
      <c r="G645" s="36"/>
    </row>
    <row r="646" spans="1:7" ht="13.5" thickBot="1">
      <c r="A646" s="34"/>
      <c r="C646" s="35" t="s">
        <v>15</v>
      </c>
      <c r="F646" s="246" t="str">
        <f>'Conduct Medication Management'!F194</f>
        <v xml:space="preserve"> </v>
      </c>
      <c r="G646" s="36"/>
    </row>
    <row r="647" spans="1:7" s="33" customFormat="1" ht="6.75" customHeight="1" thickBot="1">
      <c r="A647" s="40"/>
      <c r="B647" s="17"/>
      <c r="C647" s="41"/>
      <c r="D647" s="38"/>
      <c r="F647" s="98"/>
      <c r="G647" s="39"/>
    </row>
    <row r="648" spans="1:7" s="33" customFormat="1" ht="13.5" customHeight="1" thickBot="1">
      <c r="A648" s="40"/>
      <c r="B648" s="17" t="str">
        <f>'Conduct Medication Management'!B197</f>
        <v>Improvement Milestone:</v>
      </c>
      <c r="C648" s="17"/>
      <c r="D648" s="236">
        <f>'Conduct Medication Management'!D197</f>
        <v>0</v>
      </c>
      <c r="F648" s="245" t="str">
        <f>'Conduct Medication Management'!F204</f>
        <v>N/A</v>
      </c>
      <c r="G648" s="39"/>
    </row>
    <row r="649" spans="1:7" ht="6.75" customHeight="1" thickBot="1">
      <c r="A649" s="34"/>
      <c r="F649" s="91"/>
      <c r="G649" s="36"/>
    </row>
    <row r="650" spans="1:7" ht="13.5" thickBot="1">
      <c r="A650" s="34"/>
      <c r="C650" s="35" t="s">
        <v>15</v>
      </c>
      <c r="F650" s="246" t="str">
        <f>'Conduct Medication Management'!F219</f>
        <v xml:space="preserve"> </v>
      </c>
      <c r="G650" s="36"/>
    </row>
    <row r="651" spans="1:7" s="33" customFormat="1" ht="6.75" customHeight="1" thickBot="1">
      <c r="A651" s="40"/>
      <c r="B651" s="17"/>
      <c r="C651" s="41"/>
      <c r="D651" s="38"/>
      <c r="F651" s="98"/>
      <c r="G651" s="39"/>
    </row>
    <row r="652" spans="1:7" s="33" customFormat="1" ht="13.5" customHeight="1" thickBot="1">
      <c r="A652" s="40"/>
      <c r="B652" s="17" t="str">
        <f>'Conduct Medication Management'!B222</f>
        <v>Improvement Milestone:</v>
      </c>
      <c r="C652" s="17"/>
      <c r="D652" s="236">
        <f>'Conduct Medication Management'!D222</f>
        <v>0</v>
      </c>
      <c r="F652" s="245" t="str">
        <f>'Conduct Medication Management'!F229</f>
        <v>N/A</v>
      </c>
      <c r="G652" s="39"/>
    </row>
    <row r="653" spans="1:7" ht="6.75" customHeight="1" thickBot="1">
      <c r="A653" s="34"/>
      <c r="F653" s="91"/>
      <c r="G653" s="36"/>
    </row>
    <row r="654" spans="1:7" ht="13.5" thickBot="1">
      <c r="A654" s="34"/>
      <c r="C654" s="35" t="s">
        <v>15</v>
      </c>
      <c r="F654" s="246" t="str">
        <f>'Conduct Medication Management'!F244</f>
        <v xml:space="preserve"> </v>
      </c>
      <c r="G654" s="36"/>
    </row>
    <row r="655" spans="1:7" s="33" customFormat="1" ht="6.75" customHeight="1" thickBot="1">
      <c r="A655" s="40"/>
      <c r="B655" s="17"/>
      <c r="C655" s="41"/>
      <c r="D655" s="38"/>
      <c r="F655" s="98"/>
      <c r="G655" s="39"/>
    </row>
    <row r="656" spans="1:7" s="33" customFormat="1" ht="13.5" customHeight="1" thickBot="1">
      <c r="A656" s="40"/>
      <c r="B656" s="17" t="str">
        <f>'Conduct Medication Management'!B247</f>
        <v>Improvement Milestone:</v>
      </c>
      <c r="C656" s="17"/>
      <c r="D656" s="236">
        <f>'Conduct Medication Management'!D247</f>
        <v>0</v>
      </c>
      <c r="F656" s="245" t="str">
        <f>'Conduct Medication Management'!F254</f>
        <v>N/A</v>
      </c>
      <c r="G656" s="39"/>
    </row>
    <row r="657" spans="1:7" ht="6.75" customHeight="1" thickBot="1">
      <c r="A657" s="34"/>
      <c r="F657" s="91"/>
      <c r="G657" s="36"/>
    </row>
    <row r="658" spans="1:7" ht="13.5" thickBot="1">
      <c r="A658" s="34"/>
      <c r="C658" s="35" t="s">
        <v>15</v>
      </c>
      <c r="F658" s="246" t="str">
        <f>'Conduct Medication Management'!F269</f>
        <v xml:space="preserve"> </v>
      </c>
      <c r="G658" s="36"/>
    </row>
    <row r="659" spans="1:7" ht="13.5" thickBot="1">
      <c r="A659" s="34"/>
      <c r="C659" s="35"/>
      <c r="F659" s="91"/>
      <c r="G659" s="36"/>
    </row>
    <row r="660" spans="1:7" ht="13.5" thickBot="1">
      <c r="A660" s="34"/>
      <c r="B660" s="2" t="s">
        <v>10</v>
      </c>
      <c r="C660" s="35"/>
      <c r="F660" s="247">
        <f>'Conduct Medication Management'!F18</f>
        <v>0</v>
      </c>
      <c r="G660" s="36"/>
    </row>
    <row r="661" spans="1:7" ht="13.5" thickBot="1">
      <c r="A661" s="34"/>
      <c r="C661" s="35"/>
      <c r="F661" s="91"/>
      <c r="G661" s="36"/>
    </row>
    <row r="662" spans="1:7" ht="13.5" thickBot="1">
      <c r="A662" s="34"/>
      <c r="B662" s="2" t="s">
        <v>62</v>
      </c>
      <c r="C662" s="35"/>
      <c r="F662" s="248">
        <f>SUM(F658,F654,F650,F646,F642,F638,F634,F630,F626,F622)</f>
        <v>0</v>
      </c>
      <c r="G662" s="36"/>
    </row>
    <row r="663" spans="1:7" ht="13.5" thickBot="1">
      <c r="A663" s="34"/>
      <c r="C663" s="35"/>
      <c r="F663" s="91"/>
      <c r="G663" s="36"/>
    </row>
    <row r="664" spans="1:7" ht="13.5" thickBot="1">
      <c r="A664" s="34"/>
      <c r="B664" s="2" t="s">
        <v>63</v>
      </c>
      <c r="C664" s="35"/>
      <c r="F664" s="248">
        <f>COUNT(F658,F654,F650,F646,F642,F638,F634,F630,F626,F622)</f>
        <v>0</v>
      </c>
      <c r="G664" s="36"/>
    </row>
    <row r="665" spans="1:7" ht="13.5" thickBot="1">
      <c r="A665" s="34"/>
      <c r="C665" s="35"/>
      <c r="F665" s="91"/>
      <c r="G665" s="36"/>
    </row>
    <row r="666" spans="1:7" ht="13.5" thickBot="1">
      <c r="A666" s="34"/>
      <c r="B666" s="2" t="s">
        <v>64</v>
      </c>
      <c r="C666" s="35"/>
      <c r="F666" s="249" t="str">
        <f>IF(F664=0," ",F662/F664)</f>
        <v xml:space="preserve"> </v>
      </c>
      <c r="G666" s="36"/>
    </row>
    <row r="667" spans="1:7" ht="13.5" thickBot="1">
      <c r="A667" s="34"/>
      <c r="C667" s="35"/>
      <c r="F667" s="91"/>
      <c r="G667" s="36"/>
    </row>
    <row r="668" spans="1:7" ht="13.5" thickBot="1">
      <c r="A668" s="34"/>
      <c r="B668" s="2" t="s">
        <v>65</v>
      </c>
      <c r="C668" s="35"/>
      <c r="F668" s="247" t="str">
        <f>IF(F664=0," ",F666*F660)</f>
        <v xml:space="preserve"> </v>
      </c>
      <c r="G668" s="36"/>
    </row>
    <row r="669" spans="1:7" ht="13.5" thickBot="1">
      <c r="A669" s="34"/>
      <c r="C669" s="35"/>
      <c r="F669" s="91"/>
      <c r="G669" s="36"/>
    </row>
    <row r="670" spans="1:7" ht="13.5" thickBot="1">
      <c r="A670" s="34"/>
      <c r="B670" s="2" t="s">
        <v>11</v>
      </c>
      <c r="C670" s="35"/>
      <c r="F670" s="250">
        <f>'Conduct Medication Management'!F20</f>
        <v>0</v>
      </c>
      <c r="G670" s="36"/>
    </row>
    <row r="671" spans="1:7" ht="13.5" thickBot="1">
      <c r="A671" s="34"/>
      <c r="C671" s="35"/>
      <c r="F671" s="91"/>
      <c r="G671" s="36"/>
    </row>
    <row r="672" spans="1:7" ht="13.5" thickBot="1">
      <c r="A672" s="34"/>
      <c r="B672" s="237" t="s">
        <v>66</v>
      </c>
      <c r="C672" s="35"/>
      <c r="F672" s="215" t="str">
        <f>IF(F664=0," ",F668-F670)</f>
        <v xml:space="preserve"> </v>
      </c>
      <c r="G672" s="36"/>
    </row>
    <row r="673" spans="1:7" ht="15">
      <c r="A673" s="48"/>
      <c r="B673" s="252"/>
      <c r="C673" s="253"/>
      <c r="D673" s="50"/>
      <c r="E673" s="50"/>
      <c r="F673" s="131"/>
      <c r="G673" s="52"/>
    </row>
    <row r="674" spans="1:7" s="33" customFormat="1" ht="15.75" thickBot="1">
      <c r="A674" s="27" t="s">
        <v>114</v>
      </c>
      <c r="B674" s="28"/>
      <c r="C674" s="28"/>
      <c r="D674" s="29"/>
      <c r="E674" s="30"/>
      <c r="F674" s="110"/>
      <c r="G674" s="32"/>
    </row>
    <row r="675" spans="1:7" s="33" customFormat="1" ht="13.5" customHeight="1" thickBot="1">
      <c r="A675" s="40"/>
      <c r="B675" s="17" t="str">
        <f>'Care Transitions'!B22</f>
        <v>Process Milestone:</v>
      </c>
      <c r="C675" s="17"/>
      <c r="D675" s="236">
        <f>'Care Transitions'!D22</f>
        <v>0</v>
      </c>
      <c r="F675" s="245" t="str">
        <f>'Care Transitions'!F29</f>
        <v>N/A</v>
      </c>
      <c r="G675" s="39"/>
    </row>
    <row r="676" spans="1:7" ht="6.75" customHeight="1" thickBot="1">
      <c r="A676" s="34"/>
      <c r="F676" s="91"/>
      <c r="G676" s="36"/>
    </row>
    <row r="677" spans="1:7" ht="13.5" thickBot="1">
      <c r="A677" s="34"/>
      <c r="C677" s="35" t="s">
        <v>15</v>
      </c>
      <c r="F677" s="246" t="str">
        <f>'Care Transitions'!F44</f>
        <v xml:space="preserve"> </v>
      </c>
      <c r="G677" s="36"/>
    </row>
    <row r="678" spans="1:7" s="33" customFormat="1" ht="6.75" customHeight="1" thickBot="1">
      <c r="A678" s="40"/>
      <c r="B678" s="17"/>
      <c r="C678" s="41"/>
      <c r="D678" s="38"/>
      <c r="F678" s="98"/>
      <c r="G678" s="39"/>
    </row>
    <row r="679" spans="1:7" s="33" customFormat="1" ht="13.5" customHeight="1" thickBot="1">
      <c r="A679" s="40"/>
      <c r="B679" s="17" t="str">
        <f>'Care Transitions'!B47</f>
        <v>Process Milestone:</v>
      </c>
      <c r="C679" s="17"/>
      <c r="D679" s="236">
        <f>'Care Transitions'!D47</f>
        <v>0</v>
      </c>
      <c r="F679" s="245" t="str">
        <f>'Care Transitions'!F54</f>
        <v>N/A</v>
      </c>
      <c r="G679" s="39"/>
    </row>
    <row r="680" spans="1:7" ht="6.75" customHeight="1" thickBot="1">
      <c r="A680" s="34"/>
      <c r="F680" s="91"/>
      <c r="G680" s="36"/>
    </row>
    <row r="681" spans="1:7" ht="13.5" thickBot="1">
      <c r="A681" s="34"/>
      <c r="C681" s="35" t="s">
        <v>15</v>
      </c>
      <c r="F681" s="246" t="str">
        <f>'Care Transitions'!F69</f>
        <v xml:space="preserve"> </v>
      </c>
      <c r="G681" s="36"/>
    </row>
    <row r="682" spans="1:7" s="33" customFormat="1" ht="6.75" customHeight="1" thickBot="1">
      <c r="A682" s="40"/>
      <c r="B682" s="17"/>
      <c r="C682" s="41"/>
      <c r="D682" s="38"/>
      <c r="F682" s="98"/>
      <c r="G682" s="39"/>
    </row>
    <row r="683" spans="1:7" s="33" customFormat="1" ht="13.5" customHeight="1" thickBot="1">
      <c r="A683" s="40"/>
      <c r="B683" s="17" t="str">
        <f>'Care Transitions'!B72</f>
        <v>Process Milestone:</v>
      </c>
      <c r="C683" s="17"/>
      <c r="D683" s="236">
        <f>'Care Transitions'!D72</f>
        <v>0</v>
      </c>
      <c r="F683" s="245" t="str">
        <f>'Care Transitions'!F79</f>
        <v>N/A</v>
      </c>
      <c r="G683" s="39"/>
    </row>
    <row r="684" spans="1:7" ht="6.75" customHeight="1" thickBot="1">
      <c r="A684" s="34"/>
      <c r="F684" s="91"/>
      <c r="G684" s="36"/>
    </row>
    <row r="685" spans="1:7" ht="13.5" thickBot="1">
      <c r="A685" s="34"/>
      <c r="C685" s="35" t="s">
        <v>15</v>
      </c>
      <c r="F685" s="246" t="str">
        <f>'Care Transitions'!F94</f>
        <v xml:space="preserve"> </v>
      </c>
      <c r="G685" s="36"/>
    </row>
    <row r="686" spans="1:7" s="33" customFormat="1" ht="6.75" customHeight="1" thickBot="1">
      <c r="A686" s="40"/>
      <c r="B686" s="17"/>
      <c r="C686" s="41"/>
      <c r="D686" s="38"/>
      <c r="F686" s="98"/>
      <c r="G686" s="39"/>
    </row>
    <row r="687" spans="1:7" s="33" customFormat="1" ht="13.5" customHeight="1" thickBot="1">
      <c r="A687" s="40"/>
      <c r="B687" s="17" t="str">
        <f>'Care Transitions'!B97</f>
        <v>Process Milestone:</v>
      </c>
      <c r="C687" s="17"/>
      <c r="D687" s="236">
        <f>'Care Transitions'!D97</f>
        <v>0</v>
      </c>
      <c r="F687" s="245" t="str">
        <f>'Care Transitions'!F104</f>
        <v>N/A</v>
      </c>
      <c r="G687" s="39"/>
    </row>
    <row r="688" spans="1:7" ht="6.75" customHeight="1" thickBot="1">
      <c r="A688" s="34"/>
      <c r="F688" s="91"/>
      <c r="G688" s="36"/>
    </row>
    <row r="689" spans="1:7" ht="13.5" thickBot="1">
      <c r="A689" s="34"/>
      <c r="C689" s="35" t="s">
        <v>15</v>
      </c>
      <c r="F689" s="246" t="str">
        <f>'Care Transitions'!F119</f>
        <v xml:space="preserve"> </v>
      </c>
      <c r="G689" s="36"/>
    </row>
    <row r="690" spans="1:7" s="33" customFormat="1" ht="6.75" customHeight="1" thickBot="1">
      <c r="A690" s="40"/>
      <c r="B690" s="17"/>
      <c r="C690" s="41"/>
      <c r="D690" s="38"/>
      <c r="F690" s="98"/>
      <c r="G690" s="39"/>
    </row>
    <row r="691" spans="1:7" s="33" customFormat="1" ht="13.5" customHeight="1" thickBot="1">
      <c r="A691" s="40"/>
      <c r="B691" s="17" t="str">
        <f>'Care Transitions'!B122</f>
        <v>Process Milestone:</v>
      </c>
      <c r="C691" s="17"/>
      <c r="D691" s="236">
        <f>'Care Transitions'!D122</f>
        <v>0</v>
      </c>
      <c r="F691" s="245" t="str">
        <f>'Care Transitions'!F129</f>
        <v>N/A</v>
      </c>
      <c r="G691" s="39"/>
    </row>
    <row r="692" spans="1:7" ht="6.75" customHeight="1" thickBot="1">
      <c r="A692" s="34"/>
      <c r="F692" s="91"/>
      <c r="G692" s="36"/>
    </row>
    <row r="693" spans="1:7" ht="13.5" thickBot="1">
      <c r="A693" s="34"/>
      <c r="C693" s="35" t="s">
        <v>15</v>
      </c>
      <c r="F693" s="246" t="str">
        <f>'Care Transitions'!F144</f>
        <v xml:space="preserve"> </v>
      </c>
      <c r="G693" s="36"/>
    </row>
    <row r="694" spans="1:7" s="33" customFormat="1" ht="6.75" customHeight="1" thickBot="1">
      <c r="A694" s="40"/>
      <c r="B694" s="17"/>
      <c r="C694" s="41"/>
      <c r="D694" s="38"/>
      <c r="F694" s="98"/>
      <c r="G694" s="39"/>
    </row>
    <row r="695" spans="1:7" s="33" customFormat="1" ht="13.5" customHeight="1" thickBot="1">
      <c r="A695" s="40"/>
      <c r="B695" s="17" t="str">
        <f>'Care Transitions'!B147</f>
        <v>Improvement Milestone:</v>
      </c>
      <c r="C695" s="17"/>
      <c r="D695" s="236">
        <f>'Care Transitions'!D147</f>
        <v>0</v>
      </c>
      <c r="F695" s="245" t="str">
        <f>'Care Transitions'!F154</f>
        <v>N/A</v>
      </c>
      <c r="G695" s="39"/>
    </row>
    <row r="696" spans="1:7" ht="6.75" customHeight="1" thickBot="1">
      <c r="A696" s="34"/>
      <c r="F696" s="91"/>
      <c r="G696" s="36"/>
    </row>
    <row r="697" spans="1:7" ht="13.5" thickBot="1">
      <c r="A697" s="34"/>
      <c r="C697" s="35" t="s">
        <v>15</v>
      </c>
      <c r="F697" s="246" t="str">
        <f>'Care Transitions'!F169</f>
        <v xml:space="preserve"> </v>
      </c>
      <c r="G697" s="36"/>
    </row>
    <row r="698" spans="1:7" s="33" customFormat="1" ht="6.75" customHeight="1" thickBot="1">
      <c r="A698" s="40"/>
      <c r="B698" s="17"/>
      <c r="C698" s="41"/>
      <c r="D698" s="38"/>
      <c r="F698" s="98"/>
      <c r="G698" s="39"/>
    </row>
    <row r="699" spans="1:7" s="33" customFormat="1" ht="13.5" customHeight="1" thickBot="1">
      <c r="A699" s="40"/>
      <c r="B699" s="17" t="str">
        <f>'Care Transitions'!B172</f>
        <v>Improvement Milestone:</v>
      </c>
      <c r="C699" s="17"/>
      <c r="D699" s="236">
        <f>'Care Transitions'!D172</f>
        <v>0</v>
      </c>
      <c r="F699" s="245" t="str">
        <f>'Care Transitions'!F179</f>
        <v>N/A</v>
      </c>
      <c r="G699" s="39"/>
    </row>
    <row r="700" spans="1:7" ht="6.75" customHeight="1" thickBot="1">
      <c r="A700" s="34"/>
      <c r="F700" s="91"/>
      <c r="G700" s="36"/>
    </row>
    <row r="701" spans="1:7" ht="13.5" thickBot="1">
      <c r="A701" s="34"/>
      <c r="C701" s="35" t="s">
        <v>15</v>
      </c>
      <c r="F701" s="246" t="str">
        <f>'Care Transitions'!F194</f>
        <v xml:space="preserve"> </v>
      </c>
      <c r="G701" s="36"/>
    </row>
    <row r="702" spans="1:7" s="33" customFormat="1" ht="6.75" customHeight="1" thickBot="1">
      <c r="A702" s="40"/>
      <c r="B702" s="17"/>
      <c r="C702" s="41"/>
      <c r="D702" s="38"/>
      <c r="F702" s="98"/>
      <c r="G702" s="39"/>
    </row>
    <row r="703" spans="1:7" s="33" customFormat="1" ht="13.5" customHeight="1" thickBot="1">
      <c r="A703" s="40"/>
      <c r="B703" s="17" t="str">
        <f>'Care Transitions'!B197</f>
        <v>Improvement Milestone:</v>
      </c>
      <c r="C703" s="17"/>
      <c r="D703" s="236">
        <f>'Care Transitions'!D197</f>
        <v>0</v>
      </c>
      <c r="F703" s="245" t="str">
        <f>'Care Transitions'!F204</f>
        <v>N/A</v>
      </c>
      <c r="G703" s="39"/>
    </row>
    <row r="704" spans="1:7" ht="6.75" customHeight="1" thickBot="1">
      <c r="A704" s="34"/>
      <c r="F704" s="91"/>
      <c r="G704" s="36"/>
    </row>
    <row r="705" spans="1:7" ht="13.5" thickBot="1">
      <c r="A705" s="34"/>
      <c r="C705" s="35" t="s">
        <v>15</v>
      </c>
      <c r="F705" s="246" t="str">
        <f>'Care Transitions'!F219</f>
        <v xml:space="preserve"> </v>
      </c>
      <c r="G705" s="36"/>
    </row>
    <row r="706" spans="1:7" s="33" customFormat="1" ht="6.75" customHeight="1" thickBot="1">
      <c r="A706" s="40"/>
      <c r="B706" s="17"/>
      <c r="C706" s="41"/>
      <c r="D706" s="38"/>
      <c r="F706" s="98"/>
      <c r="G706" s="39"/>
    </row>
    <row r="707" spans="1:7" s="33" customFormat="1" ht="13.5" customHeight="1" thickBot="1">
      <c r="A707" s="40"/>
      <c r="B707" s="17" t="str">
        <f>'Care Transitions'!B222</f>
        <v>Improvement Milestone:</v>
      </c>
      <c r="C707" s="17"/>
      <c r="D707" s="236">
        <f>'Care Transitions'!D222</f>
        <v>0</v>
      </c>
      <c r="F707" s="245" t="str">
        <f>'Care Transitions'!F229</f>
        <v>N/A</v>
      </c>
      <c r="G707" s="39"/>
    </row>
    <row r="708" spans="1:7" ht="6.75" customHeight="1" thickBot="1">
      <c r="A708" s="34"/>
      <c r="F708" s="91"/>
      <c r="G708" s="36"/>
    </row>
    <row r="709" spans="1:7" ht="13.5" thickBot="1">
      <c r="A709" s="34"/>
      <c r="C709" s="35" t="s">
        <v>15</v>
      </c>
      <c r="F709" s="246" t="str">
        <f>'Care Transitions'!F244</f>
        <v xml:space="preserve"> </v>
      </c>
      <c r="G709" s="36"/>
    </row>
    <row r="710" spans="1:7" s="33" customFormat="1" ht="6.75" customHeight="1" thickBot="1">
      <c r="A710" s="40"/>
      <c r="B710" s="17"/>
      <c r="C710" s="41"/>
      <c r="D710" s="38"/>
      <c r="F710" s="98"/>
      <c r="G710" s="39"/>
    </row>
    <row r="711" spans="1:7" s="33" customFormat="1" ht="13.5" customHeight="1" thickBot="1">
      <c r="A711" s="40"/>
      <c r="B711" s="17" t="str">
        <f>'Care Transitions'!B247</f>
        <v>Improvement Milestone:</v>
      </c>
      <c r="C711" s="17"/>
      <c r="D711" s="236">
        <f>'Care Transitions'!D247</f>
        <v>0</v>
      </c>
      <c r="F711" s="245" t="str">
        <f>'Care Transitions'!F254</f>
        <v>N/A</v>
      </c>
      <c r="G711" s="39"/>
    </row>
    <row r="712" spans="1:7" ht="6.75" customHeight="1" thickBot="1">
      <c r="A712" s="34"/>
      <c r="F712" s="91"/>
      <c r="G712" s="36"/>
    </row>
    <row r="713" spans="1:7" ht="13.5" thickBot="1">
      <c r="A713" s="34"/>
      <c r="C713" s="35" t="s">
        <v>15</v>
      </c>
      <c r="F713" s="246" t="str">
        <f>'Care Transitions'!F269</f>
        <v xml:space="preserve"> </v>
      </c>
      <c r="G713" s="36"/>
    </row>
    <row r="714" spans="1:7" ht="13.5" thickBot="1">
      <c r="A714" s="34"/>
      <c r="C714" s="35"/>
      <c r="F714" s="91"/>
      <c r="G714" s="36"/>
    </row>
    <row r="715" spans="1:7" ht="13.5" thickBot="1">
      <c r="A715" s="34"/>
      <c r="B715" s="2" t="s">
        <v>10</v>
      </c>
      <c r="C715" s="35"/>
      <c r="F715" s="247">
        <f>'Care Transitions'!F18</f>
        <v>0</v>
      </c>
      <c r="G715" s="36"/>
    </row>
    <row r="716" spans="1:7" ht="13.5" thickBot="1">
      <c r="A716" s="34"/>
      <c r="C716" s="35"/>
      <c r="F716" s="91"/>
      <c r="G716" s="36"/>
    </row>
    <row r="717" spans="1:7" ht="13.5" thickBot="1">
      <c r="A717" s="34"/>
      <c r="B717" s="2" t="s">
        <v>62</v>
      </c>
      <c r="C717" s="35"/>
      <c r="F717" s="248">
        <f>SUM(F713,F709,F705,F701,F697,F693,F689,F685,F681,F677)</f>
        <v>0</v>
      </c>
      <c r="G717" s="36"/>
    </row>
    <row r="718" spans="1:7" ht="13.5" thickBot="1">
      <c r="A718" s="34"/>
      <c r="C718" s="35"/>
      <c r="F718" s="91"/>
      <c r="G718" s="36"/>
    </row>
    <row r="719" spans="1:7" ht="13.5" thickBot="1">
      <c r="A719" s="34"/>
      <c r="B719" s="2" t="s">
        <v>63</v>
      </c>
      <c r="C719" s="35"/>
      <c r="F719" s="248">
        <f>COUNT(F713,F709,F705,F701,F697,F693,F689,F685,F681,F677)</f>
        <v>0</v>
      </c>
      <c r="G719" s="36"/>
    </row>
    <row r="720" spans="1:7" ht="13.5" thickBot="1">
      <c r="A720" s="34"/>
      <c r="C720" s="35"/>
      <c r="F720" s="91"/>
      <c r="G720" s="36"/>
    </row>
    <row r="721" spans="1:7" ht="13.5" thickBot="1">
      <c r="A721" s="34"/>
      <c r="B721" s="2" t="s">
        <v>64</v>
      </c>
      <c r="C721" s="35"/>
      <c r="F721" s="249" t="str">
        <f>IF(F719=0," ",F717/F719)</f>
        <v xml:space="preserve"> </v>
      </c>
      <c r="G721" s="36"/>
    </row>
    <row r="722" spans="1:7" ht="13.5" thickBot="1">
      <c r="A722" s="34"/>
      <c r="C722" s="35"/>
      <c r="F722" s="91"/>
      <c r="G722" s="36"/>
    </row>
    <row r="723" spans="1:7" ht="13.5" thickBot="1">
      <c r="A723" s="34"/>
      <c r="B723" s="2" t="s">
        <v>65</v>
      </c>
      <c r="C723" s="35"/>
      <c r="F723" s="247" t="str">
        <f>IF(F719=0," ",F721*F715)</f>
        <v xml:space="preserve"> </v>
      </c>
      <c r="G723" s="36"/>
    </row>
    <row r="724" spans="1:7" ht="13.5" thickBot="1">
      <c r="A724" s="34"/>
      <c r="C724" s="35"/>
      <c r="F724" s="91"/>
      <c r="G724" s="36"/>
    </row>
    <row r="725" spans="1:7" ht="13.5" thickBot="1">
      <c r="A725" s="34"/>
      <c r="B725" s="2" t="s">
        <v>11</v>
      </c>
      <c r="C725" s="35"/>
      <c r="F725" s="250">
        <f>'Care Transitions'!F20</f>
        <v>0</v>
      </c>
      <c r="G725" s="36"/>
    </row>
    <row r="726" spans="1:7" ht="13.5" thickBot="1">
      <c r="A726" s="34"/>
      <c r="C726" s="35"/>
      <c r="F726" s="91"/>
      <c r="G726" s="36"/>
    </row>
    <row r="727" spans="1:7" ht="13.5" thickBot="1">
      <c r="A727" s="34"/>
      <c r="B727" s="237" t="s">
        <v>66</v>
      </c>
      <c r="C727" s="35"/>
      <c r="F727" s="215" t="str">
        <f>IF(F719=0," ",F723-F725)</f>
        <v xml:space="preserve"> </v>
      </c>
      <c r="G727" s="36"/>
    </row>
    <row r="728" spans="1:7" ht="15">
      <c r="A728" s="48"/>
      <c r="B728" s="252"/>
      <c r="C728" s="253"/>
      <c r="D728" s="50"/>
      <c r="E728" s="50"/>
      <c r="F728" s="131"/>
      <c r="G728" s="52"/>
    </row>
    <row r="729" spans="1:7" s="33" customFormat="1" ht="15.75" thickBot="1">
      <c r="A729" s="27" t="s">
        <v>115</v>
      </c>
      <c r="B729" s="28"/>
      <c r="C729" s="28"/>
      <c r="D729" s="29"/>
      <c r="E729" s="30"/>
      <c r="F729" s="110"/>
      <c r="G729" s="32"/>
    </row>
    <row r="730" spans="1:7" s="33" customFormat="1" ht="13.5" customHeight="1" thickBot="1">
      <c r="A730" s="40"/>
      <c r="B730" s="17" t="str">
        <f>'Real-Time HAIs System'!B22</f>
        <v>Process Milestone:</v>
      </c>
      <c r="C730" s="17"/>
      <c r="D730" s="236">
        <f>'Real-Time HAIs System'!D22</f>
        <v>0</v>
      </c>
      <c r="F730" s="245" t="str">
        <f>'Real-Time HAIs System'!F29</f>
        <v>N/A</v>
      </c>
      <c r="G730" s="39"/>
    </row>
    <row r="731" spans="1:7" ht="6.75" customHeight="1" thickBot="1">
      <c r="A731" s="34"/>
      <c r="F731" s="91"/>
      <c r="G731" s="36"/>
    </row>
    <row r="732" spans="1:7" ht="13.5" thickBot="1">
      <c r="A732" s="34"/>
      <c r="C732" s="35" t="s">
        <v>15</v>
      </c>
      <c r="F732" s="246" t="str">
        <f>'Real-Time HAIs System'!F44</f>
        <v xml:space="preserve"> </v>
      </c>
      <c r="G732" s="36"/>
    </row>
    <row r="733" spans="1:7" s="33" customFormat="1" ht="6.75" customHeight="1" thickBot="1">
      <c r="A733" s="40"/>
      <c r="B733" s="17"/>
      <c r="C733" s="41"/>
      <c r="D733" s="38"/>
      <c r="F733" s="98"/>
      <c r="G733" s="39"/>
    </row>
    <row r="734" spans="1:7" s="33" customFormat="1" ht="13.5" customHeight="1" thickBot="1">
      <c r="A734" s="40"/>
      <c r="B734" s="17" t="str">
        <f>'Real-Time HAIs System'!B47</f>
        <v>Process Milestone:</v>
      </c>
      <c r="C734" s="17"/>
      <c r="D734" s="236">
        <f>'Real-Time HAIs System'!D47</f>
        <v>0</v>
      </c>
      <c r="F734" s="245" t="str">
        <f>'Real-Time HAIs System'!F54</f>
        <v>N/A</v>
      </c>
      <c r="G734" s="39"/>
    </row>
    <row r="735" spans="1:7" ht="6.75" customHeight="1" thickBot="1">
      <c r="A735" s="34"/>
      <c r="F735" s="91"/>
      <c r="G735" s="36"/>
    </row>
    <row r="736" spans="1:7" ht="13.5" thickBot="1">
      <c r="A736" s="34"/>
      <c r="C736" s="35" t="s">
        <v>15</v>
      </c>
      <c r="F736" s="246" t="str">
        <f>'Real-Time HAIs System'!F69</f>
        <v xml:space="preserve"> </v>
      </c>
      <c r="G736" s="36"/>
    </row>
    <row r="737" spans="1:7" s="33" customFormat="1" ht="6.75" customHeight="1" thickBot="1">
      <c r="A737" s="40"/>
      <c r="B737" s="17"/>
      <c r="C737" s="41"/>
      <c r="D737" s="38"/>
      <c r="F737" s="98"/>
      <c r="G737" s="39"/>
    </row>
    <row r="738" spans="1:7" s="33" customFormat="1" ht="13.5" customHeight="1" thickBot="1">
      <c r="A738" s="40"/>
      <c r="B738" s="17" t="str">
        <f>'Real-Time HAIs System'!B72</f>
        <v>Process Milestone:</v>
      </c>
      <c r="C738" s="17"/>
      <c r="D738" s="236">
        <f>'Real-Time HAIs System'!D72</f>
        <v>0</v>
      </c>
      <c r="F738" s="245" t="str">
        <f>'Real-Time HAIs System'!F79</f>
        <v>N/A</v>
      </c>
      <c r="G738" s="39"/>
    </row>
    <row r="739" spans="1:7" ht="6.75" customHeight="1" thickBot="1">
      <c r="A739" s="34"/>
      <c r="F739" s="91"/>
      <c r="G739" s="36"/>
    </row>
    <row r="740" spans="1:7" ht="13.5" thickBot="1">
      <c r="A740" s="34"/>
      <c r="C740" s="35" t="s">
        <v>15</v>
      </c>
      <c r="F740" s="246" t="str">
        <f>'Real-Time HAIs System'!F94</f>
        <v xml:space="preserve"> </v>
      </c>
      <c r="G740" s="36"/>
    </row>
    <row r="741" spans="1:7" s="33" customFormat="1" ht="6.75" customHeight="1" thickBot="1">
      <c r="A741" s="40"/>
      <c r="B741" s="17"/>
      <c r="C741" s="41"/>
      <c r="D741" s="38"/>
      <c r="F741" s="98"/>
      <c r="G741" s="39"/>
    </row>
    <row r="742" spans="1:7" s="33" customFormat="1" ht="13.5" customHeight="1" thickBot="1">
      <c r="A742" s="40"/>
      <c r="B742" s="17" t="str">
        <f>'Real-Time HAIs System'!B97</f>
        <v>Process Milestone:</v>
      </c>
      <c r="C742" s="17"/>
      <c r="D742" s="236">
        <f>'Real-Time HAIs System'!D97</f>
        <v>0</v>
      </c>
      <c r="F742" s="245" t="str">
        <f>'Real-Time HAIs System'!F104</f>
        <v>N/A</v>
      </c>
      <c r="G742" s="39"/>
    </row>
    <row r="743" spans="1:7" ht="6.75" customHeight="1" thickBot="1">
      <c r="A743" s="34"/>
      <c r="F743" s="91"/>
      <c r="G743" s="36"/>
    </row>
    <row r="744" spans="1:7" ht="13.5" thickBot="1">
      <c r="A744" s="34"/>
      <c r="C744" s="35" t="s">
        <v>15</v>
      </c>
      <c r="F744" s="246" t="str">
        <f>'Real-Time HAIs System'!F119</f>
        <v xml:space="preserve"> </v>
      </c>
      <c r="G744" s="36"/>
    </row>
    <row r="745" spans="1:7" s="33" customFormat="1" ht="6.75" customHeight="1" thickBot="1">
      <c r="A745" s="40"/>
      <c r="B745" s="17"/>
      <c r="C745" s="41"/>
      <c r="D745" s="38"/>
      <c r="F745" s="98"/>
      <c r="G745" s="39"/>
    </row>
    <row r="746" spans="1:7" s="33" customFormat="1" ht="13.5" customHeight="1" thickBot="1">
      <c r="A746" s="40"/>
      <c r="B746" s="17" t="str">
        <f>'Real-Time HAIs System'!B122</f>
        <v>Process Milestone:</v>
      </c>
      <c r="C746" s="17"/>
      <c r="D746" s="236">
        <f>'Real-Time HAIs System'!D122</f>
        <v>0</v>
      </c>
      <c r="F746" s="245" t="str">
        <f>'Real-Time HAIs System'!F129</f>
        <v>N/A</v>
      </c>
      <c r="G746" s="39"/>
    </row>
    <row r="747" spans="1:7" ht="6.75" customHeight="1" thickBot="1">
      <c r="A747" s="34"/>
      <c r="F747" s="91"/>
      <c r="G747" s="36"/>
    </row>
    <row r="748" spans="1:7" ht="13.5" thickBot="1">
      <c r="A748" s="34"/>
      <c r="C748" s="35" t="s">
        <v>15</v>
      </c>
      <c r="F748" s="246" t="str">
        <f>'Real-Time HAIs System'!F144</f>
        <v xml:space="preserve"> </v>
      </c>
      <c r="G748" s="36"/>
    </row>
    <row r="749" spans="1:7" s="33" customFormat="1" ht="6.75" customHeight="1" thickBot="1">
      <c r="A749" s="40"/>
      <c r="B749" s="17"/>
      <c r="C749" s="41"/>
      <c r="D749" s="38"/>
      <c r="F749" s="98"/>
      <c r="G749" s="39"/>
    </row>
    <row r="750" spans="1:7" s="33" customFormat="1" ht="13.5" customHeight="1" thickBot="1">
      <c r="A750" s="40"/>
      <c r="B750" s="17" t="str">
        <f>'Real-Time HAIs System'!B147</f>
        <v>Improvement Milestone:</v>
      </c>
      <c r="C750" s="17"/>
      <c r="D750" s="236">
        <f>'Real-Time HAIs System'!D147</f>
        <v>0</v>
      </c>
      <c r="F750" s="245" t="str">
        <f>'Real-Time HAIs System'!F154</f>
        <v>N/A</v>
      </c>
      <c r="G750" s="39"/>
    </row>
    <row r="751" spans="1:7" ht="6.75" customHeight="1" thickBot="1">
      <c r="A751" s="34"/>
      <c r="F751" s="91"/>
      <c r="G751" s="36"/>
    </row>
    <row r="752" spans="1:7" ht="13.5" thickBot="1">
      <c r="A752" s="34"/>
      <c r="C752" s="35" t="s">
        <v>15</v>
      </c>
      <c r="F752" s="246" t="str">
        <f>'Real-Time HAIs System'!F169</f>
        <v xml:space="preserve"> </v>
      </c>
      <c r="G752" s="36"/>
    </row>
    <row r="753" spans="1:7" s="33" customFormat="1" ht="6.75" customHeight="1" thickBot="1">
      <c r="A753" s="40"/>
      <c r="B753" s="17"/>
      <c r="C753" s="41"/>
      <c r="D753" s="38"/>
      <c r="F753" s="98"/>
      <c r="G753" s="39"/>
    </row>
    <row r="754" spans="1:7" s="33" customFormat="1" ht="13.5" customHeight="1" thickBot="1">
      <c r="A754" s="40"/>
      <c r="B754" s="17" t="str">
        <f>'Real-Time HAIs System'!B172</f>
        <v>Improvement Milestone:</v>
      </c>
      <c r="C754" s="17"/>
      <c r="D754" s="236">
        <f>'Real-Time HAIs System'!D172</f>
        <v>0</v>
      </c>
      <c r="F754" s="245" t="str">
        <f>'Real-Time HAIs System'!F179</f>
        <v>N/A</v>
      </c>
      <c r="G754" s="39"/>
    </row>
    <row r="755" spans="1:7" ht="6.75" customHeight="1" thickBot="1">
      <c r="A755" s="34"/>
      <c r="F755" s="91"/>
      <c r="G755" s="36"/>
    </row>
    <row r="756" spans="1:7" ht="13.5" thickBot="1">
      <c r="A756" s="34"/>
      <c r="C756" s="35" t="s">
        <v>15</v>
      </c>
      <c r="F756" s="246" t="str">
        <f>'Real-Time HAIs System'!F194</f>
        <v xml:space="preserve"> </v>
      </c>
      <c r="G756" s="36"/>
    </row>
    <row r="757" spans="1:7" s="33" customFormat="1" ht="6.75" customHeight="1" thickBot="1">
      <c r="A757" s="40"/>
      <c r="B757" s="17"/>
      <c r="C757" s="41"/>
      <c r="D757" s="38"/>
      <c r="F757" s="98"/>
      <c r="G757" s="39"/>
    </row>
    <row r="758" spans="1:7" s="33" customFormat="1" ht="13.5" customHeight="1" thickBot="1">
      <c r="A758" s="40"/>
      <c r="B758" s="17" t="str">
        <f>'Real-Time HAIs System'!B197</f>
        <v>Improvement Milestone:</v>
      </c>
      <c r="C758" s="17"/>
      <c r="D758" s="236">
        <f>'Real-Time HAIs System'!D197</f>
        <v>0</v>
      </c>
      <c r="F758" s="245" t="str">
        <f>'Real-Time HAIs System'!F204</f>
        <v>N/A</v>
      </c>
      <c r="G758" s="39"/>
    </row>
    <row r="759" spans="1:7" ht="6.75" customHeight="1" thickBot="1">
      <c r="A759" s="34"/>
      <c r="F759" s="91"/>
      <c r="G759" s="36"/>
    </row>
    <row r="760" spans="1:7" ht="13.5" thickBot="1">
      <c r="A760" s="34"/>
      <c r="C760" s="35" t="s">
        <v>15</v>
      </c>
      <c r="F760" s="246" t="str">
        <f>'Real-Time HAIs System'!F219</f>
        <v xml:space="preserve"> </v>
      </c>
      <c r="G760" s="36"/>
    </row>
    <row r="761" spans="1:7" s="33" customFormat="1" ht="6.75" customHeight="1" thickBot="1">
      <c r="A761" s="40"/>
      <c r="B761" s="17"/>
      <c r="C761" s="41"/>
      <c r="D761" s="38"/>
      <c r="F761" s="98"/>
      <c r="G761" s="39"/>
    </row>
    <row r="762" spans="1:7" s="33" customFormat="1" ht="13.5" customHeight="1" thickBot="1">
      <c r="A762" s="40"/>
      <c r="B762" s="17" t="str">
        <f>'Real-Time HAIs System'!B222</f>
        <v>Improvement Milestone:</v>
      </c>
      <c r="C762" s="17"/>
      <c r="D762" s="236">
        <f>'Real-Time HAIs System'!D222</f>
        <v>0</v>
      </c>
      <c r="F762" s="245" t="str">
        <f>'Real-Time HAIs System'!F229</f>
        <v>N/A</v>
      </c>
      <c r="G762" s="39"/>
    </row>
    <row r="763" spans="1:7" ht="6.75" customHeight="1" thickBot="1">
      <c r="A763" s="34"/>
      <c r="F763" s="91"/>
      <c r="G763" s="36"/>
    </row>
    <row r="764" spans="1:7" ht="13.5" thickBot="1">
      <c r="A764" s="34"/>
      <c r="C764" s="35" t="s">
        <v>15</v>
      </c>
      <c r="F764" s="246" t="str">
        <f>'Real-Time HAIs System'!F244</f>
        <v xml:space="preserve"> </v>
      </c>
      <c r="G764" s="36"/>
    </row>
    <row r="765" spans="1:7" s="33" customFormat="1" ht="6.75" customHeight="1" thickBot="1">
      <c r="A765" s="40"/>
      <c r="B765" s="17"/>
      <c r="C765" s="41"/>
      <c r="D765" s="38"/>
      <c r="F765" s="98"/>
      <c r="G765" s="39"/>
    </row>
    <row r="766" spans="1:7" s="33" customFormat="1" ht="13.5" customHeight="1" thickBot="1">
      <c r="A766" s="40"/>
      <c r="B766" s="17" t="str">
        <f>'Real-Time HAIs System'!B247</f>
        <v>Improvement Milestone:</v>
      </c>
      <c r="C766" s="17"/>
      <c r="D766" s="236">
        <f>'Real-Time HAIs System'!D247</f>
        <v>0</v>
      </c>
      <c r="F766" s="245" t="str">
        <f>'Real-Time HAIs System'!F254</f>
        <v>N/A</v>
      </c>
      <c r="G766" s="39"/>
    </row>
    <row r="767" spans="1:7" ht="6.75" customHeight="1" thickBot="1">
      <c r="A767" s="34"/>
      <c r="F767" s="91"/>
      <c r="G767" s="36"/>
    </row>
    <row r="768" spans="1:7" ht="13.5" thickBot="1">
      <c r="A768" s="34"/>
      <c r="C768" s="35" t="s">
        <v>15</v>
      </c>
      <c r="F768" s="246" t="str">
        <f>'Real-Time HAIs System'!F269</f>
        <v xml:space="preserve"> </v>
      </c>
      <c r="G768" s="36"/>
    </row>
    <row r="769" spans="1:7" ht="13.5" thickBot="1">
      <c r="A769" s="34"/>
      <c r="C769" s="35"/>
      <c r="F769" s="91"/>
      <c r="G769" s="36"/>
    </row>
    <row r="770" spans="1:7" ht="13.5" thickBot="1">
      <c r="A770" s="34"/>
      <c r="B770" s="2" t="s">
        <v>10</v>
      </c>
      <c r="C770" s="35"/>
      <c r="F770" s="247">
        <f>'Real-Time HAIs System'!F18</f>
        <v>0</v>
      </c>
      <c r="G770" s="36"/>
    </row>
    <row r="771" spans="1:7" ht="13.5" thickBot="1">
      <c r="A771" s="34"/>
      <c r="C771" s="35"/>
      <c r="F771" s="91"/>
      <c r="G771" s="36"/>
    </row>
    <row r="772" spans="1:7" ht="13.5" thickBot="1">
      <c r="A772" s="34"/>
      <c r="B772" s="2" t="s">
        <v>62</v>
      </c>
      <c r="C772" s="35"/>
      <c r="F772" s="248">
        <f>SUM(F768,F764,F760,F756,F752,F748,F744,F740,F736,F732)</f>
        <v>0</v>
      </c>
      <c r="G772" s="36"/>
    </row>
    <row r="773" spans="1:7" ht="13.5" thickBot="1">
      <c r="A773" s="34"/>
      <c r="C773" s="35"/>
      <c r="F773" s="91"/>
      <c r="G773" s="36"/>
    </row>
    <row r="774" spans="1:7" ht="13.5" thickBot="1">
      <c r="A774" s="34"/>
      <c r="B774" s="2" t="s">
        <v>63</v>
      </c>
      <c r="C774" s="35"/>
      <c r="F774" s="248">
        <f>COUNT(F768,F764,F760,F756,F752,F748,F744,F740,F736,F732)</f>
        <v>0</v>
      </c>
      <c r="G774" s="36"/>
    </row>
    <row r="775" spans="1:7" ht="13.5" thickBot="1">
      <c r="A775" s="34"/>
      <c r="C775" s="35"/>
      <c r="F775" s="91"/>
      <c r="G775" s="36"/>
    </row>
    <row r="776" spans="1:7" ht="13.5" thickBot="1">
      <c r="A776" s="34"/>
      <c r="B776" s="2" t="s">
        <v>64</v>
      </c>
      <c r="C776" s="35"/>
      <c r="F776" s="249" t="str">
        <f>IF(F774=0," ",F772/F774)</f>
        <v xml:space="preserve"> </v>
      </c>
      <c r="G776" s="36"/>
    </row>
    <row r="777" spans="1:7" ht="13.5" thickBot="1">
      <c r="A777" s="34"/>
      <c r="C777" s="35"/>
      <c r="F777" s="91"/>
      <c r="G777" s="36"/>
    </row>
    <row r="778" spans="1:7" ht="13.5" thickBot="1">
      <c r="A778" s="34"/>
      <c r="B778" s="2" t="s">
        <v>65</v>
      </c>
      <c r="C778" s="35"/>
      <c r="F778" s="247" t="str">
        <f>IF(F774=0," ",F776*F770)</f>
        <v xml:space="preserve"> </v>
      </c>
      <c r="G778" s="36"/>
    </row>
    <row r="779" spans="1:7" ht="13.5" thickBot="1">
      <c r="A779" s="34"/>
      <c r="C779" s="35"/>
      <c r="F779" s="91"/>
      <c r="G779" s="36"/>
    </row>
    <row r="780" spans="1:7" ht="13.5" thickBot="1">
      <c r="A780" s="34"/>
      <c r="B780" s="2" t="s">
        <v>11</v>
      </c>
      <c r="C780" s="35"/>
      <c r="F780" s="250">
        <f>'Real-Time HAIs System'!F20</f>
        <v>0</v>
      </c>
      <c r="G780" s="36"/>
    </row>
    <row r="781" spans="1:7" ht="13.5" thickBot="1">
      <c r="A781" s="34"/>
      <c r="C781" s="35"/>
      <c r="F781" s="91"/>
      <c r="G781" s="36"/>
    </row>
    <row r="782" spans="1:7" ht="13.5" thickBot="1">
      <c r="A782" s="34"/>
      <c r="B782" s="237" t="s">
        <v>66</v>
      </c>
      <c r="C782" s="35"/>
      <c r="F782" s="215" t="str">
        <f>IF(F774=0," ",F778-F780)</f>
        <v xml:space="preserve"> </v>
      </c>
      <c r="G782" s="36"/>
    </row>
    <row r="783" spans="1:7" ht="15">
      <c r="A783" s="48"/>
      <c r="B783" s="49"/>
      <c r="C783" s="49"/>
      <c r="D783" s="50"/>
      <c r="E783" s="49"/>
      <c r="F783" s="51"/>
      <c r="G783" s="52"/>
    </row>
  </sheetData>
  <sheetProtection password="CB04" sheet="1" objects="1" scenarios="1" formatColumns="0" formatRows="0"/>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3" manualBreakCount="13">
    <brk id="68" max="16383" man="1"/>
    <brk id="123" max="16383" man="1"/>
    <brk id="178" max="16383" man="1"/>
    <brk id="233" max="16383" man="1"/>
    <brk id="288" max="16383" man="1"/>
    <brk id="343" max="16383" man="1"/>
    <brk id="398" max="16383" man="1"/>
    <brk id="453" max="16383" man="1"/>
    <brk id="508" max="16383" man="1"/>
    <brk id="563" max="16383" man="1"/>
    <brk id="618" max="16383" man="1"/>
    <brk id="673" max="16383" man="1"/>
    <brk id="7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76"/>
  <sheetViews>
    <sheetView showGridLines="0" zoomScale="90" zoomScaleNormal="90" zoomScaleSheetLayoutView="85" zoomScalePageLayoutView="85" workbookViewId="0" topLeftCell="A1">
      <selection activeCell="A32" sqref="A32"/>
    </sheetView>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29" t="str">
        <f>'Total Payment Amount'!A1</f>
        <v>CA 1115 Waiver - Delivery System Reform Incentive Payments (DSRIP)</v>
      </c>
    </row>
    <row r="2" spans="1:4" ht="15">
      <c r="A2" s="229" t="str">
        <f>'Total Payment Amount'!B2</f>
        <v xml:space="preserve">DPH SYSTEM: </v>
      </c>
      <c r="C2" s="229"/>
      <c r="D2" s="230" t="str">
        <f>IF('[1]Total Payment Amount'!D2=0,"",'[1]Total Payment Amount'!D2)</f>
        <v>Los Angeles County Department of Health Services</v>
      </c>
    </row>
    <row r="3" spans="1:4" ht="15">
      <c r="A3" s="229" t="str">
        <f>'Total Payment Amount'!B3</f>
        <v>REPORTING YEAR:</v>
      </c>
      <c r="C3" s="229"/>
      <c r="D3" s="230" t="str">
        <f>IF('[1]Total Payment Amount'!D3=0,"",'[1]Total Payment Amount'!D3)</f>
        <v>DY 7</v>
      </c>
    </row>
    <row r="4" spans="1:4" ht="15">
      <c r="A4" s="229" t="str">
        <f>'Total Payment Amount'!B4</f>
        <v xml:space="preserve">DATE OF SUBMISSION: </v>
      </c>
      <c r="D4" s="231">
        <v>41182</v>
      </c>
    </row>
    <row r="5" ht="15">
      <c r="A5" s="9" t="s">
        <v>54</v>
      </c>
    </row>
    <row r="6" ht="10.5" customHeight="1">
      <c r="A6" s="9"/>
    </row>
    <row r="7" ht="14.25">
      <c r="A7" s="17" t="s">
        <v>55</v>
      </c>
    </row>
    <row r="8" spans="1:2" ht="15" thickBot="1">
      <c r="A8" s="14" t="s">
        <v>2</v>
      </c>
      <c r="B8" s="232" t="s">
        <v>56</v>
      </c>
    </row>
    <row r="9" spans="2:3" ht="15" thickBot="1">
      <c r="B9" s="233"/>
      <c r="C9" s="17" t="s">
        <v>57</v>
      </c>
    </row>
    <row r="10" spans="2:3" ht="15" thickBot="1">
      <c r="B10" s="234"/>
      <c r="C10" s="17" t="s">
        <v>58</v>
      </c>
    </row>
    <row r="11" spans="2:3" ht="15" thickBot="1">
      <c r="B11" s="235"/>
      <c r="C11" s="17" t="s">
        <v>59</v>
      </c>
    </row>
    <row r="12" ht="10.5" customHeight="1"/>
    <row r="13" spans="1:7" s="26" customFormat="1" ht="15">
      <c r="A13" s="20" t="s">
        <v>60</v>
      </c>
      <c r="B13" s="21"/>
      <c r="C13" s="21"/>
      <c r="D13" s="22"/>
      <c r="E13" s="23"/>
      <c r="F13" s="24"/>
      <c r="G13" s="25"/>
    </row>
    <row r="14" spans="1:7" s="33" customFormat="1" ht="15">
      <c r="A14" s="254" t="str">
        <f>'PatientCaregiver Experience'!A15</f>
        <v>Patient/Care Giver Experience (required)</v>
      </c>
      <c r="B14" s="28"/>
      <c r="C14" s="28"/>
      <c r="D14" s="29"/>
      <c r="E14" s="30"/>
      <c r="F14" s="31"/>
      <c r="G14" s="32"/>
    </row>
    <row r="15" spans="1:7" s="33" customFormat="1" ht="13.5" customHeight="1" thickBot="1">
      <c r="A15" s="40"/>
      <c r="B15" s="17" t="str">
        <f>'PatientCaregiver Experience'!B21</f>
        <v>Undertake the necessary planning, redesign, translation, training and contract</v>
      </c>
      <c r="C15" s="41"/>
      <c r="D15" s="38"/>
      <c r="G15" s="39"/>
    </row>
    <row r="16" spans="1:7" s="33" customFormat="1" ht="15.75" thickBot="1">
      <c r="A16" s="40"/>
      <c r="B16" s="17" t="str">
        <f>'PatientCaregiver Experience'!B22</f>
        <v>negotiations in order to implement CG-CAHPS in DY8  (DY7 only)</v>
      </c>
      <c r="C16" s="41"/>
      <c r="D16" s="38"/>
      <c r="F16" s="245" t="str">
        <f>'PatientCaregiver Experience'!F35</f>
        <v>Yes</v>
      </c>
      <c r="G16" s="39"/>
    </row>
    <row r="17" spans="1:7" s="33" customFormat="1" ht="6.75" customHeight="1" thickBot="1">
      <c r="A17" s="40"/>
      <c r="B17" s="17"/>
      <c r="C17" s="41"/>
      <c r="D17" s="38"/>
      <c r="F17" s="98"/>
      <c r="G17" s="39"/>
    </row>
    <row r="18" spans="1:7" s="33" customFormat="1" ht="13.5" customHeight="1" thickBot="1">
      <c r="A18" s="40"/>
      <c r="C18" s="35" t="s">
        <v>15</v>
      </c>
      <c r="D18" s="38"/>
      <c r="F18" s="258">
        <f>'PatientCaregiver Experience'!F37</f>
        <v>1</v>
      </c>
      <c r="G18" s="39"/>
    </row>
    <row r="19" spans="1:7" s="33" customFormat="1" ht="6.75" customHeight="1">
      <c r="A19" s="40"/>
      <c r="B19" s="17"/>
      <c r="C19" s="41"/>
      <c r="D19" s="38"/>
      <c r="F19" s="98"/>
      <c r="G19" s="39"/>
    </row>
    <row r="20" spans="1:7" s="33" customFormat="1" ht="15.75" thickBot="1">
      <c r="A20" s="40"/>
      <c r="B20" s="17" t="str">
        <f>'PatientCaregiver Experience'!B40</f>
        <v xml:space="preserve">Report results of CG CAHPS questions for “Getting Timely Appointments, Care, </v>
      </c>
      <c r="C20" s="41"/>
      <c r="D20" s="38"/>
      <c r="F20" s="98"/>
      <c r="G20" s="39"/>
    </row>
    <row r="21" spans="1:7" s="33" customFormat="1" ht="13.5" customHeight="1" thickBot="1">
      <c r="A21" s="40"/>
      <c r="B21" s="255" t="str">
        <f>'PatientCaregiver Experience'!B41</f>
        <v>and Information” theme to the State (DY8-10)</v>
      </c>
      <c r="C21" s="17"/>
      <c r="F21" s="245" t="str">
        <f>'PatientCaregiver Experience'!F57</f>
        <v>N/A</v>
      </c>
      <c r="G21" s="39"/>
    </row>
    <row r="22" spans="1:7" s="33" customFormat="1" ht="87" customHeight="1" hidden="1">
      <c r="A22" s="40"/>
      <c r="B22" s="41"/>
      <c r="C22" s="297" t="s">
        <v>61</v>
      </c>
      <c r="D22" s="297"/>
      <c r="F22" s="98"/>
      <c r="G22" s="39"/>
    </row>
    <row r="23" spans="1:7" s="33" customFormat="1" ht="6.75" customHeight="1" thickBot="1">
      <c r="A23" s="40"/>
      <c r="B23" s="41"/>
      <c r="C23" s="38"/>
      <c r="D23" s="38"/>
      <c r="F23" s="98"/>
      <c r="G23" s="39"/>
    </row>
    <row r="24" spans="1:7" s="33" customFormat="1" ht="13.5" customHeight="1" thickBot="1">
      <c r="A24" s="40"/>
      <c r="C24" s="35" t="s">
        <v>15</v>
      </c>
      <c r="D24" s="38"/>
      <c r="F24" s="258" t="str">
        <f>'PatientCaregiver Experience'!F59</f>
        <v/>
      </c>
      <c r="G24" s="39"/>
    </row>
    <row r="25" spans="1:7" s="33" customFormat="1" ht="6.75" customHeight="1">
      <c r="A25" s="40"/>
      <c r="B25" s="17"/>
      <c r="C25" s="41"/>
      <c r="D25" s="38"/>
      <c r="F25" s="98"/>
      <c r="G25" s="39"/>
    </row>
    <row r="26" spans="1:7" s="33" customFormat="1" ht="15.75" thickBot="1">
      <c r="A26" s="40"/>
      <c r="B26" s="17" t="str">
        <f>'PatientCaregiver Experience'!B62</f>
        <v xml:space="preserve">Report results of CG CAHPS questions for “How Well Doctors Communicate With </v>
      </c>
      <c r="C26" s="41"/>
      <c r="D26" s="38"/>
      <c r="F26" s="98"/>
      <c r="G26" s="39"/>
    </row>
    <row r="27" spans="1:7" s="33" customFormat="1" ht="13.5" customHeight="1" thickBot="1">
      <c r="A27" s="40"/>
      <c r="B27" s="17" t="str">
        <f>'PatientCaregiver Experience'!B63</f>
        <v>Patients” theme to the State  (DY8-10)</v>
      </c>
      <c r="C27" s="41"/>
      <c r="D27" s="38"/>
      <c r="F27" s="245" t="str">
        <f>'PatientCaregiver Experience'!F79</f>
        <v>N/A</v>
      </c>
      <c r="G27" s="39"/>
    </row>
    <row r="28" spans="1:7" ht="6.75" customHeight="1" thickBot="1">
      <c r="A28" s="34"/>
      <c r="F28" s="91"/>
      <c r="G28" s="36"/>
    </row>
    <row r="29" spans="1:7" ht="13.5" thickBot="1">
      <c r="A29" s="34"/>
      <c r="C29" s="35" t="s">
        <v>15</v>
      </c>
      <c r="F29" s="246" t="str">
        <f>'PatientCaregiver Experience'!F81</f>
        <v/>
      </c>
      <c r="G29" s="36"/>
    </row>
    <row r="30" spans="1:7" s="33" customFormat="1" ht="6.75" customHeight="1">
      <c r="A30" s="40"/>
      <c r="B30" s="17"/>
      <c r="C30" s="41"/>
      <c r="D30" s="38"/>
      <c r="F30" s="98"/>
      <c r="G30" s="39"/>
    </row>
    <row r="31" spans="1:7" s="33" customFormat="1" ht="15.75" thickBot="1">
      <c r="A31" s="40"/>
      <c r="B31" s="17" t="str">
        <f>'PatientCaregiver Experience'!B84</f>
        <v xml:space="preserve">Report results of CG CAHPS questions for “Helpful, Courteous, and Respectful Office </v>
      </c>
      <c r="C31" s="41"/>
      <c r="D31" s="38"/>
      <c r="F31" s="98"/>
      <c r="G31" s="39"/>
    </row>
    <row r="32" spans="1:7" s="33" customFormat="1" ht="13.5" customHeight="1" thickBot="1">
      <c r="A32" s="40"/>
      <c r="B32" s="17" t="str">
        <f>'PatientCaregiver Experience'!B85</f>
        <v>Staff” theme to the State (DY8-10)</v>
      </c>
      <c r="C32" s="41"/>
      <c r="D32" s="38"/>
      <c r="F32" s="245" t="str">
        <f>'PatientCaregiver Experience'!F101</f>
        <v>N/A</v>
      </c>
      <c r="G32" s="39"/>
    </row>
    <row r="33" spans="1:7" ht="6.75" customHeight="1" thickBot="1">
      <c r="A33" s="34"/>
      <c r="F33" s="91"/>
      <c r="G33" s="36"/>
    </row>
    <row r="34" spans="1:7" ht="13.5" thickBot="1">
      <c r="A34" s="34"/>
      <c r="C34" s="35" t="s">
        <v>15</v>
      </c>
      <c r="F34" s="246" t="str">
        <f>'PatientCaregiver Experience'!F103</f>
        <v/>
      </c>
      <c r="G34" s="36"/>
    </row>
    <row r="35" spans="1:7" s="33" customFormat="1" ht="6.75" customHeight="1">
      <c r="A35" s="40"/>
      <c r="B35" s="17"/>
      <c r="C35" s="41"/>
      <c r="D35" s="38"/>
      <c r="F35" s="98"/>
      <c r="G35" s="39"/>
    </row>
    <row r="36" spans="1:7" s="33" customFormat="1" ht="15.75" thickBot="1">
      <c r="A36" s="40"/>
      <c r="B36" s="17" t="str">
        <f>'PatientCaregiver Experience'!B106</f>
        <v xml:space="preserve">Report results of CG CAHPS questions for “Patients’ Rating of the Doctor” </v>
      </c>
      <c r="C36" s="41"/>
      <c r="D36" s="38"/>
      <c r="F36" s="98"/>
      <c r="G36" s="39"/>
    </row>
    <row r="37" spans="1:7" s="33" customFormat="1" ht="13.5" customHeight="1" thickBot="1">
      <c r="A37" s="40"/>
      <c r="B37" s="17" t="str">
        <f>'PatientCaregiver Experience'!B107</f>
        <v>theme to the State (DY8-10)</v>
      </c>
      <c r="C37" s="41"/>
      <c r="D37" s="38"/>
      <c r="F37" s="245" t="str">
        <f>'PatientCaregiver Experience'!F123</f>
        <v>N/A</v>
      </c>
      <c r="G37" s="39"/>
    </row>
    <row r="38" spans="1:7" ht="6.75" customHeight="1" thickBot="1">
      <c r="A38" s="34"/>
      <c r="F38" s="91"/>
      <c r="G38" s="36"/>
    </row>
    <row r="39" spans="1:7" ht="13.5" thickBot="1">
      <c r="A39" s="34"/>
      <c r="C39" s="35" t="s">
        <v>15</v>
      </c>
      <c r="F39" s="246" t="str">
        <f>'PatientCaregiver Experience'!F125</f>
        <v/>
      </c>
      <c r="G39" s="36"/>
    </row>
    <row r="40" spans="1:7" s="33" customFormat="1" ht="6.75" customHeight="1">
      <c r="A40" s="40"/>
      <c r="B40" s="17"/>
      <c r="C40" s="41"/>
      <c r="D40" s="38"/>
      <c r="F40" s="98"/>
      <c r="G40" s="39"/>
    </row>
    <row r="41" spans="1:7" s="33" customFormat="1" ht="15.75" thickBot="1">
      <c r="A41" s="40"/>
      <c r="B41" s="17" t="str">
        <f>'PatientCaregiver Experience'!B128</f>
        <v>Report results of CG CAHPS questions for “Shared Decisionmaking”</v>
      </c>
      <c r="C41" s="41"/>
      <c r="D41" s="38"/>
      <c r="F41" s="98"/>
      <c r="G41" s="39"/>
    </row>
    <row r="42" spans="1:7" s="33" customFormat="1" ht="13.5" customHeight="1" thickBot="1">
      <c r="A42" s="40"/>
      <c r="B42" s="17" t="str">
        <f>'PatientCaregiver Experience'!B129</f>
        <v>theme to the State (DY8-10)</v>
      </c>
      <c r="C42" s="41"/>
      <c r="D42" s="38"/>
      <c r="F42" s="245" t="str">
        <f>'PatientCaregiver Experience'!F145</f>
        <v>N/A</v>
      </c>
      <c r="G42" s="39"/>
    </row>
    <row r="43" spans="1:7" ht="6.75" customHeight="1" thickBot="1">
      <c r="A43" s="34"/>
      <c r="F43" s="91"/>
      <c r="G43" s="36"/>
    </row>
    <row r="44" spans="1:7" ht="13.5" thickBot="1">
      <c r="A44" s="34"/>
      <c r="C44" s="35" t="s">
        <v>15</v>
      </c>
      <c r="F44" s="246" t="str">
        <f>'PatientCaregiver Experience'!F147</f>
        <v/>
      </c>
      <c r="G44" s="36"/>
    </row>
    <row r="45" spans="1:7" ht="13.5" thickBot="1">
      <c r="A45" s="34"/>
      <c r="C45" s="35"/>
      <c r="F45" s="91"/>
      <c r="G45" s="36"/>
    </row>
    <row r="46" spans="1:7" ht="13.5" thickBot="1">
      <c r="A46" s="34"/>
      <c r="B46" s="2" t="s">
        <v>10</v>
      </c>
      <c r="C46" s="35"/>
      <c r="F46" s="247">
        <f>'PatientCaregiver Experience'!F17</f>
        <v>25203750</v>
      </c>
      <c r="G46" s="36"/>
    </row>
    <row r="47" spans="1:7" ht="13.5" thickBot="1">
      <c r="A47" s="34"/>
      <c r="C47" s="35"/>
      <c r="F47" s="91"/>
      <c r="G47" s="36"/>
    </row>
    <row r="48" spans="1:7" ht="13.5" thickBot="1">
      <c r="A48" s="34"/>
      <c r="B48" s="2" t="s">
        <v>62</v>
      </c>
      <c r="C48" s="35"/>
      <c r="F48" s="248">
        <f>SUM(F18,F24,F29,F34,F39,F44)</f>
        <v>1</v>
      </c>
      <c r="G48" s="36"/>
    </row>
    <row r="49" spans="1:7" ht="13.5" thickBot="1">
      <c r="A49" s="34"/>
      <c r="C49" s="35"/>
      <c r="F49" s="91"/>
      <c r="G49" s="36"/>
    </row>
    <row r="50" spans="1:7" ht="13.5" thickBot="1">
      <c r="A50" s="34"/>
      <c r="B50" s="2" t="s">
        <v>63</v>
      </c>
      <c r="C50" s="35"/>
      <c r="F50" s="248">
        <f>COUNT(F18,F24,F29,F34,F39,F44)</f>
        <v>1</v>
      </c>
      <c r="G50" s="36"/>
    </row>
    <row r="51" spans="1:7" ht="13.5" thickBot="1">
      <c r="A51" s="34"/>
      <c r="C51" s="35"/>
      <c r="F51" s="91"/>
      <c r="G51" s="36"/>
    </row>
    <row r="52" spans="1:7" ht="13.5" thickBot="1">
      <c r="A52" s="34"/>
      <c r="B52" s="2" t="s">
        <v>64</v>
      </c>
      <c r="C52" s="35"/>
      <c r="F52" s="249">
        <f>IF(F50=0," ",F48/F50)</f>
        <v>1</v>
      </c>
      <c r="G52" s="36"/>
    </row>
    <row r="53" spans="1:7" ht="13.5" thickBot="1">
      <c r="A53" s="34"/>
      <c r="C53" s="35"/>
      <c r="F53" s="91"/>
      <c r="G53" s="36"/>
    </row>
    <row r="54" spans="1:7" ht="13.5" thickBot="1">
      <c r="A54" s="34"/>
      <c r="B54" s="2" t="s">
        <v>65</v>
      </c>
      <c r="C54" s="35"/>
      <c r="F54" s="247">
        <f>IF(F50=0," ",F52*F46)</f>
        <v>25203750</v>
      </c>
      <c r="G54" s="36"/>
    </row>
    <row r="55" spans="1:7" ht="13.5" thickBot="1">
      <c r="A55" s="34"/>
      <c r="C55" s="35"/>
      <c r="F55" s="91"/>
      <c r="G55" s="36"/>
    </row>
    <row r="56" spans="1:7" ht="13.5" thickBot="1">
      <c r="A56" s="34"/>
      <c r="B56" s="2" t="s">
        <v>11</v>
      </c>
      <c r="C56" s="35"/>
      <c r="F56" s="250">
        <f>'PatientCaregiver Experience'!F19</f>
        <v>25203750</v>
      </c>
      <c r="G56" s="36"/>
    </row>
    <row r="57" spans="1:7" ht="13.5" thickBot="1">
      <c r="A57" s="34"/>
      <c r="C57" s="35"/>
      <c r="F57" s="91"/>
      <c r="G57" s="36"/>
    </row>
    <row r="58" spans="1:7" ht="13.5" thickBot="1">
      <c r="A58" s="34"/>
      <c r="B58" s="237" t="s">
        <v>66</v>
      </c>
      <c r="C58" s="35"/>
      <c r="F58" s="215">
        <f>IF(F50=0," ",F54-F56)</f>
        <v>0</v>
      </c>
      <c r="G58" s="36"/>
    </row>
    <row r="59" spans="1:7" s="33" customFormat="1" ht="12.75" customHeight="1">
      <c r="A59" s="238"/>
      <c r="B59" s="239"/>
      <c r="C59" s="239"/>
      <c r="D59" s="152"/>
      <c r="E59" s="241"/>
      <c r="F59" s="251"/>
      <c r="G59" s="242"/>
    </row>
    <row r="60" spans="1:7" s="33" customFormat="1" ht="15">
      <c r="A60" s="254" t="str">
        <f>'Care Coordination'!A15</f>
        <v>Care Coordination (required)</v>
      </c>
      <c r="B60" s="28"/>
      <c r="C60" s="28"/>
      <c r="D60" s="29"/>
      <c r="E60" s="30"/>
      <c r="F60" s="110"/>
      <c r="G60" s="32"/>
    </row>
    <row r="61" spans="1:7" s="33" customFormat="1" ht="15.75" thickBot="1">
      <c r="A61" s="256"/>
      <c r="B61" s="17" t="str">
        <f>'Care Coordination'!B21</f>
        <v>Report results of the Diabetes, short-term complications measure to the State</v>
      </c>
      <c r="C61" s="9"/>
      <c r="D61" s="38"/>
      <c r="F61" s="98"/>
      <c r="G61" s="39"/>
    </row>
    <row r="62" spans="1:7" s="33" customFormat="1" ht="13.5" customHeight="1" thickBot="1">
      <c r="A62" s="257"/>
      <c r="B62" s="17" t="str">
        <f>'Care Coordination'!B22</f>
        <v>(DY 7-10)</v>
      </c>
      <c r="D62" s="38"/>
      <c r="F62" s="245" t="str">
        <f>'Care Coordination'!F43</f>
        <v>Yes</v>
      </c>
      <c r="G62" s="39"/>
    </row>
    <row r="63" spans="1:7" s="33" customFormat="1" ht="6.75" customHeight="1" thickBot="1">
      <c r="A63" s="257"/>
      <c r="B63" s="17"/>
      <c r="C63" s="17"/>
      <c r="D63" s="38"/>
      <c r="F63" s="98"/>
      <c r="G63" s="39"/>
    </row>
    <row r="64" spans="1:7" s="33" customFormat="1" ht="13.5" customHeight="1" thickBot="1">
      <c r="A64" s="40"/>
      <c r="C64" s="35" t="s">
        <v>15</v>
      </c>
      <c r="D64" s="38"/>
      <c r="F64" s="258">
        <f>'Care Coordination'!F45</f>
        <v>1</v>
      </c>
      <c r="G64" s="39"/>
    </row>
    <row r="65" spans="1:7" s="33" customFormat="1" ht="6.75" customHeight="1" thickBot="1">
      <c r="A65" s="40"/>
      <c r="B65" s="17"/>
      <c r="C65" s="41"/>
      <c r="D65" s="38"/>
      <c r="F65" s="98"/>
      <c r="G65" s="39"/>
    </row>
    <row r="66" spans="1:7" s="33" customFormat="1" ht="13.5" customHeight="1" thickBot="1">
      <c r="A66" s="257"/>
      <c r="B66" s="17" t="str">
        <f>'Care Coordination'!B48</f>
        <v>Report results of the Uncontrolled Diabetes measure to the State (DY 7-10)</v>
      </c>
      <c r="D66" s="38"/>
      <c r="F66" s="245" t="str">
        <f>'Care Coordination'!F69</f>
        <v>Yes</v>
      </c>
      <c r="G66" s="39"/>
    </row>
    <row r="67" spans="1:7" ht="6.75" customHeight="1" thickBot="1">
      <c r="A67" s="34"/>
      <c r="F67" s="91"/>
      <c r="G67" s="36"/>
    </row>
    <row r="68" spans="1:7" s="33" customFormat="1" ht="13.5" customHeight="1" thickBot="1">
      <c r="A68" s="40"/>
      <c r="C68" s="35" t="s">
        <v>15</v>
      </c>
      <c r="D68" s="38"/>
      <c r="F68" s="258">
        <f>'Care Coordination'!F71</f>
        <v>1</v>
      </c>
      <c r="G68" s="39"/>
    </row>
    <row r="69" spans="1:7" s="33" customFormat="1" ht="6.75" customHeight="1" thickBot="1">
      <c r="A69" s="40"/>
      <c r="B69" s="17"/>
      <c r="C69" s="41"/>
      <c r="D69" s="38"/>
      <c r="F69" s="98"/>
      <c r="G69" s="39"/>
    </row>
    <row r="70" spans="1:7" s="33" customFormat="1" ht="13.5" customHeight="1" thickBot="1">
      <c r="A70" s="40"/>
      <c r="B70" s="17" t="str">
        <f>'Care Coordination'!B74</f>
        <v>Report results of the Congestive Heart Failure measure to the State (DY8-10)</v>
      </c>
      <c r="C70" s="41"/>
      <c r="D70" s="38"/>
      <c r="F70" s="245" t="str">
        <f>'Care Coordination'!F95</f>
        <v>N/A</v>
      </c>
      <c r="G70" s="39"/>
    </row>
    <row r="71" spans="1:7" ht="6.75" customHeight="1" thickBot="1">
      <c r="A71" s="34"/>
      <c r="F71" s="91"/>
      <c r="G71" s="36"/>
    </row>
    <row r="72" spans="1:7" ht="13.5" thickBot="1">
      <c r="A72" s="34"/>
      <c r="C72" s="35" t="s">
        <v>15</v>
      </c>
      <c r="F72" s="246" t="str">
        <f>'Care Coordination'!F97</f>
        <v/>
      </c>
      <c r="G72" s="36"/>
    </row>
    <row r="73" spans="1:7" s="33" customFormat="1" ht="6.75" customHeight="1">
      <c r="A73" s="40"/>
      <c r="B73" s="17"/>
      <c r="C73" s="41"/>
      <c r="D73" s="38"/>
      <c r="F73" s="98"/>
      <c r="G73" s="39"/>
    </row>
    <row r="74" spans="1:7" s="33" customFormat="1" ht="15.75" thickBot="1">
      <c r="A74" s="40"/>
      <c r="B74" s="17" t="str">
        <f>'Care Coordination'!B100</f>
        <v>Report results of the Chronic Obstructive Pulmonary Disease measure</v>
      </c>
      <c r="C74" s="41"/>
      <c r="D74" s="38"/>
      <c r="F74" s="98"/>
      <c r="G74" s="39"/>
    </row>
    <row r="75" spans="1:7" s="33" customFormat="1" ht="13.5" customHeight="1" thickBot="1">
      <c r="A75" s="40"/>
      <c r="B75" s="17" t="str">
        <f>'Care Coordination'!B101</f>
        <v>to the State (DY8-10)</v>
      </c>
      <c r="C75" s="41"/>
      <c r="D75" s="38"/>
      <c r="F75" s="245" t="str">
        <f>'Care Coordination'!F122</f>
        <v>N/A</v>
      </c>
      <c r="G75" s="39"/>
    </row>
    <row r="76" spans="1:7" ht="6.75" customHeight="1" thickBot="1">
      <c r="A76" s="34"/>
      <c r="F76" s="91"/>
      <c r="G76" s="36"/>
    </row>
    <row r="77" spans="1:7" ht="13.5" thickBot="1">
      <c r="A77" s="34"/>
      <c r="C77" s="35" t="s">
        <v>15</v>
      </c>
      <c r="F77" s="246" t="str">
        <f>'Care Coordination'!F124</f>
        <v/>
      </c>
      <c r="G77" s="36"/>
    </row>
    <row r="78" spans="1:7" ht="13.5" thickBot="1">
      <c r="A78" s="34"/>
      <c r="C78" s="35"/>
      <c r="F78" s="91"/>
      <c r="G78" s="36"/>
    </row>
    <row r="79" spans="1:7" ht="13.5" thickBot="1">
      <c r="A79" s="34"/>
      <c r="B79" s="2" t="s">
        <v>10</v>
      </c>
      <c r="C79" s="35"/>
      <c r="F79" s="247">
        <f>'Care Coordination'!F17</f>
        <v>25203750</v>
      </c>
      <c r="G79" s="36"/>
    </row>
    <row r="80" spans="1:7" ht="13.5" thickBot="1">
      <c r="A80" s="34"/>
      <c r="C80" s="35"/>
      <c r="F80" s="91"/>
      <c r="G80" s="36"/>
    </row>
    <row r="81" spans="1:7" ht="13.5" thickBot="1">
      <c r="A81" s="34"/>
      <c r="B81" s="2" t="s">
        <v>62</v>
      </c>
      <c r="C81" s="35"/>
      <c r="F81" s="259">
        <f>SUM(F64,F68,F72,F77)</f>
        <v>2</v>
      </c>
      <c r="G81" s="36"/>
    </row>
    <row r="82" spans="1:7" ht="13.5" thickBot="1">
      <c r="A82" s="34"/>
      <c r="C82" s="35"/>
      <c r="F82" s="91"/>
      <c r="G82" s="36"/>
    </row>
    <row r="83" spans="1:7" ht="13.5" thickBot="1">
      <c r="A83" s="34"/>
      <c r="B83" s="2" t="s">
        <v>63</v>
      </c>
      <c r="C83" s="35"/>
      <c r="F83" s="248">
        <f>COUNT(F64,F68,F72,F77)</f>
        <v>2</v>
      </c>
      <c r="G83" s="36"/>
    </row>
    <row r="84" spans="1:7" ht="13.5" thickBot="1">
      <c r="A84" s="34"/>
      <c r="C84" s="35"/>
      <c r="F84" s="91"/>
      <c r="G84" s="36"/>
    </row>
    <row r="85" spans="1:7" ht="13.5" thickBot="1">
      <c r="A85" s="34"/>
      <c r="B85" s="2" t="s">
        <v>64</v>
      </c>
      <c r="C85" s="35"/>
      <c r="F85" s="249">
        <f>IF(F83=0," ",F81/F83)</f>
        <v>1</v>
      </c>
      <c r="G85" s="36"/>
    </row>
    <row r="86" spans="1:7" ht="13.5" thickBot="1">
      <c r="A86" s="34"/>
      <c r="C86" s="35"/>
      <c r="F86" s="91"/>
      <c r="G86" s="36"/>
    </row>
    <row r="87" spans="1:7" ht="13.5" thickBot="1">
      <c r="A87" s="34"/>
      <c r="B87" s="2" t="s">
        <v>65</v>
      </c>
      <c r="C87" s="35"/>
      <c r="F87" s="247">
        <f>IF(F83=0," ",F85*F79)</f>
        <v>25203750</v>
      </c>
      <c r="G87" s="36"/>
    </row>
    <row r="88" spans="1:7" ht="13.5" thickBot="1">
      <c r="A88" s="34"/>
      <c r="C88" s="35"/>
      <c r="F88" s="91"/>
      <c r="G88" s="36"/>
    </row>
    <row r="89" spans="1:7" ht="13.5" thickBot="1">
      <c r="A89" s="34"/>
      <c r="B89" s="2" t="s">
        <v>11</v>
      </c>
      <c r="C89" s="35"/>
      <c r="F89" s="250">
        <f>'Care Coordination'!F19</f>
        <v>25203750</v>
      </c>
      <c r="G89" s="36"/>
    </row>
    <row r="90" spans="1:7" ht="13.5" thickBot="1">
      <c r="A90" s="34"/>
      <c r="C90" s="35"/>
      <c r="F90" s="91"/>
      <c r="G90" s="36"/>
    </row>
    <row r="91" spans="1:7" ht="13.5" thickBot="1">
      <c r="A91" s="34"/>
      <c r="B91" s="237" t="s">
        <v>66</v>
      </c>
      <c r="C91" s="35"/>
      <c r="F91" s="215">
        <f>IF(F83=0," ",F87-F89)</f>
        <v>0</v>
      </c>
      <c r="G91" s="36"/>
    </row>
    <row r="92" spans="1:7" s="33" customFormat="1" ht="12.75" customHeight="1">
      <c r="A92" s="238"/>
      <c r="B92" s="239"/>
      <c r="C92" s="240"/>
      <c r="D92" s="152"/>
      <c r="E92" s="241"/>
      <c r="F92" s="251"/>
      <c r="G92" s="242"/>
    </row>
    <row r="93" spans="1:7" s="33" customFormat="1" ht="15">
      <c r="A93" s="254" t="str">
        <f>'Preventive Health'!A15</f>
        <v>Preventive Health (required)</v>
      </c>
      <c r="B93" s="28"/>
      <c r="C93" s="28"/>
      <c r="D93" s="29"/>
      <c r="E93" s="30"/>
      <c r="F93" s="110"/>
      <c r="G93" s="32"/>
    </row>
    <row r="94" spans="1:7" s="33" customFormat="1" ht="15.75" thickBot="1">
      <c r="A94" s="256"/>
      <c r="B94" s="17" t="str">
        <f>'Preventive Health'!B21</f>
        <v xml:space="preserve">Report results of the Mammography Screening for Breast Cancer </v>
      </c>
      <c r="C94" s="9"/>
      <c r="D94" s="38"/>
      <c r="F94" s="98"/>
      <c r="G94" s="39"/>
    </row>
    <row r="95" spans="1:7" s="33" customFormat="1" ht="13.5" customHeight="1" thickBot="1">
      <c r="A95" s="37"/>
      <c r="B95" s="17" t="str">
        <f>'Preventive Health'!B22</f>
        <v>measure to the State (DY 7-10)</v>
      </c>
      <c r="C95" s="9"/>
      <c r="D95" s="38"/>
      <c r="F95" s="245" t="str">
        <f>'Preventive Health'!F43</f>
        <v>Yes</v>
      </c>
      <c r="G95" s="39"/>
    </row>
    <row r="96" spans="1:7" s="33" customFormat="1" ht="6.75" customHeight="1" thickBot="1">
      <c r="A96" s="40"/>
      <c r="B96" s="17"/>
      <c r="C96" s="17"/>
      <c r="D96" s="38"/>
      <c r="F96" s="98"/>
      <c r="G96" s="39"/>
    </row>
    <row r="97" spans="1:7" s="33" customFormat="1" ht="13.5" customHeight="1" thickBot="1">
      <c r="A97" s="40"/>
      <c r="C97" s="35" t="s">
        <v>15</v>
      </c>
      <c r="D97" s="38"/>
      <c r="F97" s="258">
        <f>'Preventive Health'!F45</f>
        <v>1</v>
      </c>
      <c r="G97" s="39"/>
    </row>
    <row r="98" spans="1:7" s="33" customFormat="1" ht="6.75" customHeight="1" thickBot="1">
      <c r="A98" s="40"/>
      <c r="B98" s="17"/>
      <c r="C98" s="41"/>
      <c r="D98" s="38"/>
      <c r="F98" s="98"/>
      <c r="G98" s="39"/>
    </row>
    <row r="99" spans="1:7" s="33" customFormat="1" ht="13.5" customHeight="1" thickBot="1">
      <c r="A99" s="40"/>
      <c r="B99" s="17" t="str">
        <f>'Preventive Health'!B48</f>
        <v>Reports results of the Influenza Immunization measure to the State (DY 7-10)</v>
      </c>
      <c r="C99" s="41"/>
      <c r="D99" s="38"/>
      <c r="F99" s="245" t="str">
        <f>'Preventive Health'!F69</f>
        <v>Yes</v>
      </c>
      <c r="G99" s="39"/>
    </row>
    <row r="100" spans="1:7" ht="6.75" customHeight="1" thickBot="1">
      <c r="A100" s="34"/>
      <c r="F100" s="91"/>
      <c r="G100" s="36"/>
    </row>
    <row r="101" spans="1:7" ht="13.5" thickBot="1">
      <c r="A101" s="34"/>
      <c r="C101" s="35" t="s">
        <v>15</v>
      </c>
      <c r="F101" s="246">
        <f>'Preventive Health'!F71</f>
        <v>1</v>
      </c>
      <c r="G101" s="36"/>
    </row>
    <row r="102" spans="1:7" s="33" customFormat="1" ht="6.75" customHeight="1" thickBot="1">
      <c r="A102" s="40"/>
      <c r="B102" s="17"/>
      <c r="C102" s="41"/>
      <c r="D102" s="38"/>
      <c r="F102" s="98"/>
      <c r="G102" s="39"/>
    </row>
    <row r="103" spans="1:7" s="33" customFormat="1" ht="13.5" customHeight="1" thickBot="1">
      <c r="A103" s="40"/>
      <c r="B103" s="17" t="str">
        <f>'Preventive Health'!B74</f>
        <v>Report results of the Child Weight Screening measure to the State (DY8-10)</v>
      </c>
      <c r="C103" s="41"/>
      <c r="D103" s="38"/>
      <c r="F103" s="245" t="str">
        <f>'Preventive Health'!F95</f>
        <v>N/A</v>
      </c>
      <c r="G103" s="39"/>
    </row>
    <row r="104" spans="1:7" ht="6.75" customHeight="1" thickBot="1">
      <c r="A104" s="34"/>
      <c r="F104" s="91"/>
      <c r="G104" s="36"/>
    </row>
    <row r="105" spans="1:7" ht="13.5" thickBot="1">
      <c r="A105" s="34"/>
      <c r="C105" s="35" t="s">
        <v>15</v>
      </c>
      <c r="F105" s="246" t="str">
        <f>'Preventive Health'!F97</f>
        <v/>
      </c>
      <c r="G105" s="36"/>
    </row>
    <row r="106" spans="1:7" s="33" customFormat="1" ht="6.75" customHeight="1">
      <c r="A106" s="40"/>
      <c r="B106" s="17"/>
      <c r="C106" s="41"/>
      <c r="D106" s="38"/>
      <c r="F106" s="98"/>
      <c r="G106" s="39"/>
    </row>
    <row r="107" spans="1:7" s="33" customFormat="1" ht="15.75" thickBot="1">
      <c r="A107" s="40"/>
      <c r="B107" s="17" t="str">
        <f>'Preventive Health'!B100</f>
        <v>Report results of the Pediatrics Body Mass Index (BMI) measure to the State</v>
      </c>
      <c r="C107" s="41"/>
      <c r="D107" s="38"/>
      <c r="F107" s="98"/>
      <c r="G107" s="39"/>
    </row>
    <row r="108" spans="1:7" s="33" customFormat="1" ht="13.5" customHeight="1" thickBot="1">
      <c r="A108" s="40"/>
      <c r="B108" s="17" t="str">
        <f>'Preventive Health'!B101</f>
        <v>(DY8-10)</v>
      </c>
      <c r="C108" s="41"/>
      <c r="D108" s="38"/>
      <c r="F108" s="245" t="str">
        <f>'Preventive Health'!F122</f>
        <v>N/A</v>
      </c>
      <c r="G108" s="39"/>
    </row>
    <row r="109" spans="1:7" ht="6.75" customHeight="1" thickBot="1">
      <c r="A109" s="34"/>
      <c r="F109" s="91"/>
      <c r="G109" s="36"/>
    </row>
    <row r="110" spans="1:7" ht="13.5" thickBot="1">
      <c r="A110" s="34"/>
      <c r="C110" s="35" t="s">
        <v>15</v>
      </c>
      <c r="F110" s="246" t="str">
        <f>'Preventive Health'!F124</f>
        <v/>
      </c>
      <c r="G110" s="36"/>
    </row>
    <row r="111" spans="1:7" s="33" customFormat="1" ht="6.75" customHeight="1" thickBot="1">
      <c r="A111" s="40"/>
      <c r="B111" s="17"/>
      <c r="C111" s="41"/>
      <c r="D111" s="38"/>
      <c r="F111" s="98"/>
      <c r="G111" s="39"/>
    </row>
    <row r="112" spans="1:7" s="33" customFormat="1" ht="13.5" customHeight="1" thickBot="1">
      <c r="A112" s="40"/>
      <c r="B112" s="17" t="str">
        <f>'Preventive Health'!B127</f>
        <v>Report results of the Tobacco Cessation measure to the State (DY8-10)</v>
      </c>
      <c r="C112" s="41"/>
      <c r="D112" s="38"/>
      <c r="F112" s="245" t="str">
        <f>'Preventive Health'!F148</f>
        <v>N/A</v>
      </c>
      <c r="G112" s="39"/>
    </row>
    <row r="113" spans="1:7" ht="6.75" customHeight="1" thickBot="1">
      <c r="A113" s="34"/>
      <c r="F113" s="91"/>
      <c r="G113" s="36"/>
    </row>
    <row r="114" spans="1:7" ht="13.5" thickBot="1">
      <c r="A114" s="34"/>
      <c r="C114" s="35" t="s">
        <v>15</v>
      </c>
      <c r="F114" s="246" t="str">
        <f>'Preventive Health'!F150</f>
        <v/>
      </c>
      <c r="G114" s="36"/>
    </row>
    <row r="115" spans="1:7" ht="13.5" thickBot="1">
      <c r="A115" s="34"/>
      <c r="C115" s="35"/>
      <c r="F115" s="91"/>
      <c r="G115" s="36"/>
    </row>
    <row r="116" spans="1:7" ht="13.5" thickBot="1">
      <c r="A116" s="34"/>
      <c r="B116" s="2" t="s">
        <v>10</v>
      </c>
      <c r="C116" s="35"/>
      <c r="F116" s="247">
        <f>'Preventive Health'!F17</f>
        <v>25203750</v>
      </c>
      <c r="G116" s="36"/>
    </row>
    <row r="117" spans="1:7" ht="13.5" thickBot="1">
      <c r="A117" s="34"/>
      <c r="C117" s="35"/>
      <c r="F117" s="91"/>
      <c r="G117" s="36"/>
    </row>
    <row r="118" spans="1:7" ht="13.5" thickBot="1">
      <c r="A118" s="34"/>
      <c r="B118" s="2" t="s">
        <v>62</v>
      </c>
      <c r="C118" s="35"/>
      <c r="F118" s="259">
        <f>SUM(F97,F101,F105,F110,F114)</f>
        <v>2</v>
      </c>
      <c r="G118" s="36"/>
    </row>
    <row r="119" spans="1:7" ht="13.5" thickBot="1">
      <c r="A119" s="34"/>
      <c r="C119" s="35"/>
      <c r="F119" s="91"/>
      <c r="G119" s="36"/>
    </row>
    <row r="120" spans="1:7" ht="13.5" thickBot="1">
      <c r="A120" s="34"/>
      <c r="B120" s="2" t="s">
        <v>63</v>
      </c>
      <c r="C120" s="35"/>
      <c r="F120" s="248">
        <f>COUNT(F97,F101,F105,F110,F114)</f>
        <v>2</v>
      </c>
      <c r="G120" s="36"/>
    </row>
    <row r="121" spans="1:7" ht="13.5" thickBot="1">
      <c r="A121" s="34"/>
      <c r="C121" s="35"/>
      <c r="F121" s="91"/>
      <c r="G121" s="36"/>
    </row>
    <row r="122" spans="1:7" ht="13.5" thickBot="1">
      <c r="A122" s="34"/>
      <c r="B122" s="2" t="s">
        <v>64</v>
      </c>
      <c r="C122" s="35"/>
      <c r="F122" s="249">
        <f>IF(F120=0," ",F118/F120)</f>
        <v>1</v>
      </c>
      <c r="G122" s="36"/>
    </row>
    <row r="123" spans="1:7" ht="13.5" thickBot="1">
      <c r="A123" s="34"/>
      <c r="C123" s="35"/>
      <c r="F123" s="91"/>
      <c r="G123" s="36"/>
    </row>
    <row r="124" spans="1:7" ht="13.5" thickBot="1">
      <c r="A124" s="34"/>
      <c r="B124" s="2" t="s">
        <v>65</v>
      </c>
      <c r="C124" s="35"/>
      <c r="F124" s="247">
        <f>IF(F120=0," ",F122*F116)</f>
        <v>25203750</v>
      </c>
      <c r="G124" s="36"/>
    </row>
    <row r="125" spans="1:7" ht="13.5" thickBot="1">
      <c r="A125" s="34"/>
      <c r="C125" s="35"/>
      <c r="F125" s="91"/>
      <c r="G125" s="36"/>
    </row>
    <row r="126" spans="1:7" ht="13.5" thickBot="1">
      <c r="A126" s="34"/>
      <c r="B126" s="2" t="s">
        <v>11</v>
      </c>
      <c r="C126" s="35"/>
      <c r="F126" s="250">
        <f>'Preventive Health'!F19</f>
        <v>25203750</v>
      </c>
      <c r="G126" s="36"/>
    </row>
    <row r="127" spans="1:7" ht="13.5" thickBot="1">
      <c r="A127" s="34"/>
      <c r="C127" s="35"/>
      <c r="F127" s="91"/>
      <c r="G127" s="36"/>
    </row>
    <row r="128" spans="1:7" ht="13.5" thickBot="1">
      <c r="A128" s="34"/>
      <c r="B128" s="237" t="s">
        <v>66</v>
      </c>
      <c r="C128" s="35"/>
      <c r="F128" s="215">
        <f>IF(F120=0," ",F124-F126)</f>
        <v>0</v>
      </c>
      <c r="G128" s="36"/>
    </row>
    <row r="129" spans="1:7" s="33" customFormat="1" ht="12.75" customHeight="1">
      <c r="A129" s="238"/>
      <c r="B129" s="239"/>
      <c r="C129" s="240"/>
      <c r="D129" s="152"/>
      <c r="E129" s="241"/>
      <c r="F129" s="251"/>
      <c r="G129" s="242"/>
    </row>
    <row r="130" spans="1:7" s="33" customFormat="1" ht="15">
      <c r="A130" s="254" t="str">
        <f>'At-Risk Populations'!A17</f>
        <v>At-Risk Populations (required)</v>
      </c>
      <c r="B130" s="28"/>
      <c r="C130" s="28"/>
      <c r="D130" s="29"/>
      <c r="E130" s="30"/>
      <c r="F130" s="110"/>
      <c r="G130" s="32"/>
    </row>
    <row r="131" spans="1:7" s="33" customFormat="1" ht="15.75" thickBot="1">
      <c r="A131" s="256"/>
      <c r="B131" s="17" t="str">
        <f>'At-Risk Populations'!B23</f>
        <v xml:space="preserve">Report results of the Diabetes Mellitus: Low Density Lipoprotein </v>
      </c>
      <c r="C131" s="9"/>
      <c r="D131" s="38"/>
      <c r="F131" s="98"/>
      <c r="G131" s="39"/>
    </row>
    <row r="132" spans="1:7" s="33" customFormat="1" ht="13.5" customHeight="1" thickBot="1">
      <c r="A132" s="40"/>
      <c r="B132" s="17" t="str">
        <f>'At-Risk Populations'!B24</f>
        <v>(LDL-C) Control (&lt;100 mg/dl) measure to the State (DY7-10)</v>
      </c>
      <c r="F132" s="245" t="str">
        <f>'At-Risk Populations'!F45</f>
        <v>Yes</v>
      </c>
      <c r="G132" s="39"/>
    </row>
    <row r="133" spans="1:7" s="33" customFormat="1" ht="6.75" customHeight="1" thickBot="1">
      <c r="A133" s="40"/>
      <c r="B133" s="17"/>
      <c r="C133" s="17"/>
      <c r="F133" s="98"/>
      <c r="G133" s="39"/>
    </row>
    <row r="134" spans="1:7" s="33" customFormat="1" ht="13.5" customHeight="1" thickBot="1">
      <c r="A134" s="40"/>
      <c r="C134" s="35" t="s">
        <v>15</v>
      </c>
      <c r="D134" s="38"/>
      <c r="F134" s="258">
        <f>'At-Risk Populations'!F47</f>
        <v>1</v>
      </c>
      <c r="G134" s="39"/>
    </row>
    <row r="135" spans="1:7" s="33" customFormat="1" ht="6.75" customHeight="1">
      <c r="A135" s="40"/>
      <c r="B135" s="17"/>
      <c r="C135" s="41"/>
      <c r="D135" s="38"/>
      <c r="F135" s="98"/>
      <c r="G135" s="39"/>
    </row>
    <row r="136" spans="1:7" s="33" customFormat="1" ht="15.75" thickBot="1">
      <c r="A136" s="40"/>
      <c r="B136" s="17" t="str">
        <f>'At-Risk Populations'!B50</f>
        <v>Report results of the Diabetes Mellitus: Hemoglobin A1c Control (&lt;8%)</v>
      </c>
      <c r="C136" s="41"/>
      <c r="D136" s="38"/>
      <c r="F136" s="98"/>
      <c r="G136" s="39"/>
    </row>
    <row r="137" spans="1:7" s="33" customFormat="1" ht="13.5" customHeight="1" thickBot="1">
      <c r="A137" s="40"/>
      <c r="B137" s="17" t="str">
        <f>'At-Risk Populations'!B51</f>
        <v>measure to the State (DY7-10)</v>
      </c>
      <c r="C137" s="41"/>
      <c r="D137" s="38"/>
      <c r="F137" s="245" t="str">
        <f>'At-Risk Populations'!F72</f>
        <v>Yes</v>
      </c>
      <c r="G137" s="39"/>
    </row>
    <row r="138" spans="1:7" ht="6.75" customHeight="1" thickBot="1">
      <c r="A138" s="34"/>
      <c r="F138" s="91"/>
      <c r="G138" s="36"/>
    </row>
    <row r="139" spans="1:7" ht="13.5" thickBot="1">
      <c r="A139" s="34"/>
      <c r="C139" s="35" t="s">
        <v>15</v>
      </c>
      <c r="F139" s="246">
        <f>'At-Risk Populations'!F74</f>
        <v>1</v>
      </c>
      <c r="G139" s="36"/>
    </row>
    <row r="140" spans="1:7" s="33" customFormat="1" ht="6.75" customHeight="1">
      <c r="A140" s="40"/>
      <c r="B140" s="17"/>
      <c r="C140" s="41"/>
      <c r="D140" s="38"/>
      <c r="F140" s="98"/>
      <c r="G140" s="39"/>
    </row>
    <row r="141" spans="1:7" s="33" customFormat="1" ht="15.75" thickBot="1">
      <c r="A141" s="40"/>
      <c r="B141" s="17" t="str">
        <f>'At-Risk Populations'!B77</f>
        <v xml:space="preserve">Report results of the 30-Day Congestive Heart Failure Readmission Rate </v>
      </c>
      <c r="C141" s="41"/>
      <c r="D141" s="38"/>
      <c r="F141" s="98"/>
      <c r="G141" s="39"/>
    </row>
    <row r="142" spans="1:7" s="33" customFormat="1" ht="13.5" customHeight="1" thickBot="1">
      <c r="A142" s="40"/>
      <c r="B142" s="17" t="str">
        <f>'At-Risk Populations'!B78</f>
        <v>measure to the State (DY8-10)</v>
      </c>
      <c r="C142" s="41"/>
      <c r="D142" s="38"/>
      <c r="F142" s="245" t="str">
        <f>'At-Risk Populations'!F99</f>
        <v>N/A</v>
      </c>
      <c r="G142" s="39"/>
    </row>
    <row r="143" spans="1:7" ht="6.75" customHeight="1" thickBot="1">
      <c r="A143" s="34"/>
      <c r="F143" s="91"/>
      <c r="G143" s="36"/>
    </row>
    <row r="144" spans="1:7" ht="13.5" thickBot="1">
      <c r="A144" s="34"/>
      <c r="C144" s="35" t="s">
        <v>15</v>
      </c>
      <c r="F144" s="246" t="str">
        <f>'At-Risk Populations'!F101</f>
        <v/>
      </c>
      <c r="G144" s="36"/>
    </row>
    <row r="145" spans="1:7" s="33" customFormat="1" ht="6.75" customHeight="1">
      <c r="A145" s="40"/>
      <c r="B145" s="17"/>
      <c r="C145" s="41"/>
      <c r="D145" s="38"/>
      <c r="F145" s="98"/>
      <c r="G145" s="39"/>
    </row>
    <row r="146" spans="1:7" s="33" customFormat="1" ht="15.75" thickBot="1">
      <c r="A146" s="40"/>
      <c r="B146" s="17" t="str">
        <f>'At-Risk Populations'!B104</f>
        <v>Report results of the Hypertension (HTN): Blood Pressure Control</v>
      </c>
      <c r="C146" s="41"/>
      <c r="D146" s="38"/>
      <c r="F146" s="98"/>
      <c r="G146" s="39"/>
    </row>
    <row r="147" spans="1:7" s="33" customFormat="1" ht="13.5" customHeight="1" thickBot="1">
      <c r="A147" s="40"/>
      <c r="B147" s="17" t="str">
        <f>'At-Risk Populations'!B105</f>
        <v>(&lt;140/90 mmHg) measure to the State (DY8-10)</v>
      </c>
      <c r="C147" s="41"/>
      <c r="D147" s="38"/>
      <c r="F147" s="245" t="str">
        <f>'At-Risk Populations'!F126</f>
        <v>N/A</v>
      </c>
      <c r="G147" s="39"/>
    </row>
    <row r="148" spans="1:7" ht="6.75" customHeight="1" thickBot="1">
      <c r="A148" s="34"/>
      <c r="F148" s="91"/>
      <c r="G148" s="36"/>
    </row>
    <row r="149" spans="1:7" ht="13.5" thickBot="1">
      <c r="A149" s="34"/>
      <c r="C149" s="35" t="s">
        <v>15</v>
      </c>
      <c r="F149" s="246" t="str">
        <f>'At-Risk Populations'!F128</f>
        <v/>
      </c>
      <c r="G149" s="36"/>
    </row>
    <row r="150" spans="1:7" s="33" customFormat="1" ht="6.75" customHeight="1" thickBot="1">
      <c r="A150" s="40"/>
      <c r="B150" s="17"/>
      <c r="C150" s="41"/>
      <c r="D150" s="38"/>
      <c r="F150" s="98"/>
      <c r="G150" s="39"/>
    </row>
    <row r="151" spans="1:7" s="33" customFormat="1" ht="13.5" customHeight="1" thickBot="1">
      <c r="A151" s="40"/>
      <c r="B151" s="17" t="str">
        <f>'At-Risk Populations'!B131</f>
        <v>Report results of the Pediatrics Asthma Care measure to the State (DY8-10)</v>
      </c>
      <c r="C151" s="41"/>
      <c r="D151" s="38"/>
      <c r="F151" s="245" t="str">
        <f>'At-Risk Populations'!F152</f>
        <v>N/A</v>
      </c>
      <c r="G151" s="39"/>
    </row>
    <row r="152" spans="1:7" ht="6.75" customHeight="1" thickBot="1">
      <c r="A152" s="34"/>
      <c r="F152" s="91"/>
      <c r="G152" s="36"/>
    </row>
    <row r="153" spans="1:7" ht="13.5" thickBot="1">
      <c r="A153" s="34"/>
      <c r="C153" s="35" t="s">
        <v>15</v>
      </c>
      <c r="F153" s="246" t="str">
        <f>'At-Risk Populations'!F154</f>
        <v/>
      </c>
      <c r="G153" s="36"/>
    </row>
    <row r="154" spans="1:7" s="33" customFormat="1" ht="6.75" customHeight="1" thickBot="1">
      <c r="A154" s="40"/>
      <c r="B154" s="17"/>
      <c r="C154" s="41"/>
      <c r="D154" s="38"/>
      <c r="F154" s="98"/>
      <c r="G154" s="39"/>
    </row>
    <row r="155" spans="1:7" s="33" customFormat="1" ht="13.5" customHeight="1" thickBot="1">
      <c r="A155" s="40"/>
      <c r="B155" s="17" t="str">
        <f>'At-Risk Populations'!B157</f>
        <v>Report results of the Optimal Diabetes Care Composite to the State (DY8-10)</v>
      </c>
      <c r="C155" s="41"/>
      <c r="D155" s="38"/>
      <c r="F155" s="245" t="str">
        <f>'At-Risk Populations'!F178</f>
        <v>N/A</v>
      </c>
      <c r="G155" s="39"/>
    </row>
    <row r="156" spans="1:7" ht="6.75" customHeight="1" thickBot="1">
      <c r="A156" s="34"/>
      <c r="F156" s="91"/>
      <c r="G156" s="36"/>
    </row>
    <row r="157" spans="1:7" ht="13.5" thickBot="1">
      <c r="A157" s="34"/>
      <c r="C157" s="35" t="s">
        <v>15</v>
      </c>
      <c r="F157" s="246" t="str">
        <f>'At-Risk Populations'!F180</f>
        <v/>
      </c>
      <c r="G157" s="36"/>
    </row>
    <row r="158" spans="1:7" s="33" customFormat="1" ht="6.75" customHeight="1" thickBot="1">
      <c r="A158" s="40"/>
      <c r="B158" s="17"/>
      <c r="C158" s="41"/>
      <c r="D158" s="38"/>
      <c r="F158" s="98"/>
      <c r="G158" s="39"/>
    </row>
    <row r="159" spans="1:7" s="33" customFormat="1" ht="13.5" customHeight="1" thickBot="1">
      <c r="A159" s="40"/>
      <c r="B159" s="17" t="str">
        <f>'At-Risk Populations'!B183</f>
        <v>Report results of the Diabetes Composite to the State (DY8-10)</v>
      </c>
      <c r="C159" s="41"/>
      <c r="D159" s="38"/>
      <c r="F159" s="245" t="str">
        <f>'At-Risk Populations'!F204</f>
        <v>N/A</v>
      </c>
      <c r="G159" s="39"/>
    </row>
    <row r="160" spans="1:7" ht="6.75" customHeight="1" thickBot="1">
      <c r="A160" s="34"/>
      <c r="F160" s="91"/>
      <c r="G160" s="36"/>
    </row>
    <row r="161" spans="1:7" ht="13.5" thickBot="1">
      <c r="A161" s="34"/>
      <c r="C161" s="35" t="s">
        <v>15</v>
      </c>
      <c r="F161" s="246" t="str">
        <f>'At-Risk Populations'!F206</f>
        <v/>
      </c>
      <c r="G161" s="36"/>
    </row>
    <row r="162" spans="1:7" ht="13.5" thickBot="1">
      <c r="A162" s="34"/>
      <c r="C162" s="35"/>
      <c r="F162" s="91"/>
      <c r="G162" s="36"/>
    </row>
    <row r="163" spans="1:7" ht="13.5" thickBot="1">
      <c r="A163" s="34"/>
      <c r="B163" s="2" t="s">
        <v>10</v>
      </c>
      <c r="C163" s="35"/>
      <c r="F163" s="247">
        <f>'At-Risk Populations'!F19</f>
        <v>25203750</v>
      </c>
      <c r="G163" s="36"/>
    </row>
    <row r="164" spans="1:7" ht="13.5" thickBot="1">
      <c r="A164" s="34"/>
      <c r="C164" s="35"/>
      <c r="F164" s="91"/>
      <c r="G164" s="36"/>
    </row>
    <row r="165" spans="1:7" ht="13.5" thickBot="1">
      <c r="A165" s="34"/>
      <c r="B165" s="2" t="s">
        <v>62</v>
      </c>
      <c r="C165" s="35"/>
      <c r="F165" s="259">
        <f>SUM(F134,F139,F144,F149,F153,F157,F161)</f>
        <v>2</v>
      </c>
      <c r="G165" s="36"/>
    </row>
    <row r="166" spans="1:7" ht="13.5" thickBot="1">
      <c r="A166" s="34"/>
      <c r="C166" s="35"/>
      <c r="F166" s="91"/>
      <c r="G166" s="36"/>
    </row>
    <row r="167" spans="1:7" ht="13.5" thickBot="1">
      <c r="A167" s="34"/>
      <c r="B167" s="2" t="s">
        <v>63</v>
      </c>
      <c r="C167" s="35"/>
      <c r="F167" s="248">
        <f>COUNT(F134,F139,F144,F149,F153,F157,F161)</f>
        <v>2</v>
      </c>
      <c r="G167" s="36"/>
    </row>
    <row r="168" spans="1:7" ht="13.5" thickBot="1">
      <c r="A168" s="34"/>
      <c r="C168" s="35"/>
      <c r="F168" s="91"/>
      <c r="G168" s="36"/>
    </row>
    <row r="169" spans="1:7" ht="13.5" thickBot="1">
      <c r="A169" s="34"/>
      <c r="B169" s="2" t="s">
        <v>64</v>
      </c>
      <c r="C169" s="35"/>
      <c r="F169" s="249">
        <f>IF(F167=0," ",F165/F167)</f>
        <v>1</v>
      </c>
      <c r="G169" s="36"/>
    </row>
    <row r="170" spans="1:7" ht="13.5" thickBot="1">
      <c r="A170" s="34"/>
      <c r="C170" s="35"/>
      <c r="F170" s="91"/>
      <c r="G170" s="36"/>
    </row>
    <row r="171" spans="1:7" ht="13.5" thickBot="1">
      <c r="A171" s="34"/>
      <c r="B171" s="2" t="s">
        <v>65</v>
      </c>
      <c r="C171" s="35"/>
      <c r="F171" s="247">
        <f>IF(F167=0," ",F169*F163)</f>
        <v>25203750</v>
      </c>
      <c r="G171" s="36"/>
    </row>
    <row r="172" spans="1:7" ht="13.5" thickBot="1">
      <c r="A172" s="34"/>
      <c r="C172" s="35"/>
      <c r="F172" s="91"/>
      <c r="G172" s="36"/>
    </row>
    <row r="173" spans="1:7" ht="13.5" thickBot="1">
      <c r="A173" s="34"/>
      <c r="B173" s="2" t="s">
        <v>11</v>
      </c>
      <c r="C173" s="35"/>
      <c r="F173" s="250">
        <f>'At-Risk Populations'!F21</f>
        <v>25203750</v>
      </c>
      <c r="G173" s="36"/>
    </row>
    <row r="174" spans="1:7" ht="13.5" thickBot="1">
      <c r="A174" s="34"/>
      <c r="C174" s="35"/>
      <c r="F174" s="91"/>
      <c r="G174" s="36"/>
    </row>
    <row r="175" spans="1:7" ht="13.5" thickBot="1">
      <c r="A175" s="34"/>
      <c r="B175" s="237" t="s">
        <v>66</v>
      </c>
      <c r="C175" s="35"/>
      <c r="F175" s="215">
        <f>IF(F167=0," ",F171-F173)</f>
        <v>0</v>
      </c>
      <c r="G175" s="36"/>
    </row>
    <row r="176" spans="1:7" ht="15">
      <c r="A176" s="48"/>
      <c r="B176" s="49"/>
      <c r="C176" s="49"/>
      <c r="D176" s="50"/>
      <c r="E176" s="49"/>
      <c r="F176" s="51"/>
      <c r="G176" s="52"/>
    </row>
  </sheetData>
  <sheetProtection password="CB04" sheet="1" objects="1" scenarios="1" formatColumns="0" formatRows="0"/>
  <mergeCells count="1">
    <mergeCell ref="C22:D22"/>
  </mergeCell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59" max="16383" man="1"/>
    <brk id="12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367"/>
  <sheetViews>
    <sheetView showGridLines="0" view="pageBreakPreview" zoomScale="85" zoomScaleSheetLayoutView="85" zoomScalePageLayoutView="70" workbookViewId="0" topLeftCell="A328">
      <selection activeCell="F328" sqref="F328"/>
    </sheetView>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29" t="str">
        <f>'Total Payment Amount'!A1</f>
        <v>CA 1115 Waiver - Delivery System Reform Incentive Payments (DSRIP)</v>
      </c>
    </row>
    <row r="2" spans="1:4" ht="15">
      <c r="A2" s="229" t="str">
        <f>'Total Payment Amount'!B2</f>
        <v xml:space="preserve">DPH SYSTEM: </v>
      </c>
      <c r="C2" s="229"/>
      <c r="D2" s="230" t="str">
        <f>IF('[1]Total Payment Amount'!D2=0,"",'[1]Total Payment Amount'!D2)</f>
        <v>Los Angeles County Department of Health Services</v>
      </c>
    </row>
    <row r="3" spans="1:4" ht="15">
      <c r="A3" s="229" t="str">
        <f>'Total Payment Amount'!B3</f>
        <v>REPORTING YEAR:</v>
      </c>
      <c r="C3" s="229"/>
      <c r="D3" s="230" t="str">
        <f>IF('[1]Total Payment Amount'!D3=0,"",'[1]Total Payment Amount'!D3)</f>
        <v>DY 7</v>
      </c>
    </row>
    <row r="4" spans="1:4" ht="15">
      <c r="A4" s="229" t="str">
        <f>'Total Payment Amount'!B4</f>
        <v xml:space="preserve">DATE OF SUBMISSION: </v>
      </c>
      <c r="D4" s="231">
        <v>41182</v>
      </c>
    </row>
    <row r="5" ht="15">
      <c r="A5" s="9" t="s">
        <v>137</v>
      </c>
    </row>
    <row r="6" ht="10.5" customHeight="1">
      <c r="A6" s="9"/>
    </row>
    <row r="7" ht="14.25">
      <c r="A7" s="17" t="s">
        <v>55</v>
      </c>
    </row>
    <row r="8" spans="1:2" ht="15" thickBot="1">
      <c r="A8" s="14" t="s">
        <v>2</v>
      </c>
      <c r="B8" s="232" t="s">
        <v>56</v>
      </c>
    </row>
    <row r="9" spans="2:3" ht="15" thickBot="1">
      <c r="B9" s="233"/>
      <c r="C9" s="17" t="s">
        <v>57</v>
      </c>
    </row>
    <row r="10" spans="2:3" ht="15" thickBot="1">
      <c r="B10" s="234"/>
      <c r="C10" s="17" t="s">
        <v>58</v>
      </c>
    </row>
    <row r="11" spans="2:3" ht="15" thickBot="1">
      <c r="B11" s="235"/>
      <c r="C11" s="17" t="s">
        <v>59</v>
      </c>
    </row>
    <row r="12" ht="10.5" customHeight="1"/>
    <row r="13" spans="1:7" s="26" customFormat="1" ht="15">
      <c r="A13" s="20" t="s">
        <v>122</v>
      </c>
      <c r="B13" s="21"/>
      <c r="C13" s="21"/>
      <c r="D13" s="22"/>
      <c r="E13" s="23"/>
      <c r="F13" s="24"/>
      <c r="G13" s="25"/>
    </row>
    <row r="14" spans="1:7" s="33" customFormat="1" ht="15">
      <c r="A14" s="27" t="s">
        <v>123</v>
      </c>
      <c r="B14" s="28"/>
      <c r="C14" s="28"/>
      <c r="D14" s="29"/>
      <c r="E14" s="30"/>
      <c r="F14" s="31"/>
      <c r="G14" s="32"/>
    </row>
    <row r="15" spans="1:7" s="33" customFormat="1" ht="6.75" customHeight="1" thickBot="1">
      <c r="A15" s="40"/>
      <c r="B15" s="17"/>
      <c r="C15" s="41"/>
      <c r="D15" s="38"/>
      <c r="F15" s="19"/>
      <c r="G15" s="39"/>
    </row>
    <row r="16" spans="1:7" s="33" customFormat="1" ht="13.5" customHeight="1" thickBot="1">
      <c r="A16" s="40"/>
      <c r="B16" s="17" t="str">
        <f>Sepsis!B21</f>
        <v>Compliance with Sepsis Resuscitation bundle (%)</v>
      </c>
      <c r="C16" s="41"/>
      <c r="D16" s="38"/>
      <c r="F16" s="245">
        <f>Sepsis!F27</f>
        <v>0.5692541856925418</v>
      </c>
      <c r="G16" s="39"/>
    </row>
    <row r="17" spans="1:7" s="33" customFormat="1" ht="6.75" customHeight="1" thickBot="1">
      <c r="A17" s="40"/>
      <c r="B17" s="17"/>
      <c r="C17" s="41"/>
      <c r="D17" s="38"/>
      <c r="F17" s="98"/>
      <c r="G17" s="39"/>
    </row>
    <row r="18" spans="1:7" s="33" customFormat="1" ht="13.5" customHeight="1" thickBot="1">
      <c r="A18" s="40"/>
      <c r="C18" s="35" t="s">
        <v>15</v>
      </c>
      <c r="D18" s="38"/>
      <c r="F18" s="261">
        <f>Sepsis!F44</f>
        <v>1</v>
      </c>
      <c r="G18" s="39"/>
    </row>
    <row r="19" spans="1:7" s="33" customFormat="1" ht="6.75" customHeight="1" thickBot="1">
      <c r="A19" s="40"/>
      <c r="B19" s="17"/>
      <c r="C19" s="41"/>
      <c r="D19" s="38"/>
      <c r="F19" s="98"/>
      <c r="G19" s="39"/>
    </row>
    <row r="20" spans="1:7" s="33" customFormat="1" ht="13.5" customHeight="1" thickBot="1">
      <c r="A20" s="40"/>
      <c r="B20" s="17" t="str">
        <f>Sepsis!B47</f>
        <v>Optional Milestone:</v>
      </c>
      <c r="C20" s="17"/>
      <c r="D20" s="236" t="str">
        <f>Sepsis!D47</f>
        <v xml:space="preserve">Continue implementation of Sepsis Resuscitation Bundle </v>
      </c>
      <c r="F20" s="245" t="str">
        <f>Sepsis!F54</f>
        <v>Yes</v>
      </c>
      <c r="G20" s="39"/>
    </row>
    <row r="21" spans="1:7" ht="6.75" customHeight="1" thickBot="1">
      <c r="A21" s="34"/>
      <c r="F21" s="91"/>
      <c r="G21" s="36"/>
    </row>
    <row r="22" spans="1:7" ht="13.5" thickBot="1">
      <c r="A22" s="34"/>
      <c r="C22" s="35" t="s">
        <v>15</v>
      </c>
      <c r="F22" s="246">
        <f>Sepsis!F69</f>
        <v>1</v>
      </c>
      <c r="G22" s="36"/>
    </row>
    <row r="23" spans="1:7" s="33" customFormat="1" ht="6.75" customHeight="1" thickBot="1">
      <c r="A23" s="40"/>
      <c r="B23" s="17"/>
      <c r="C23" s="41"/>
      <c r="D23" s="38"/>
      <c r="F23" s="98"/>
      <c r="G23" s="39"/>
    </row>
    <row r="24" spans="1:7" s="33" customFormat="1" ht="13.5" customHeight="1" thickBot="1">
      <c r="A24" s="40"/>
      <c r="B24" s="17" t="str">
        <f>Sepsis!B72</f>
        <v>Optional Milestone:</v>
      </c>
      <c r="C24" s="17"/>
      <c r="D24" s="236" t="str">
        <f>Sepsis!D72</f>
        <v xml:space="preserve">Report at least 6 months of data collection on Sepsis Resuscitation Bundle Compliance to SNI for purposes of establishing the baseline and setting benchmarks.  </v>
      </c>
      <c r="F24" s="245" t="str">
        <f>Sepsis!F79</f>
        <v>Yes</v>
      </c>
      <c r="G24" s="39"/>
    </row>
    <row r="25" spans="1:7" ht="6.75" customHeight="1" thickBot="1">
      <c r="A25" s="34"/>
      <c r="F25" s="91"/>
      <c r="G25" s="36"/>
    </row>
    <row r="26" spans="1:7" ht="13.5" thickBot="1">
      <c r="A26" s="34"/>
      <c r="C26" s="35" t="s">
        <v>15</v>
      </c>
      <c r="F26" s="246">
        <f>Sepsis!F94</f>
        <v>1</v>
      </c>
      <c r="G26" s="36"/>
    </row>
    <row r="27" spans="1:7" s="33" customFormat="1" ht="6.75" customHeight="1" thickBot="1">
      <c r="A27" s="40"/>
      <c r="B27" s="17"/>
      <c r="C27" s="41"/>
      <c r="D27" s="38"/>
      <c r="F27" s="98"/>
      <c r="G27" s="39"/>
    </row>
    <row r="28" spans="1:7" s="33" customFormat="1" ht="13.5" customHeight="1" thickBot="1">
      <c r="A28" s="40"/>
      <c r="B28" s="17" t="str">
        <f>Sepsis!B97</f>
        <v>Optional Milestone:</v>
      </c>
      <c r="C28" s="17"/>
      <c r="D28" s="236">
        <f>Sepsis!D97</f>
        <v>0</v>
      </c>
      <c r="F28" s="245" t="str">
        <f>Sepsis!F104</f>
        <v>N/A</v>
      </c>
      <c r="G28" s="39"/>
    </row>
    <row r="29" spans="1:7" ht="6.75" customHeight="1" thickBot="1">
      <c r="A29" s="34"/>
      <c r="F29" s="91"/>
      <c r="G29" s="36"/>
    </row>
    <row r="30" spans="1:7" ht="13.5" thickBot="1">
      <c r="A30" s="34"/>
      <c r="C30" s="35" t="s">
        <v>15</v>
      </c>
      <c r="F30" s="246" t="str">
        <f>Sepsis!F119</f>
        <v/>
      </c>
      <c r="G30" s="36"/>
    </row>
    <row r="31" spans="1:7" s="33" customFormat="1" ht="6.75" customHeight="1" thickBot="1">
      <c r="A31" s="40"/>
      <c r="B31" s="17"/>
      <c r="C31" s="41"/>
      <c r="D31" s="38"/>
      <c r="F31" s="98"/>
      <c r="G31" s="39"/>
    </row>
    <row r="32" spans="1:7" s="33" customFormat="1" ht="13.5" customHeight="1" thickBot="1">
      <c r="A32" s="40"/>
      <c r="B32" s="17" t="str">
        <f>Sepsis!B122</f>
        <v>Optional Milestone:</v>
      </c>
      <c r="C32" s="17"/>
      <c r="D32" s="236">
        <f>Sepsis!D122</f>
        <v>0</v>
      </c>
      <c r="F32" s="245" t="str">
        <f>Sepsis!F129</f>
        <v>N/A</v>
      </c>
      <c r="G32" s="39"/>
    </row>
    <row r="33" spans="1:7" ht="6.75" customHeight="1" thickBot="1">
      <c r="A33" s="34"/>
      <c r="F33" s="91"/>
      <c r="G33" s="36"/>
    </row>
    <row r="34" spans="1:7" ht="13.5" thickBot="1">
      <c r="A34" s="34"/>
      <c r="C34" s="35" t="s">
        <v>15</v>
      </c>
      <c r="F34" s="246" t="str">
        <f>Sepsis!F144</f>
        <v/>
      </c>
      <c r="G34" s="36"/>
    </row>
    <row r="35" spans="1:7" s="33" customFormat="1" ht="6.75" customHeight="1" thickBot="1">
      <c r="A35" s="40"/>
      <c r="B35" s="17"/>
      <c r="C35" s="41"/>
      <c r="D35" s="38"/>
      <c r="F35" s="98"/>
      <c r="G35" s="39"/>
    </row>
    <row r="36" spans="1:7" s="33" customFormat="1" ht="13.5" customHeight="1" thickBot="1">
      <c r="A36" s="40"/>
      <c r="B36" s="17" t="str">
        <f>Sepsis!B147</f>
        <v>Optional Milestone:</v>
      </c>
      <c r="C36" s="17"/>
      <c r="D36" s="236">
        <f>Sepsis!D147</f>
        <v>0</v>
      </c>
      <c r="F36" s="245" t="str">
        <f>Sepsis!F154</f>
        <v>N/A</v>
      </c>
      <c r="G36" s="39"/>
    </row>
    <row r="37" spans="1:7" ht="6.75" customHeight="1" thickBot="1">
      <c r="A37" s="34"/>
      <c r="F37" s="91"/>
      <c r="G37" s="36"/>
    </row>
    <row r="38" spans="1:7" ht="13.5" thickBot="1">
      <c r="A38" s="34"/>
      <c r="C38" s="35" t="s">
        <v>15</v>
      </c>
      <c r="F38" s="246" t="str">
        <f>Sepsis!F169</f>
        <v/>
      </c>
      <c r="G38" s="36"/>
    </row>
    <row r="39" spans="1:7" s="33" customFormat="1" ht="6.75" customHeight="1" thickBot="1">
      <c r="A39" s="40"/>
      <c r="B39" s="17"/>
      <c r="C39" s="41"/>
      <c r="D39" s="38"/>
      <c r="F39" s="98"/>
      <c r="G39" s="39"/>
    </row>
    <row r="40" spans="1:7" s="33" customFormat="1" ht="13.5" customHeight="1" thickBot="1">
      <c r="A40" s="40"/>
      <c r="B40" s="17" t="str">
        <f>Sepsis!B172</f>
        <v>Optional Milestone:</v>
      </c>
      <c r="C40" s="17"/>
      <c r="D40" s="236">
        <f>Sepsis!D172</f>
        <v>0</v>
      </c>
      <c r="F40" s="245" t="str">
        <f>Sepsis!F179</f>
        <v>N/A</v>
      </c>
      <c r="G40" s="39"/>
    </row>
    <row r="41" spans="1:7" ht="6.75" customHeight="1" thickBot="1">
      <c r="A41" s="34"/>
      <c r="F41" s="91"/>
      <c r="G41" s="36"/>
    </row>
    <row r="42" spans="1:7" ht="13.5" thickBot="1">
      <c r="A42" s="34"/>
      <c r="C42" s="35" t="s">
        <v>15</v>
      </c>
      <c r="F42" s="246" t="str">
        <f>Sepsis!F194</f>
        <v/>
      </c>
      <c r="G42" s="36"/>
    </row>
    <row r="43" spans="1:7" s="33" customFormat="1" ht="6.75" customHeight="1" thickBot="1">
      <c r="A43" s="40"/>
      <c r="B43" s="17"/>
      <c r="C43" s="41"/>
      <c r="D43" s="38"/>
      <c r="F43" s="98"/>
      <c r="G43" s="39"/>
    </row>
    <row r="44" spans="1:7" s="33" customFormat="1" ht="13.5" customHeight="1" thickBot="1">
      <c r="A44" s="40"/>
      <c r="B44" s="17" t="str">
        <f>Sepsis!B197</f>
        <v>Optional Milestone:</v>
      </c>
      <c r="C44" s="17"/>
      <c r="D44" s="236">
        <f>Sepsis!D197</f>
        <v>0</v>
      </c>
      <c r="F44" s="245" t="str">
        <f>Sepsis!F204</f>
        <v>N/A</v>
      </c>
      <c r="G44" s="39"/>
    </row>
    <row r="45" spans="1:7" ht="6.75" customHeight="1" thickBot="1">
      <c r="A45" s="34"/>
      <c r="F45" s="91"/>
      <c r="G45" s="36"/>
    </row>
    <row r="46" spans="1:7" ht="13.5" thickBot="1">
      <c r="A46" s="34"/>
      <c r="C46" s="35" t="s">
        <v>15</v>
      </c>
      <c r="F46" s="246" t="str">
        <f>Sepsis!F219</f>
        <v/>
      </c>
      <c r="G46" s="36"/>
    </row>
    <row r="47" spans="1:7" s="33" customFormat="1" ht="6.75" customHeight="1" thickBot="1">
      <c r="A47" s="40"/>
      <c r="B47" s="17"/>
      <c r="C47" s="41"/>
      <c r="D47" s="38"/>
      <c r="F47" s="98"/>
      <c r="G47" s="39"/>
    </row>
    <row r="48" spans="1:7" s="33" customFormat="1" ht="13.5" customHeight="1" thickBot="1">
      <c r="A48" s="40"/>
      <c r="B48" s="17" t="str">
        <f>Sepsis!B222</f>
        <v>Optional Milestone:</v>
      </c>
      <c r="C48" s="17"/>
      <c r="D48" s="236">
        <f>Sepsis!D222</f>
        <v>0</v>
      </c>
      <c r="F48" s="245" t="str">
        <f>Sepsis!F229</f>
        <v>N/A</v>
      </c>
      <c r="G48" s="39"/>
    </row>
    <row r="49" spans="1:7" ht="6.75" customHeight="1" thickBot="1">
      <c r="A49" s="34"/>
      <c r="F49" s="91"/>
      <c r="G49" s="36"/>
    </row>
    <row r="50" spans="1:7" ht="13.5" thickBot="1">
      <c r="A50" s="34"/>
      <c r="C50" s="35" t="s">
        <v>15</v>
      </c>
      <c r="F50" s="246" t="str">
        <f>Sepsis!F244</f>
        <v/>
      </c>
      <c r="G50" s="36"/>
    </row>
    <row r="51" spans="1:7" s="33" customFormat="1" ht="6.75" customHeight="1" thickBot="1">
      <c r="A51" s="40"/>
      <c r="B51" s="17"/>
      <c r="C51" s="41"/>
      <c r="D51" s="38"/>
      <c r="F51" s="98"/>
      <c r="G51" s="39"/>
    </row>
    <row r="52" spans="1:7" s="33" customFormat="1" ht="13.5" customHeight="1" thickBot="1">
      <c r="A52" s="40"/>
      <c r="B52" s="17" t="str">
        <f>Sepsis!B247</f>
        <v>Optional Milestone:</v>
      </c>
      <c r="C52" s="17"/>
      <c r="D52" s="236">
        <f>Sepsis!D247</f>
        <v>0</v>
      </c>
      <c r="F52" s="245" t="str">
        <f>Sepsis!F254</f>
        <v>N/A</v>
      </c>
      <c r="G52" s="39"/>
    </row>
    <row r="53" spans="1:7" ht="6.75" customHeight="1" thickBot="1">
      <c r="A53" s="34"/>
      <c r="F53" s="91"/>
      <c r="G53" s="36"/>
    </row>
    <row r="54" spans="1:7" ht="13.5" thickBot="1">
      <c r="A54" s="34"/>
      <c r="C54" s="35" t="s">
        <v>15</v>
      </c>
      <c r="F54" s="246" t="str">
        <f>Sepsis!F269</f>
        <v/>
      </c>
      <c r="G54" s="36"/>
    </row>
    <row r="55" spans="1:7" s="33" customFormat="1" ht="6.75" customHeight="1" thickBot="1">
      <c r="A55" s="40"/>
      <c r="B55" s="17"/>
      <c r="C55" s="41"/>
      <c r="D55" s="38"/>
      <c r="F55" s="98"/>
      <c r="G55" s="39"/>
    </row>
    <row r="56" spans="1:7" s="33" customFormat="1" ht="13.5" customHeight="1" thickBot="1">
      <c r="A56" s="40"/>
      <c r="B56" s="17" t="str">
        <f>Sepsis!B272</f>
        <v>Optional Milestone:</v>
      </c>
      <c r="C56" s="17"/>
      <c r="D56" s="236">
        <f>Sepsis!D272</f>
        <v>0</v>
      </c>
      <c r="F56" s="245" t="str">
        <f>Sepsis!F279</f>
        <v>N/A</v>
      </c>
      <c r="G56" s="39"/>
    </row>
    <row r="57" spans="1:7" ht="6.75" customHeight="1" thickBot="1">
      <c r="A57" s="34"/>
      <c r="F57" s="91"/>
      <c r="G57" s="36"/>
    </row>
    <row r="58" spans="1:7" ht="13.5" thickBot="1">
      <c r="A58" s="34"/>
      <c r="C58" s="35" t="s">
        <v>15</v>
      </c>
      <c r="F58" s="246" t="str">
        <f>Sepsis!F294</f>
        <v/>
      </c>
      <c r="G58" s="36"/>
    </row>
    <row r="59" spans="1:7" ht="13.5" thickBot="1">
      <c r="A59" s="34"/>
      <c r="C59" s="35"/>
      <c r="F59" s="91"/>
      <c r="G59" s="36"/>
    </row>
    <row r="60" spans="1:7" ht="13.5" thickBot="1">
      <c r="A60" s="34"/>
      <c r="B60" s="2" t="s">
        <v>10</v>
      </c>
      <c r="C60" s="35"/>
      <c r="F60" s="247">
        <f>Sepsis!F17</f>
        <v>15639250</v>
      </c>
      <c r="G60" s="36"/>
    </row>
    <row r="61" spans="1:7" ht="13.5" thickBot="1">
      <c r="A61" s="34"/>
      <c r="C61" s="35"/>
      <c r="F61" s="91"/>
      <c r="G61" s="36"/>
    </row>
    <row r="62" spans="1:7" ht="13.5" thickBot="1">
      <c r="A62" s="34"/>
      <c r="B62" s="2" t="s">
        <v>62</v>
      </c>
      <c r="C62" s="35"/>
      <c r="F62" s="248">
        <f>SUM(F18,F22,F26,F30,F34,F38,F42,F46,F50,F54,F58)</f>
        <v>3</v>
      </c>
      <c r="G62" s="36"/>
    </row>
    <row r="63" spans="1:7" ht="13.5" thickBot="1">
      <c r="A63" s="34"/>
      <c r="C63" s="35"/>
      <c r="F63" s="91"/>
      <c r="G63" s="36"/>
    </row>
    <row r="64" spans="1:7" ht="13.5" thickBot="1">
      <c r="A64" s="34"/>
      <c r="B64" s="2" t="s">
        <v>63</v>
      </c>
      <c r="C64" s="35"/>
      <c r="F64" s="248">
        <f>COUNT(F18,F22,F26,F30,F34,F38,F42,F46,F50,F54,F58)</f>
        <v>3</v>
      </c>
      <c r="G64" s="36"/>
    </row>
    <row r="65" spans="1:7" ht="13.5" thickBot="1">
      <c r="A65" s="34"/>
      <c r="C65" s="35"/>
      <c r="F65" s="91"/>
      <c r="G65" s="36"/>
    </row>
    <row r="66" spans="1:7" ht="13.5" thickBot="1">
      <c r="A66" s="34"/>
      <c r="B66" s="2" t="s">
        <v>64</v>
      </c>
      <c r="C66" s="35"/>
      <c r="F66" s="249">
        <f>IF(F64=0," ",F62/F64)</f>
        <v>1</v>
      </c>
      <c r="G66" s="36"/>
    </row>
    <row r="67" spans="1:7" ht="13.5" thickBot="1">
      <c r="A67" s="34"/>
      <c r="C67" s="35"/>
      <c r="F67" s="91"/>
      <c r="G67" s="36"/>
    </row>
    <row r="68" spans="1:7" ht="13.5" thickBot="1">
      <c r="A68" s="34"/>
      <c r="B68" s="2" t="s">
        <v>65</v>
      </c>
      <c r="C68" s="35"/>
      <c r="F68" s="247">
        <f>IF(F64=0," ",F66*F60)</f>
        <v>15639250</v>
      </c>
      <c r="G68" s="36"/>
    </row>
    <row r="69" spans="1:7" ht="13.5" thickBot="1">
      <c r="A69" s="34"/>
      <c r="C69" s="35"/>
      <c r="F69" s="91"/>
      <c r="G69" s="36"/>
    </row>
    <row r="70" spans="1:7" ht="13.5" thickBot="1">
      <c r="A70" s="34"/>
      <c r="B70" s="2" t="s">
        <v>11</v>
      </c>
      <c r="C70" s="35"/>
      <c r="F70" s="250">
        <f>Sepsis!F19</f>
        <v>15639250</v>
      </c>
      <c r="G70" s="36"/>
    </row>
    <row r="71" spans="1:7" ht="13.5" thickBot="1">
      <c r="A71" s="34"/>
      <c r="C71" s="35"/>
      <c r="F71" s="91"/>
      <c r="G71" s="36"/>
    </row>
    <row r="72" spans="1:7" ht="13.5" thickBot="1">
      <c r="A72" s="34"/>
      <c r="B72" s="237" t="s">
        <v>66</v>
      </c>
      <c r="C72" s="35"/>
      <c r="F72" s="215">
        <f>IF(F64=0," ",F68-F70)</f>
        <v>0</v>
      </c>
      <c r="G72" s="36"/>
    </row>
    <row r="73" spans="1:7" s="33" customFormat="1" ht="12.75" customHeight="1">
      <c r="A73" s="238"/>
      <c r="B73" s="239"/>
      <c r="C73" s="240"/>
      <c r="D73" s="152"/>
      <c r="E73" s="241"/>
      <c r="F73" s="251"/>
      <c r="G73" s="242"/>
    </row>
    <row r="74" spans="1:7" s="33" customFormat="1" ht="15.75" thickBot="1">
      <c r="A74" s="27" t="s">
        <v>124</v>
      </c>
      <c r="B74" s="28"/>
      <c r="C74" s="28"/>
      <c r="D74" s="29"/>
      <c r="E74" s="30"/>
      <c r="F74" s="110"/>
      <c r="G74" s="32"/>
    </row>
    <row r="75" spans="1:7" s="33" customFormat="1" ht="13.5" customHeight="1" thickBot="1">
      <c r="A75" s="257"/>
      <c r="B75" s="17" t="str">
        <f>CLABSI!B21</f>
        <v>Compliance with Central Line Insertion Practices (CLIP) (%)</v>
      </c>
      <c r="D75" s="38"/>
      <c r="F75" s="245">
        <f>CLABSI!F27</f>
        <v>0.9536585365853658</v>
      </c>
      <c r="G75" s="39"/>
    </row>
    <row r="76" spans="1:7" s="33" customFormat="1" ht="6.75" customHeight="1" thickBot="1">
      <c r="A76" s="257"/>
      <c r="B76" s="17"/>
      <c r="C76" s="17"/>
      <c r="D76" s="38"/>
      <c r="F76" s="98"/>
      <c r="G76" s="39"/>
    </row>
    <row r="77" spans="1:7" s="33" customFormat="1" ht="13.5" customHeight="1" thickBot="1">
      <c r="A77" s="40"/>
      <c r="C77" s="35" t="s">
        <v>15</v>
      </c>
      <c r="D77" s="38"/>
      <c r="F77" s="258">
        <f>CLABSI!F44</f>
        <v>1</v>
      </c>
      <c r="G77" s="39"/>
    </row>
    <row r="78" spans="1:7" s="33" customFormat="1" ht="6.75" customHeight="1" thickBot="1">
      <c r="A78" s="40"/>
      <c r="B78" s="17"/>
      <c r="C78" s="41"/>
      <c r="D78" s="38"/>
      <c r="F78" s="98"/>
      <c r="G78" s="39"/>
    </row>
    <row r="79" spans="1:7" s="33" customFormat="1" ht="13.5" customHeight="1" thickBot="1">
      <c r="A79" s="40"/>
      <c r="B79" s="17" t="str">
        <f>CLABSI!B47</f>
        <v>Optional Milestone:</v>
      </c>
      <c r="C79" s="17"/>
      <c r="D79" s="236" t="str">
        <f>CLABSI!D47</f>
        <v xml:space="preserve">Continue implementation of the Central Line Insertion Practices (CLIP) </v>
      </c>
      <c r="F79" s="245" t="str">
        <f>CLABSI!F54</f>
        <v>Yes</v>
      </c>
      <c r="G79" s="39"/>
    </row>
    <row r="80" spans="1:7" ht="6.75" customHeight="1" thickBot="1">
      <c r="A80" s="34"/>
      <c r="F80" s="91"/>
      <c r="G80" s="36"/>
    </row>
    <row r="81" spans="1:7" ht="13.5" thickBot="1">
      <c r="A81" s="34"/>
      <c r="C81" s="35" t="s">
        <v>15</v>
      </c>
      <c r="F81" s="246">
        <f>CLABSI!F69</f>
        <v>1</v>
      </c>
      <c r="G81" s="36"/>
    </row>
    <row r="82" spans="1:7" s="33" customFormat="1" ht="6.75" customHeight="1" thickBot="1">
      <c r="A82" s="40"/>
      <c r="B82" s="17"/>
      <c r="C82" s="41"/>
      <c r="D82" s="38"/>
      <c r="F82" s="98"/>
      <c r="G82" s="39"/>
    </row>
    <row r="83" spans="1:7" s="33" customFormat="1" ht="13.5" customHeight="1" thickBot="1">
      <c r="A83" s="40"/>
      <c r="B83" s="17" t="str">
        <f>CLABSI!B72</f>
        <v>Optional Milestone:</v>
      </c>
      <c r="C83" s="17"/>
      <c r="D83" s="236" t="str">
        <f>CLABSI!D72</f>
        <v xml:space="preserve">Report as least 6 months of data collection on CLIP to SNI for purposes of establishing the baseline and setting benchmarks. </v>
      </c>
      <c r="F83" s="245" t="str">
        <f>CLABSI!F79</f>
        <v>Yes</v>
      </c>
      <c r="G83" s="39"/>
    </row>
    <row r="84" spans="1:7" ht="6.75" customHeight="1" thickBot="1">
      <c r="A84" s="34"/>
      <c r="F84" s="91"/>
      <c r="G84" s="36"/>
    </row>
    <row r="85" spans="1:7" ht="13.5" thickBot="1">
      <c r="A85" s="34"/>
      <c r="C85" s="35" t="s">
        <v>15</v>
      </c>
      <c r="F85" s="246">
        <f>CLABSI!F94</f>
        <v>1</v>
      </c>
      <c r="G85" s="36"/>
    </row>
    <row r="86" spans="1:7" s="33" customFormat="1" ht="6.75" customHeight="1" thickBot="1">
      <c r="A86" s="40"/>
      <c r="B86" s="17"/>
      <c r="C86" s="41"/>
      <c r="D86" s="38"/>
      <c r="F86" s="98"/>
      <c r="G86" s="39"/>
    </row>
    <row r="87" spans="1:7" s="33" customFormat="1" ht="13.5" customHeight="1" thickBot="1">
      <c r="A87" s="40"/>
      <c r="B87" s="17" t="str">
        <f>CLABSI!B97</f>
        <v>Optional Milestone:</v>
      </c>
      <c r="C87" s="17"/>
      <c r="D87" s="236" t="str">
        <f>CLABSI!D97</f>
        <v xml:space="preserve">Report at least 6 months of data collection on CLABSI to SNI for purposes of establishing the baseline and setting benchmarks. </v>
      </c>
      <c r="F87" s="245" t="str">
        <f>CLABSI!F104</f>
        <v>Yes</v>
      </c>
      <c r="G87" s="39"/>
    </row>
    <row r="88" spans="1:7" ht="6.75" customHeight="1" thickBot="1">
      <c r="A88" s="34"/>
      <c r="F88" s="91"/>
      <c r="G88" s="36"/>
    </row>
    <row r="89" spans="1:7" ht="13.5" thickBot="1">
      <c r="A89" s="34"/>
      <c r="C89" s="35" t="s">
        <v>15</v>
      </c>
      <c r="F89" s="246">
        <f>CLABSI!F119</f>
        <v>1</v>
      </c>
      <c r="G89" s="36"/>
    </row>
    <row r="90" spans="1:7" s="33" customFormat="1" ht="6.75" customHeight="1" thickBot="1">
      <c r="A90" s="40"/>
      <c r="B90" s="17"/>
      <c r="C90" s="41"/>
      <c r="D90" s="38"/>
      <c r="F90" s="98"/>
      <c r="G90" s="39"/>
    </row>
    <row r="91" spans="1:7" s="33" customFormat="1" ht="13.5" customHeight="1" thickBot="1">
      <c r="A91" s="40"/>
      <c r="B91" s="17" t="str">
        <f>CLABSI!B122</f>
        <v>Optional Milestone:</v>
      </c>
      <c r="C91" s="17"/>
      <c r="D91" s="236">
        <f>CLABSI!D122</f>
        <v>0</v>
      </c>
      <c r="F91" s="245" t="str">
        <f>CLABSI!F129</f>
        <v>N/A</v>
      </c>
      <c r="G91" s="39"/>
    </row>
    <row r="92" spans="1:7" ht="6.75" customHeight="1" thickBot="1">
      <c r="A92" s="34"/>
      <c r="F92" s="91"/>
      <c r="G92" s="36"/>
    </row>
    <row r="93" spans="1:7" ht="13.5" thickBot="1">
      <c r="A93" s="34"/>
      <c r="C93" s="35" t="s">
        <v>15</v>
      </c>
      <c r="F93" s="246" t="str">
        <f>CLABSI!F144</f>
        <v/>
      </c>
      <c r="G93" s="36"/>
    </row>
    <row r="94" spans="1:7" s="33" customFormat="1" ht="6.75" customHeight="1" thickBot="1">
      <c r="A94" s="40"/>
      <c r="B94" s="17"/>
      <c r="C94" s="41"/>
      <c r="D94" s="38"/>
      <c r="F94" s="98"/>
      <c r="G94" s="39"/>
    </row>
    <row r="95" spans="1:7" s="33" customFormat="1" ht="13.5" customHeight="1" thickBot="1">
      <c r="A95" s="40"/>
      <c r="B95" s="17" t="str">
        <f>CLABSI!B147</f>
        <v>Optional Milestone:</v>
      </c>
      <c r="C95" s="17"/>
      <c r="D95" s="236">
        <f>CLABSI!D147</f>
        <v>0</v>
      </c>
      <c r="F95" s="245" t="str">
        <f>CLABSI!F154</f>
        <v>N/A</v>
      </c>
      <c r="G95" s="39"/>
    </row>
    <row r="96" spans="1:7" ht="6.75" customHeight="1" thickBot="1">
      <c r="A96" s="34"/>
      <c r="F96" s="91"/>
      <c r="G96" s="36"/>
    </row>
    <row r="97" spans="1:7" ht="13.5" thickBot="1">
      <c r="A97" s="34"/>
      <c r="C97" s="35" t="s">
        <v>15</v>
      </c>
      <c r="F97" s="246" t="str">
        <f>CLABSI!F169</f>
        <v/>
      </c>
      <c r="G97" s="36"/>
    </row>
    <row r="98" spans="1:7" s="33" customFormat="1" ht="6.75" customHeight="1" thickBot="1">
      <c r="A98" s="40"/>
      <c r="B98" s="17"/>
      <c r="C98" s="41"/>
      <c r="D98" s="38"/>
      <c r="F98" s="98"/>
      <c r="G98" s="39"/>
    </row>
    <row r="99" spans="1:7" s="33" customFormat="1" ht="13.5" customHeight="1" thickBot="1">
      <c r="A99" s="40"/>
      <c r="B99" s="17" t="str">
        <f>CLABSI!B172</f>
        <v>Optional Milestone:</v>
      </c>
      <c r="C99" s="17"/>
      <c r="D99" s="236">
        <f>CLABSI!D172</f>
        <v>0</v>
      </c>
      <c r="F99" s="245" t="str">
        <f>CLABSI!F179</f>
        <v>N/A</v>
      </c>
      <c r="G99" s="39"/>
    </row>
    <row r="100" spans="1:7" ht="6.75" customHeight="1" thickBot="1">
      <c r="A100" s="34"/>
      <c r="F100" s="91"/>
      <c r="G100" s="36"/>
    </row>
    <row r="101" spans="1:7" ht="13.5" thickBot="1">
      <c r="A101" s="34"/>
      <c r="C101" s="35" t="s">
        <v>15</v>
      </c>
      <c r="F101" s="246" t="str">
        <f>CLABSI!F194</f>
        <v/>
      </c>
      <c r="G101" s="36"/>
    </row>
    <row r="102" spans="1:7" s="33" customFormat="1" ht="6.75" customHeight="1" thickBot="1">
      <c r="A102" s="40"/>
      <c r="B102" s="17"/>
      <c r="C102" s="41"/>
      <c r="D102" s="38"/>
      <c r="F102" s="98"/>
      <c r="G102" s="39"/>
    </row>
    <row r="103" spans="1:7" s="33" customFormat="1" ht="13.5" customHeight="1" thickBot="1">
      <c r="A103" s="40"/>
      <c r="B103" s="17" t="str">
        <f>CLABSI!B197</f>
        <v>Optional Milestone:</v>
      </c>
      <c r="C103" s="17"/>
      <c r="D103" s="236">
        <f>CLABSI!D197</f>
        <v>0</v>
      </c>
      <c r="F103" s="245" t="str">
        <f>CLABSI!F204</f>
        <v>N/A</v>
      </c>
      <c r="G103" s="39"/>
    </row>
    <row r="104" spans="1:7" ht="6.75" customHeight="1" thickBot="1">
      <c r="A104" s="34"/>
      <c r="F104" s="91"/>
      <c r="G104" s="36"/>
    </row>
    <row r="105" spans="1:7" ht="13.5" thickBot="1">
      <c r="A105" s="34"/>
      <c r="C105" s="35" t="s">
        <v>15</v>
      </c>
      <c r="F105" s="246" t="str">
        <f>CLABSI!F219</f>
        <v/>
      </c>
      <c r="G105" s="36"/>
    </row>
    <row r="106" spans="1:7" s="33" customFormat="1" ht="6.75" customHeight="1" thickBot="1">
      <c r="A106" s="40"/>
      <c r="B106" s="17"/>
      <c r="C106" s="41"/>
      <c r="D106" s="38"/>
      <c r="F106" s="98"/>
      <c r="G106" s="39"/>
    </row>
    <row r="107" spans="1:7" s="33" customFormat="1" ht="13.5" customHeight="1" thickBot="1">
      <c r="A107" s="40"/>
      <c r="B107" s="17" t="str">
        <f>CLABSI!B222</f>
        <v>Optional Milestone:</v>
      </c>
      <c r="C107" s="17"/>
      <c r="D107" s="236">
        <f>CLABSI!D222</f>
        <v>0</v>
      </c>
      <c r="F107" s="245" t="str">
        <f>CLABSI!F229</f>
        <v>N/A</v>
      </c>
      <c r="G107" s="39"/>
    </row>
    <row r="108" spans="1:7" ht="6.75" customHeight="1" thickBot="1">
      <c r="A108" s="34"/>
      <c r="F108" s="91"/>
      <c r="G108" s="36"/>
    </row>
    <row r="109" spans="1:7" ht="13.5" thickBot="1">
      <c r="A109" s="34"/>
      <c r="C109" s="35" t="s">
        <v>15</v>
      </c>
      <c r="F109" s="246" t="str">
        <f>CLABSI!F244</f>
        <v/>
      </c>
      <c r="G109" s="36"/>
    </row>
    <row r="110" spans="1:7" s="33" customFormat="1" ht="6.75" customHeight="1" thickBot="1">
      <c r="A110" s="40"/>
      <c r="B110" s="17"/>
      <c r="C110" s="41"/>
      <c r="D110" s="38"/>
      <c r="F110" s="98"/>
      <c r="G110" s="39"/>
    </row>
    <row r="111" spans="1:7" s="33" customFormat="1" ht="13.5" customHeight="1" thickBot="1">
      <c r="A111" s="40"/>
      <c r="B111" s="17" t="str">
        <f>CLABSI!B247</f>
        <v>Optional Milestone:</v>
      </c>
      <c r="C111" s="17"/>
      <c r="D111" s="236">
        <f>CLABSI!D247</f>
        <v>0</v>
      </c>
      <c r="F111" s="245" t="str">
        <f>CLABSI!F254</f>
        <v>N/A</v>
      </c>
      <c r="G111" s="39"/>
    </row>
    <row r="112" spans="1:7" ht="6.75" customHeight="1" thickBot="1">
      <c r="A112" s="34"/>
      <c r="F112" s="91"/>
      <c r="G112" s="36"/>
    </row>
    <row r="113" spans="1:7" ht="13.5" thickBot="1">
      <c r="A113" s="34"/>
      <c r="C113" s="35" t="s">
        <v>15</v>
      </c>
      <c r="F113" s="246" t="str">
        <f>CLABSI!F269</f>
        <v/>
      </c>
      <c r="G113" s="36"/>
    </row>
    <row r="114" spans="1:7" ht="13.5" thickBot="1">
      <c r="A114" s="34"/>
      <c r="C114" s="35"/>
      <c r="F114" s="91"/>
      <c r="G114" s="36"/>
    </row>
    <row r="115" spans="1:7" ht="13.5" thickBot="1">
      <c r="A115" s="34"/>
      <c r="B115" s="2" t="s">
        <v>10</v>
      </c>
      <c r="C115" s="35"/>
      <c r="F115" s="247">
        <f>CLABSI!F17</f>
        <v>15639250</v>
      </c>
      <c r="G115" s="36"/>
    </row>
    <row r="116" spans="1:7" ht="13.5" thickBot="1">
      <c r="A116" s="34"/>
      <c r="C116" s="35"/>
      <c r="F116" s="91"/>
      <c r="G116" s="36"/>
    </row>
    <row r="117" spans="1:7" ht="13.5" thickBot="1">
      <c r="A117" s="34"/>
      <c r="B117" s="2" t="s">
        <v>62</v>
      </c>
      <c r="C117" s="35"/>
      <c r="F117" s="259">
        <f>SUM(F77,F81,F85,F89,F93,F97,F101,F105,F109,F113)</f>
        <v>4</v>
      </c>
      <c r="G117" s="36"/>
    </row>
    <row r="118" spans="1:7" ht="13.5" thickBot="1">
      <c r="A118" s="34"/>
      <c r="C118" s="35"/>
      <c r="F118" s="91"/>
      <c r="G118" s="36"/>
    </row>
    <row r="119" spans="1:7" ht="13.5" thickBot="1">
      <c r="A119" s="34"/>
      <c r="B119" s="2" t="s">
        <v>63</v>
      </c>
      <c r="C119" s="35"/>
      <c r="F119" s="248">
        <f>COUNT(F77,F81,F85,F89,F93,F97,F101,F105,F109,F113)</f>
        <v>4</v>
      </c>
      <c r="G119" s="36"/>
    </row>
    <row r="120" spans="1:7" ht="13.5" thickBot="1">
      <c r="A120" s="34"/>
      <c r="C120" s="35"/>
      <c r="F120" s="91"/>
      <c r="G120" s="36"/>
    </row>
    <row r="121" spans="1:7" ht="13.5" thickBot="1">
      <c r="A121" s="34"/>
      <c r="B121" s="2" t="s">
        <v>64</v>
      </c>
      <c r="C121" s="35"/>
      <c r="F121" s="249">
        <f>IF(F119=0," ",F117/F119)</f>
        <v>1</v>
      </c>
      <c r="G121" s="36"/>
    </row>
    <row r="122" spans="1:7" ht="13.5" thickBot="1">
      <c r="A122" s="34"/>
      <c r="C122" s="35"/>
      <c r="F122" s="91"/>
      <c r="G122" s="36"/>
    </row>
    <row r="123" spans="1:7" ht="13.5" thickBot="1">
      <c r="A123" s="34"/>
      <c r="B123" s="2" t="s">
        <v>65</v>
      </c>
      <c r="C123" s="35"/>
      <c r="F123" s="247">
        <f>IF(F119=0," ",F121*F115)</f>
        <v>15639250</v>
      </c>
      <c r="G123" s="36"/>
    </row>
    <row r="124" spans="1:7" ht="13.5" thickBot="1">
      <c r="A124" s="34"/>
      <c r="C124" s="35"/>
      <c r="F124" s="91"/>
      <c r="G124" s="36"/>
    </row>
    <row r="125" spans="1:7" ht="13.5" thickBot="1">
      <c r="A125" s="34"/>
      <c r="B125" s="2" t="s">
        <v>11</v>
      </c>
      <c r="C125" s="35"/>
      <c r="F125" s="250">
        <f>CLABSI!F19</f>
        <v>15639250</v>
      </c>
      <c r="G125" s="36"/>
    </row>
    <row r="126" spans="1:7" ht="13.5" thickBot="1">
      <c r="A126" s="34"/>
      <c r="C126" s="35"/>
      <c r="F126" s="91"/>
      <c r="G126" s="36"/>
    </row>
    <row r="127" spans="1:7" ht="13.5" thickBot="1">
      <c r="A127" s="34"/>
      <c r="B127" s="237" t="s">
        <v>66</v>
      </c>
      <c r="C127" s="35"/>
      <c r="F127" s="215">
        <f>IF(F119=0," ",F123-F125)</f>
        <v>0</v>
      </c>
      <c r="G127" s="36"/>
    </row>
    <row r="128" spans="1:7" s="33" customFormat="1" ht="12.75" customHeight="1">
      <c r="A128" s="238"/>
      <c r="B128" s="239"/>
      <c r="C128" s="240"/>
      <c r="D128" s="152"/>
      <c r="E128" s="241"/>
      <c r="F128" s="251"/>
      <c r="G128" s="242"/>
    </row>
    <row r="129" spans="1:7" s="33" customFormat="1" ht="15.75" thickBot="1">
      <c r="A129" s="27" t="s">
        <v>125</v>
      </c>
      <c r="B129" s="28"/>
      <c r="C129" s="28"/>
      <c r="D129" s="29"/>
      <c r="E129" s="30"/>
      <c r="F129" s="110"/>
      <c r="G129" s="32"/>
    </row>
    <row r="130" spans="1:7" s="33" customFormat="1" ht="13.5" customHeight="1" thickBot="1">
      <c r="A130" s="37"/>
      <c r="B130" s="17" t="str">
        <f>SSI!B21</f>
        <v>Rate of surgical site infection for Class 1 and 2 wounds (%)</v>
      </c>
      <c r="C130" s="9"/>
      <c r="D130" s="38"/>
      <c r="F130" s="245">
        <f>SSI!F27</f>
        <v>0.012791572610985704</v>
      </c>
      <c r="G130" s="39"/>
    </row>
    <row r="131" spans="1:7" s="33" customFormat="1" ht="6.75" customHeight="1" thickBot="1">
      <c r="A131" s="40"/>
      <c r="B131" s="17"/>
      <c r="C131" s="17"/>
      <c r="D131" s="38"/>
      <c r="F131" s="98"/>
      <c r="G131" s="39"/>
    </row>
    <row r="132" spans="1:7" s="33" customFormat="1" ht="13.5" customHeight="1" thickBot="1">
      <c r="A132" s="40"/>
      <c r="C132" s="35" t="s">
        <v>15</v>
      </c>
      <c r="D132" s="38"/>
      <c r="F132" s="258">
        <f>SSI!F44</f>
        <v>1</v>
      </c>
      <c r="G132" s="39"/>
    </row>
    <row r="133" spans="1:7" s="33" customFormat="1" ht="6.75" customHeight="1" thickBot="1">
      <c r="A133" s="40"/>
      <c r="B133" s="17"/>
      <c r="C133" s="41"/>
      <c r="D133" s="38"/>
      <c r="F133" s="98"/>
      <c r="G133" s="39"/>
    </row>
    <row r="134" spans="1:7" s="33" customFormat="1" ht="13.5" customHeight="1" thickBot="1">
      <c r="A134" s="40"/>
      <c r="B134" s="17" t="str">
        <f>SSI!B47</f>
        <v>Optional Milestone:</v>
      </c>
      <c r="C134" s="17"/>
      <c r="D134" s="236" t="str">
        <f>SSI!D47</f>
        <v xml:space="preserve">Assess understanding of and compliance with 6 SCIP Core measures for identified procedures using UHC Core Measure Data set as evidenced by DHS Performance Measure Committee minutes. </v>
      </c>
      <c r="F134" s="245" t="str">
        <f>SSI!F54</f>
        <v>Yes</v>
      </c>
      <c r="G134" s="39"/>
    </row>
    <row r="135" spans="1:7" ht="6.75" customHeight="1" thickBot="1">
      <c r="A135" s="34"/>
      <c r="F135" s="91"/>
      <c r="G135" s="36"/>
    </row>
    <row r="136" spans="1:7" ht="13.5" thickBot="1">
      <c r="A136" s="34"/>
      <c r="C136" s="35" t="s">
        <v>15</v>
      </c>
      <c r="F136" s="246">
        <f>SSI!F69</f>
        <v>1</v>
      </c>
      <c r="G136" s="36"/>
    </row>
    <row r="137" spans="1:7" s="33" customFormat="1" ht="6.75" customHeight="1" thickBot="1">
      <c r="A137" s="40"/>
      <c r="B137" s="17"/>
      <c r="C137" s="41"/>
      <c r="D137" s="38"/>
      <c r="F137" s="98"/>
      <c r="G137" s="39"/>
    </row>
    <row r="138" spans="1:7" s="33" customFormat="1" ht="13.5" customHeight="1" thickBot="1">
      <c r="A138" s="40"/>
      <c r="B138" s="17" t="str">
        <f>SSI!B72</f>
        <v>Optional Milestone:</v>
      </c>
      <c r="C138" s="17"/>
      <c r="D138" s="236" t="str">
        <f>SSI!D72</f>
        <v xml:space="preserve">Address provider knowledge deficits using a variety of strategies e.g. team training as manifested by DHS Performance Measure Committee minutes. </v>
      </c>
      <c r="F138" s="245" t="str">
        <f>SSI!F79</f>
        <v>Yes</v>
      </c>
      <c r="G138" s="39"/>
    </row>
    <row r="139" spans="1:7" ht="6.75" customHeight="1" thickBot="1">
      <c r="A139" s="34"/>
      <c r="F139" s="91"/>
      <c r="G139" s="36"/>
    </row>
    <row r="140" spans="1:7" ht="13.5" thickBot="1">
      <c r="A140" s="34"/>
      <c r="C140" s="35" t="s">
        <v>15</v>
      </c>
      <c r="F140" s="246">
        <f>SSI!F94</f>
        <v>1</v>
      </c>
      <c r="G140" s="36"/>
    </row>
    <row r="141" spans="1:7" s="33" customFormat="1" ht="6.75" customHeight="1" thickBot="1">
      <c r="A141" s="40"/>
      <c r="B141" s="17"/>
      <c r="C141" s="41"/>
      <c r="D141" s="38"/>
      <c r="F141" s="98"/>
      <c r="G141" s="39"/>
    </row>
    <row r="142" spans="1:7" s="33" customFormat="1" ht="13.5" customHeight="1" thickBot="1">
      <c r="A142" s="40"/>
      <c r="B142" s="17" t="str">
        <f>SSI!B97</f>
        <v>Optional Milestone:</v>
      </c>
      <c r="C142" s="17"/>
      <c r="D142" s="236" t="str">
        <f>SSI!D97</f>
        <v xml:space="preserve">Develop dashboard to compare compliance with SCIP Core Measures using UHC Core Measure Data targeted procedures as evidenced by DHS Performance Measure Committee minutes. </v>
      </c>
      <c r="F142" s="245" t="str">
        <f>SSI!F104</f>
        <v>Yes</v>
      </c>
      <c r="G142" s="39"/>
    </row>
    <row r="143" spans="1:7" ht="6.75" customHeight="1" thickBot="1">
      <c r="A143" s="34"/>
      <c r="F143" s="91"/>
      <c r="G143" s="36"/>
    </row>
    <row r="144" spans="1:7" ht="13.5" thickBot="1">
      <c r="A144" s="34"/>
      <c r="C144" s="35" t="s">
        <v>15</v>
      </c>
      <c r="F144" s="246">
        <f>SSI!F119</f>
        <v>1</v>
      </c>
      <c r="G144" s="36"/>
    </row>
    <row r="145" spans="1:7" s="33" customFormat="1" ht="6.75" customHeight="1" thickBot="1">
      <c r="A145" s="40"/>
      <c r="B145" s="17"/>
      <c r="C145" s="41"/>
      <c r="D145" s="38"/>
      <c r="F145" s="98"/>
      <c r="G145" s="39"/>
    </row>
    <row r="146" spans="1:7" s="33" customFormat="1" ht="13.5" customHeight="1" thickBot="1">
      <c r="A146" s="40"/>
      <c r="B146" s="17" t="str">
        <f>SSI!B122</f>
        <v>Optional Milestone:</v>
      </c>
      <c r="C146" s="17"/>
      <c r="D146" s="236" t="str">
        <f>SSI!D122</f>
        <v xml:space="preserve">Report at least 6 months of data collection on SSI to SNI for purposes of establishing the baseline and setting benchmarks. </v>
      </c>
      <c r="F146" s="245" t="str">
        <f>SSI!F129</f>
        <v>Yes</v>
      </c>
      <c r="G146" s="39"/>
    </row>
    <row r="147" spans="1:7" ht="6.75" customHeight="1" thickBot="1">
      <c r="A147" s="34"/>
      <c r="F147" s="91"/>
      <c r="G147" s="36"/>
    </row>
    <row r="148" spans="1:7" ht="13.5" thickBot="1">
      <c r="A148" s="34"/>
      <c r="C148" s="35" t="s">
        <v>15</v>
      </c>
      <c r="F148" s="246">
        <f>SSI!F144</f>
        <v>1</v>
      </c>
      <c r="G148" s="36"/>
    </row>
    <row r="149" spans="1:7" s="33" customFormat="1" ht="6.75" customHeight="1" thickBot="1">
      <c r="A149" s="40"/>
      <c r="B149" s="17"/>
      <c r="C149" s="41"/>
      <c r="D149" s="38"/>
      <c r="F149" s="98"/>
      <c r="G149" s="39"/>
    </row>
    <row r="150" spans="1:7" s="33" customFormat="1" ht="13.5" customHeight="1" thickBot="1">
      <c r="A150" s="40"/>
      <c r="B150" s="17" t="str">
        <f>SSI!B147</f>
        <v>Optional Milestone:</v>
      </c>
      <c r="C150" s="17"/>
      <c r="D150" s="236">
        <f>SSI!D147</f>
        <v>0</v>
      </c>
      <c r="F150" s="245" t="str">
        <f>SSI!F154</f>
        <v>N/A</v>
      </c>
      <c r="G150" s="39"/>
    </row>
    <row r="151" spans="1:7" ht="6.75" customHeight="1" thickBot="1">
      <c r="A151" s="34"/>
      <c r="F151" s="91"/>
      <c r="G151" s="36"/>
    </row>
    <row r="152" spans="1:7" ht="13.5" thickBot="1">
      <c r="A152" s="34"/>
      <c r="C152" s="35" t="s">
        <v>15</v>
      </c>
      <c r="F152" s="246" t="str">
        <f>SSI!F169</f>
        <v/>
      </c>
      <c r="G152" s="36"/>
    </row>
    <row r="153" spans="1:7" s="33" customFormat="1" ht="6.75" customHeight="1" thickBot="1">
      <c r="A153" s="40"/>
      <c r="B153" s="17"/>
      <c r="C153" s="41"/>
      <c r="D153" s="38"/>
      <c r="F153" s="98"/>
      <c r="G153" s="39"/>
    </row>
    <row r="154" spans="1:7" s="33" customFormat="1" ht="13.5" customHeight="1" thickBot="1">
      <c r="A154" s="40"/>
      <c r="B154" s="17" t="str">
        <f>SSI!B172</f>
        <v>Optional Milestone:</v>
      </c>
      <c r="C154" s="17"/>
      <c r="D154" s="236">
        <f>SSI!D172</f>
        <v>0</v>
      </c>
      <c r="F154" s="245" t="str">
        <f>SSI!F179</f>
        <v>N/A</v>
      </c>
      <c r="G154" s="39"/>
    </row>
    <row r="155" spans="1:7" ht="6.75" customHeight="1" thickBot="1">
      <c r="A155" s="34"/>
      <c r="F155" s="91"/>
      <c r="G155" s="36"/>
    </row>
    <row r="156" spans="1:7" ht="13.5" thickBot="1">
      <c r="A156" s="34"/>
      <c r="C156" s="35" t="s">
        <v>15</v>
      </c>
      <c r="F156" s="246" t="str">
        <f>SSI!F194</f>
        <v/>
      </c>
      <c r="G156" s="36"/>
    </row>
    <row r="157" spans="1:7" ht="13.5" thickBot="1">
      <c r="A157" s="34"/>
      <c r="C157" s="35"/>
      <c r="F157" s="91"/>
      <c r="G157" s="36"/>
    </row>
    <row r="158" spans="1:7" ht="13.5" thickBot="1">
      <c r="A158" s="34"/>
      <c r="B158" s="2" t="s">
        <v>10</v>
      </c>
      <c r="C158" s="35"/>
      <c r="F158" s="247">
        <f>SSI!F17</f>
        <v>12795750</v>
      </c>
      <c r="G158" s="36"/>
    </row>
    <row r="159" spans="1:7" ht="13.5" thickBot="1">
      <c r="A159" s="34"/>
      <c r="C159" s="35"/>
      <c r="F159" s="91"/>
      <c r="G159" s="36"/>
    </row>
    <row r="160" spans="1:7" ht="13.5" thickBot="1">
      <c r="A160" s="34"/>
      <c r="B160" s="2" t="s">
        <v>62</v>
      </c>
      <c r="C160" s="35"/>
      <c r="F160" s="259">
        <f>SUM(F132,F136,F140,F144,F148,F152,F156)</f>
        <v>5</v>
      </c>
      <c r="G160" s="36"/>
    </row>
    <row r="161" spans="1:7" ht="13.5" thickBot="1">
      <c r="A161" s="34"/>
      <c r="C161" s="35"/>
      <c r="F161" s="91"/>
      <c r="G161" s="36"/>
    </row>
    <row r="162" spans="1:7" ht="13.5" thickBot="1">
      <c r="A162" s="34"/>
      <c r="B162" s="2" t="s">
        <v>63</v>
      </c>
      <c r="C162" s="35"/>
      <c r="F162" s="248">
        <f>COUNT(F132,F136,F140,F144,F148,F152,F156)</f>
        <v>5</v>
      </c>
      <c r="G162" s="36"/>
    </row>
    <row r="163" spans="1:7" ht="13.5" thickBot="1">
      <c r="A163" s="34"/>
      <c r="C163" s="35"/>
      <c r="F163" s="91"/>
      <c r="G163" s="36"/>
    </row>
    <row r="164" spans="1:7" ht="13.5" thickBot="1">
      <c r="A164" s="34"/>
      <c r="B164" s="2" t="s">
        <v>64</v>
      </c>
      <c r="C164" s="35"/>
      <c r="F164" s="249">
        <f>IF(F162=0," ",F160/F162)</f>
        <v>1</v>
      </c>
      <c r="G164" s="36"/>
    </row>
    <row r="165" spans="1:7" ht="13.5" thickBot="1">
      <c r="A165" s="34"/>
      <c r="C165" s="35"/>
      <c r="F165" s="91"/>
      <c r="G165" s="36"/>
    </row>
    <row r="166" spans="1:7" ht="13.5" thickBot="1">
      <c r="A166" s="34"/>
      <c r="B166" s="2" t="s">
        <v>65</v>
      </c>
      <c r="C166" s="35"/>
      <c r="F166" s="247">
        <f>IF(F162=0," ",F164*F158)</f>
        <v>12795750</v>
      </c>
      <c r="G166" s="36"/>
    </row>
    <row r="167" spans="1:7" ht="13.5" thickBot="1">
      <c r="A167" s="34"/>
      <c r="C167" s="35"/>
      <c r="F167" s="91"/>
      <c r="G167" s="36"/>
    </row>
    <row r="168" spans="1:7" ht="13.5" thickBot="1">
      <c r="A168" s="34"/>
      <c r="B168" s="2" t="s">
        <v>11</v>
      </c>
      <c r="C168" s="35"/>
      <c r="F168" s="250">
        <f>SSI!F19</f>
        <v>12795750</v>
      </c>
      <c r="G168" s="36"/>
    </row>
    <row r="169" spans="1:7" ht="13.5" thickBot="1">
      <c r="A169" s="34"/>
      <c r="C169" s="35"/>
      <c r="F169" s="91"/>
      <c r="G169" s="36"/>
    </row>
    <row r="170" spans="1:7" ht="13.5" thickBot="1">
      <c r="A170" s="34"/>
      <c r="B170" s="237" t="s">
        <v>66</v>
      </c>
      <c r="C170" s="35"/>
      <c r="F170" s="215">
        <f>IF(F162=0," ",F166-F168)</f>
        <v>0</v>
      </c>
      <c r="G170" s="36"/>
    </row>
    <row r="171" spans="1:7" s="33" customFormat="1" ht="12.75" customHeight="1">
      <c r="A171" s="238"/>
      <c r="B171" s="239"/>
      <c r="C171" s="240"/>
      <c r="D171" s="152"/>
      <c r="E171" s="241"/>
      <c r="F171" s="251"/>
      <c r="G171" s="242"/>
    </row>
    <row r="172" spans="1:7" s="33" customFormat="1" ht="15.75" thickBot="1">
      <c r="A172" s="27" t="s">
        <v>126</v>
      </c>
      <c r="B172" s="28"/>
      <c r="C172" s="28"/>
      <c r="D172" s="29"/>
      <c r="E172" s="30"/>
      <c r="F172" s="110"/>
      <c r="G172" s="32"/>
    </row>
    <row r="173" spans="1:7" s="33" customFormat="1" ht="13.5" customHeight="1" thickBot="1">
      <c r="A173" s="40"/>
      <c r="B173" s="17" t="str">
        <f>HAPU!B21</f>
        <v>Prevalence of Stage II, III, IV or unstagable pressure ulcers (%)</v>
      </c>
      <c r="F173" s="245" t="str">
        <f>HAPU!F27</f>
        <v>N/A</v>
      </c>
      <c r="G173" s="39"/>
    </row>
    <row r="174" spans="1:7" s="33" customFormat="1" ht="6.75" customHeight="1" thickBot="1">
      <c r="A174" s="40"/>
      <c r="B174" s="17"/>
      <c r="C174" s="17"/>
      <c r="F174" s="98"/>
      <c r="G174" s="39"/>
    </row>
    <row r="175" spans="1:7" s="33" customFormat="1" ht="13.5" customHeight="1" thickBot="1">
      <c r="A175" s="40"/>
      <c r="C175" s="35" t="s">
        <v>15</v>
      </c>
      <c r="D175" s="38"/>
      <c r="F175" s="258" t="str">
        <f>HAPU!F44</f>
        <v/>
      </c>
      <c r="G175" s="39"/>
    </row>
    <row r="176" spans="1:7" s="33" customFormat="1" ht="6.75" customHeight="1" thickBot="1">
      <c r="A176" s="40"/>
      <c r="B176" s="17"/>
      <c r="C176" s="41"/>
      <c r="D176" s="38"/>
      <c r="F176" s="98"/>
      <c r="G176" s="39"/>
    </row>
    <row r="177" spans="1:7" s="33" customFormat="1" ht="13.5" customHeight="1" thickBot="1">
      <c r="A177" s="40"/>
      <c r="B177" s="17" t="str">
        <f>HAPU!B47</f>
        <v>Optional Milestone:</v>
      </c>
      <c r="C177" s="17"/>
      <c r="D177" s="236">
        <f>HAPU!D47</f>
        <v>0</v>
      </c>
      <c r="F177" s="245" t="str">
        <f>HAPU!F54</f>
        <v>N/A</v>
      </c>
      <c r="G177" s="39"/>
    </row>
    <row r="178" spans="1:7" ht="6.75" customHeight="1" thickBot="1">
      <c r="A178" s="34"/>
      <c r="F178" s="91"/>
      <c r="G178" s="36"/>
    </row>
    <row r="179" spans="1:7" ht="13.5" thickBot="1">
      <c r="A179" s="34"/>
      <c r="C179" s="35" t="s">
        <v>15</v>
      </c>
      <c r="F179" s="246" t="str">
        <f>HAPU!F69</f>
        <v/>
      </c>
      <c r="G179" s="36"/>
    </row>
    <row r="180" spans="1:7" s="33" customFormat="1" ht="6.75" customHeight="1" thickBot="1">
      <c r="A180" s="40"/>
      <c r="B180" s="17"/>
      <c r="C180" s="41"/>
      <c r="D180" s="38"/>
      <c r="F180" s="98"/>
      <c r="G180" s="39"/>
    </row>
    <row r="181" spans="1:7" s="33" customFormat="1" ht="13.5" customHeight="1" thickBot="1">
      <c r="A181" s="40"/>
      <c r="B181" s="17" t="str">
        <f>HAPU!B72</f>
        <v>Optional Milestone:</v>
      </c>
      <c r="C181" s="17"/>
      <c r="D181" s="236">
        <f>HAPU!D72</f>
        <v>0</v>
      </c>
      <c r="F181" s="245" t="str">
        <f>HAPU!F79</f>
        <v>N/A</v>
      </c>
      <c r="G181" s="39"/>
    </row>
    <row r="182" spans="1:7" ht="6.75" customHeight="1" thickBot="1">
      <c r="A182" s="34"/>
      <c r="F182" s="91"/>
      <c r="G182" s="36"/>
    </row>
    <row r="183" spans="1:7" ht="13.5" thickBot="1">
      <c r="A183" s="34"/>
      <c r="C183" s="35" t="s">
        <v>15</v>
      </c>
      <c r="F183" s="246" t="str">
        <f>HAPU!F94</f>
        <v/>
      </c>
      <c r="G183" s="36"/>
    </row>
    <row r="184" spans="1:7" s="33" customFormat="1" ht="6.75" customHeight="1" thickBot="1">
      <c r="A184" s="40"/>
      <c r="B184" s="17"/>
      <c r="C184" s="41"/>
      <c r="D184" s="38"/>
      <c r="F184" s="98"/>
      <c r="G184" s="39"/>
    </row>
    <row r="185" spans="1:7" s="33" customFormat="1" ht="13.5" customHeight="1" thickBot="1">
      <c r="A185" s="40"/>
      <c r="B185" s="17" t="str">
        <f>HAPU!B97</f>
        <v>Optional Milestone:</v>
      </c>
      <c r="C185" s="17"/>
      <c r="D185" s="236">
        <f>HAPU!D97</f>
        <v>0</v>
      </c>
      <c r="F185" s="245" t="str">
        <f>HAPU!F104</f>
        <v>N/A</v>
      </c>
      <c r="G185" s="39"/>
    </row>
    <row r="186" spans="1:7" ht="6.75" customHeight="1" thickBot="1">
      <c r="A186" s="34"/>
      <c r="F186" s="91"/>
      <c r="G186" s="36"/>
    </row>
    <row r="187" spans="1:7" ht="13.5" thickBot="1">
      <c r="A187" s="34"/>
      <c r="C187" s="35" t="s">
        <v>15</v>
      </c>
      <c r="F187" s="246" t="str">
        <f>HAPU!F119</f>
        <v/>
      </c>
      <c r="G187" s="36"/>
    </row>
    <row r="188" spans="1:7" s="33" customFormat="1" ht="6.75" customHeight="1" thickBot="1">
      <c r="A188" s="40"/>
      <c r="B188" s="17"/>
      <c r="C188" s="41"/>
      <c r="D188" s="38"/>
      <c r="F188" s="98"/>
      <c r="G188" s="39"/>
    </row>
    <row r="189" spans="1:7" s="33" customFormat="1" ht="13.5" customHeight="1" thickBot="1">
      <c r="A189" s="40"/>
      <c r="B189" s="17" t="str">
        <f>HAPU!B122</f>
        <v>Optional Milestone:</v>
      </c>
      <c r="C189" s="17"/>
      <c r="D189" s="236">
        <f>HAPU!D122</f>
        <v>0</v>
      </c>
      <c r="F189" s="245" t="str">
        <f>HAPU!F129</f>
        <v>N/A</v>
      </c>
      <c r="G189" s="39"/>
    </row>
    <row r="190" spans="1:7" ht="6.75" customHeight="1" thickBot="1">
      <c r="A190" s="34"/>
      <c r="F190" s="91"/>
      <c r="G190" s="36"/>
    </row>
    <row r="191" spans="1:7" ht="13.5" thickBot="1">
      <c r="A191" s="34"/>
      <c r="C191" s="35" t="s">
        <v>15</v>
      </c>
      <c r="F191" s="246" t="str">
        <f>HAPU!F144</f>
        <v/>
      </c>
      <c r="G191" s="36"/>
    </row>
    <row r="192" spans="1:7" s="33" customFormat="1" ht="6.75" customHeight="1" thickBot="1">
      <c r="A192" s="40"/>
      <c r="B192" s="17"/>
      <c r="C192" s="41"/>
      <c r="D192" s="38"/>
      <c r="F192" s="98"/>
      <c r="G192" s="39"/>
    </row>
    <row r="193" spans="1:7" s="33" customFormat="1" ht="13.5" customHeight="1" thickBot="1">
      <c r="A193" s="40"/>
      <c r="B193" s="17" t="str">
        <f>HAPU!B147</f>
        <v>Optional Milestone:</v>
      </c>
      <c r="C193" s="17"/>
      <c r="D193" s="236">
        <f>HAPU!D147</f>
        <v>0</v>
      </c>
      <c r="F193" s="245" t="str">
        <f>HAPU!F154</f>
        <v>N/A</v>
      </c>
      <c r="G193" s="39"/>
    </row>
    <row r="194" spans="1:7" ht="6.75" customHeight="1" thickBot="1">
      <c r="A194" s="34"/>
      <c r="F194" s="91"/>
      <c r="G194" s="36"/>
    </row>
    <row r="195" spans="1:7" ht="13.5" thickBot="1">
      <c r="A195" s="34"/>
      <c r="C195" s="35" t="s">
        <v>15</v>
      </c>
      <c r="F195" s="246" t="str">
        <f>HAPU!F169</f>
        <v/>
      </c>
      <c r="G195" s="36"/>
    </row>
    <row r="196" spans="1:7" s="33" customFormat="1" ht="6.75" customHeight="1" thickBot="1">
      <c r="A196" s="40"/>
      <c r="B196" s="17"/>
      <c r="C196" s="41"/>
      <c r="D196" s="38"/>
      <c r="F196" s="98"/>
      <c r="G196" s="39"/>
    </row>
    <row r="197" spans="1:7" s="33" customFormat="1" ht="13.5" customHeight="1" thickBot="1">
      <c r="A197" s="40"/>
      <c r="B197" s="17" t="str">
        <f>HAPU!B172</f>
        <v>Optional Milestone:</v>
      </c>
      <c r="C197" s="17"/>
      <c r="D197" s="236">
        <f>HAPU!D172</f>
        <v>0</v>
      </c>
      <c r="F197" s="245" t="str">
        <f>HAPU!F179</f>
        <v>N/A</v>
      </c>
      <c r="G197" s="39"/>
    </row>
    <row r="198" spans="1:7" ht="6.75" customHeight="1" thickBot="1">
      <c r="A198" s="34"/>
      <c r="F198" s="91"/>
      <c r="G198" s="36"/>
    </row>
    <row r="199" spans="1:7" ht="13.5" thickBot="1">
      <c r="A199" s="34"/>
      <c r="C199" s="35" t="s">
        <v>15</v>
      </c>
      <c r="F199" s="246" t="str">
        <f>HAPU!F194</f>
        <v/>
      </c>
      <c r="G199" s="36"/>
    </row>
    <row r="200" spans="1:7" s="33" customFormat="1" ht="6.75" customHeight="1" thickBot="1">
      <c r="A200" s="40"/>
      <c r="B200" s="17"/>
      <c r="C200" s="41"/>
      <c r="D200" s="38"/>
      <c r="F200" s="98"/>
      <c r="G200" s="39"/>
    </row>
    <row r="201" spans="1:7" s="33" customFormat="1" ht="13.5" customHeight="1" thickBot="1">
      <c r="A201" s="40"/>
      <c r="B201" s="17" t="str">
        <f>HAPU!B197</f>
        <v>Optional Milestone:</v>
      </c>
      <c r="C201" s="17"/>
      <c r="D201" s="236">
        <f>HAPU!D197</f>
        <v>0</v>
      </c>
      <c r="F201" s="245" t="str">
        <f>HAPU!F204</f>
        <v>N/A</v>
      </c>
      <c r="G201" s="39"/>
    </row>
    <row r="202" spans="1:7" ht="6.75" customHeight="1" thickBot="1">
      <c r="A202" s="34"/>
      <c r="F202" s="91"/>
      <c r="G202" s="36"/>
    </row>
    <row r="203" spans="1:7" ht="13.5" thickBot="1">
      <c r="A203" s="34"/>
      <c r="C203" s="35" t="s">
        <v>15</v>
      </c>
      <c r="F203" s="246" t="str">
        <f>HAPU!F219</f>
        <v/>
      </c>
      <c r="G203" s="36"/>
    </row>
    <row r="204" spans="1:7" s="33" customFormat="1" ht="6.75" customHeight="1" thickBot="1">
      <c r="A204" s="40"/>
      <c r="B204" s="17"/>
      <c r="C204" s="41"/>
      <c r="D204" s="38"/>
      <c r="F204" s="98"/>
      <c r="G204" s="39"/>
    </row>
    <row r="205" spans="1:7" s="33" customFormat="1" ht="13.5" customHeight="1" thickBot="1">
      <c r="A205" s="40"/>
      <c r="B205" s="17" t="str">
        <f>HAPU!B222</f>
        <v>Optional Milestone:</v>
      </c>
      <c r="C205" s="17"/>
      <c r="D205" s="236">
        <f>HAPU!D222</f>
        <v>0</v>
      </c>
      <c r="F205" s="245" t="str">
        <f>HAPU!F229</f>
        <v>N/A</v>
      </c>
      <c r="G205" s="39"/>
    </row>
    <row r="206" spans="1:7" ht="6.75" customHeight="1" thickBot="1">
      <c r="A206" s="34"/>
      <c r="F206" s="91"/>
      <c r="G206" s="36"/>
    </row>
    <row r="207" spans="1:7" ht="13.5" thickBot="1">
      <c r="A207" s="34"/>
      <c r="C207" s="35" t="s">
        <v>15</v>
      </c>
      <c r="F207" s="246" t="str">
        <f>HAPU!F244</f>
        <v/>
      </c>
      <c r="G207" s="36"/>
    </row>
    <row r="208" spans="1:7" s="33" customFormat="1" ht="6.75" customHeight="1" thickBot="1">
      <c r="A208" s="40"/>
      <c r="B208" s="17"/>
      <c r="C208" s="41"/>
      <c r="D208" s="38"/>
      <c r="F208" s="98"/>
      <c r="G208" s="39"/>
    </row>
    <row r="209" spans="1:7" s="33" customFormat="1" ht="13.5" customHeight="1" thickBot="1">
      <c r="A209" s="40"/>
      <c r="B209" s="17" t="str">
        <f>HAPU!B247</f>
        <v>Optional Milestone:</v>
      </c>
      <c r="C209" s="17"/>
      <c r="D209" s="236">
        <f>HAPU!D247</f>
        <v>0</v>
      </c>
      <c r="F209" s="245" t="str">
        <f>HAPU!F254</f>
        <v>N/A</v>
      </c>
      <c r="G209" s="39"/>
    </row>
    <row r="210" spans="1:7" ht="6.75" customHeight="1" thickBot="1">
      <c r="A210" s="34"/>
      <c r="F210" s="91"/>
      <c r="G210" s="36"/>
    </row>
    <row r="211" spans="1:7" ht="13.5" thickBot="1">
      <c r="A211" s="34"/>
      <c r="C211" s="35" t="s">
        <v>15</v>
      </c>
      <c r="F211" s="246" t="str">
        <f>HAPU!F269</f>
        <v/>
      </c>
      <c r="G211" s="36"/>
    </row>
    <row r="212" spans="1:7" s="33" customFormat="1" ht="6.75" customHeight="1" thickBot="1">
      <c r="A212" s="40"/>
      <c r="B212" s="17"/>
      <c r="C212" s="41"/>
      <c r="D212" s="38"/>
      <c r="F212" s="98"/>
      <c r="G212" s="39"/>
    </row>
    <row r="213" spans="1:7" s="33" customFormat="1" ht="13.5" customHeight="1" thickBot="1">
      <c r="A213" s="40"/>
      <c r="B213" s="17" t="str">
        <f>HAPU!B272</f>
        <v>Optional Milestone:</v>
      </c>
      <c r="C213" s="17"/>
      <c r="D213" s="236">
        <f>HAPU!D272</f>
        <v>0</v>
      </c>
      <c r="F213" s="245" t="str">
        <f>HAPU!F279</f>
        <v>N/A</v>
      </c>
      <c r="G213" s="39"/>
    </row>
    <row r="214" spans="1:7" ht="6.75" customHeight="1" thickBot="1">
      <c r="A214" s="34"/>
      <c r="F214" s="91"/>
      <c r="G214" s="36"/>
    </row>
    <row r="215" spans="1:7" ht="13.5" thickBot="1">
      <c r="A215" s="34"/>
      <c r="C215" s="35" t="s">
        <v>15</v>
      </c>
      <c r="F215" s="246" t="str">
        <f>HAPU!F294</f>
        <v/>
      </c>
      <c r="G215" s="36"/>
    </row>
    <row r="216" spans="1:7" s="33" customFormat="1" ht="6.75" customHeight="1" thickBot="1">
      <c r="A216" s="40"/>
      <c r="B216" s="17"/>
      <c r="C216" s="41"/>
      <c r="D216" s="38"/>
      <c r="F216" s="98"/>
      <c r="G216" s="39"/>
    </row>
    <row r="217" spans="1:7" s="33" customFormat="1" ht="13.5" customHeight="1" thickBot="1">
      <c r="A217" s="40"/>
      <c r="B217" s="17" t="str">
        <f>HAPU!B297</f>
        <v>Optional Milestone:</v>
      </c>
      <c r="C217" s="17"/>
      <c r="D217" s="236">
        <f>HAPU!D297</f>
        <v>0</v>
      </c>
      <c r="F217" s="245" t="str">
        <f>HAPU!F304</f>
        <v>N/A</v>
      </c>
      <c r="G217" s="39"/>
    </row>
    <row r="218" spans="1:7" ht="6.75" customHeight="1" thickBot="1">
      <c r="A218" s="34"/>
      <c r="F218" s="91"/>
      <c r="G218" s="36"/>
    </row>
    <row r="219" spans="1:7" ht="13.5" thickBot="1">
      <c r="A219" s="34"/>
      <c r="C219" s="35" t="s">
        <v>15</v>
      </c>
      <c r="F219" s="246" t="str">
        <f>HAPU!F319</f>
        <v/>
      </c>
      <c r="G219" s="36"/>
    </row>
    <row r="220" spans="1:7" s="33" customFormat="1" ht="6.75" customHeight="1" thickBot="1">
      <c r="A220" s="40"/>
      <c r="B220" s="17"/>
      <c r="C220" s="41"/>
      <c r="D220" s="38"/>
      <c r="F220" s="98"/>
      <c r="G220" s="39"/>
    </row>
    <row r="221" spans="1:7" s="33" customFormat="1" ht="13.5" customHeight="1" thickBot="1">
      <c r="A221" s="40"/>
      <c r="B221" s="17" t="str">
        <f>HAPU!B322</f>
        <v>Optional Milestone:</v>
      </c>
      <c r="C221" s="17"/>
      <c r="D221" s="236">
        <f>HAPU!D322</f>
        <v>0</v>
      </c>
      <c r="F221" s="245" t="str">
        <f>HAPU!F329</f>
        <v>N/A</v>
      </c>
      <c r="G221" s="39"/>
    </row>
    <row r="222" spans="1:7" ht="6.75" customHeight="1" thickBot="1">
      <c r="A222" s="34"/>
      <c r="F222" s="91"/>
      <c r="G222" s="36"/>
    </row>
    <row r="223" spans="1:7" ht="13.5" thickBot="1">
      <c r="A223" s="34"/>
      <c r="C223" s="35" t="s">
        <v>15</v>
      </c>
      <c r="F223" s="246" t="str">
        <f>HAPU!F344</f>
        <v/>
      </c>
      <c r="G223" s="36"/>
    </row>
    <row r="224" spans="1:7" s="33" customFormat="1" ht="6.75" customHeight="1" thickBot="1">
      <c r="A224" s="40"/>
      <c r="B224" s="17"/>
      <c r="C224" s="41"/>
      <c r="D224" s="38"/>
      <c r="F224" s="98"/>
      <c r="G224" s="39"/>
    </row>
    <row r="225" spans="1:7" s="33" customFormat="1" ht="13.5" customHeight="1" thickBot="1">
      <c r="A225" s="40"/>
      <c r="B225" s="17" t="str">
        <f>HAPU!B347</f>
        <v>Optional Milestone:</v>
      </c>
      <c r="C225" s="17"/>
      <c r="D225" s="236">
        <f>HAPU!D347</f>
        <v>0</v>
      </c>
      <c r="F225" s="262" t="str">
        <f>HAPU!F354</f>
        <v>N/A</v>
      </c>
      <c r="G225" s="39"/>
    </row>
    <row r="226" spans="1:7" ht="6.75" customHeight="1" thickBot="1">
      <c r="A226" s="34"/>
      <c r="F226" s="91"/>
      <c r="G226" s="36"/>
    </row>
    <row r="227" spans="1:7" ht="13.5" thickBot="1">
      <c r="A227" s="34"/>
      <c r="C227" s="35" t="s">
        <v>15</v>
      </c>
      <c r="F227" s="263" t="str">
        <f>HAPU!F369</f>
        <v/>
      </c>
      <c r="G227" s="36"/>
    </row>
    <row r="228" spans="1:7" ht="13.5" thickBot="1">
      <c r="A228" s="34"/>
      <c r="C228" s="35"/>
      <c r="F228" s="91"/>
      <c r="G228" s="36"/>
    </row>
    <row r="229" spans="1:7" ht="13.5" thickBot="1">
      <c r="A229" s="34"/>
      <c r="B229" s="2" t="s">
        <v>10</v>
      </c>
      <c r="C229" s="35"/>
      <c r="F229" s="247">
        <f>HAPU!F17</f>
        <v>0</v>
      </c>
      <c r="G229" s="36"/>
    </row>
    <row r="230" spans="1:7" ht="13.5" thickBot="1">
      <c r="A230" s="34"/>
      <c r="C230" s="35"/>
      <c r="F230" s="91"/>
      <c r="G230" s="36"/>
    </row>
    <row r="231" spans="1:7" ht="13.5" thickBot="1">
      <c r="A231" s="34"/>
      <c r="B231" s="2" t="s">
        <v>62</v>
      </c>
      <c r="C231" s="35"/>
      <c r="F231" s="259">
        <f>SUM(F175,F179,F183,F187,F191,F195,F199,F203,F207,F211,F215,F219,F223,F227)</f>
        <v>0</v>
      </c>
      <c r="G231" s="36"/>
    </row>
    <row r="232" spans="1:7" ht="13.5" thickBot="1">
      <c r="A232" s="34"/>
      <c r="C232" s="35"/>
      <c r="F232" s="91"/>
      <c r="G232" s="36"/>
    </row>
    <row r="233" spans="1:7" ht="13.5" thickBot="1">
      <c r="A233" s="34"/>
      <c r="B233" s="2" t="s">
        <v>63</v>
      </c>
      <c r="C233" s="35"/>
      <c r="F233" s="248">
        <f>COUNT(F175,F179,F183,F187,F191,F195,F199,F203,F207,F211,F215,F219,F223,F227)</f>
        <v>0</v>
      </c>
      <c r="G233" s="36"/>
    </row>
    <row r="234" spans="1:7" ht="13.5" thickBot="1">
      <c r="A234" s="34"/>
      <c r="C234" s="35"/>
      <c r="F234" s="91"/>
      <c r="G234" s="36"/>
    </row>
    <row r="235" spans="1:7" ht="13.5" thickBot="1">
      <c r="A235" s="34"/>
      <c r="B235" s="2" t="s">
        <v>64</v>
      </c>
      <c r="C235" s="35"/>
      <c r="F235" s="249" t="str">
        <f>IF(F233=0," ",F231/F233)</f>
        <v xml:space="preserve"> </v>
      </c>
      <c r="G235" s="36"/>
    </row>
    <row r="236" spans="1:7" ht="13.5" thickBot="1">
      <c r="A236" s="34"/>
      <c r="C236" s="35"/>
      <c r="F236" s="91"/>
      <c r="G236" s="36"/>
    </row>
    <row r="237" spans="1:7" ht="13.5" thickBot="1">
      <c r="A237" s="34"/>
      <c r="B237" s="2" t="s">
        <v>65</v>
      </c>
      <c r="C237" s="35"/>
      <c r="F237" s="247" t="str">
        <f>IF(F233=0," ",F235*F229)</f>
        <v xml:space="preserve"> </v>
      </c>
      <c r="G237" s="36"/>
    </row>
    <row r="238" spans="1:7" ht="13.5" thickBot="1">
      <c r="A238" s="34"/>
      <c r="C238" s="35"/>
      <c r="F238" s="91"/>
      <c r="G238" s="36"/>
    </row>
    <row r="239" spans="1:7" ht="13.5" thickBot="1">
      <c r="A239" s="34"/>
      <c r="B239" s="2" t="s">
        <v>11</v>
      </c>
      <c r="C239" s="35"/>
      <c r="F239" s="250">
        <f>HAPU!F19</f>
        <v>0</v>
      </c>
      <c r="G239" s="36"/>
    </row>
    <row r="240" spans="1:7" ht="13.5" thickBot="1">
      <c r="A240" s="34"/>
      <c r="C240" s="35"/>
      <c r="F240" s="91"/>
      <c r="G240" s="36"/>
    </row>
    <row r="241" spans="1:7" ht="13.5" thickBot="1">
      <c r="A241" s="34"/>
      <c r="B241" s="237" t="s">
        <v>66</v>
      </c>
      <c r="C241" s="35"/>
      <c r="F241" s="215" t="str">
        <f>IF(F233=0," ",F237-F239)</f>
        <v xml:space="preserve"> </v>
      </c>
      <c r="G241" s="36"/>
    </row>
    <row r="242" spans="1:7" ht="15">
      <c r="A242" s="48"/>
      <c r="B242" s="252"/>
      <c r="C242" s="253"/>
      <c r="D242" s="50"/>
      <c r="E242" s="49"/>
      <c r="F242" s="131"/>
      <c r="G242" s="52"/>
    </row>
    <row r="243" spans="1:7" s="33" customFormat="1" ht="15.75" thickBot="1">
      <c r="A243" s="27" t="s">
        <v>127</v>
      </c>
      <c r="B243" s="28"/>
      <c r="C243" s="28"/>
      <c r="D243" s="29"/>
      <c r="E243" s="30"/>
      <c r="F243" s="109"/>
      <c r="G243" s="32"/>
    </row>
    <row r="244" spans="1:7" s="33" customFormat="1" ht="13.5" customHeight="1" thickBot="1">
      <c r="A244" s="40"/>
      <c r="B244" s="17" t="str">
        <f>Stroke!B22</f>
        <v>Optional Milestone:</v>
      </c>
      <c r="C244" s="17"/>
      <c r="D244" s="236">
        <f>Stroke!D22</f>
        <v>0</v>
      </c>
      <c r="F244" s="245" t="str">
        <f>Stroke!F29</f>
        <v>N/A</v>
      </c>
      <c r="G244" s="39"/>
    </row>
    <row r="245" spans="1:7" ht="6.75" customHeight="1" thickBot="1">
      <c r="A245" s="34"/>
      <c r="F245" s="91"/>
      <c r="G245" s="36"/>
    </row>
    <row r="246" spans="1:7" ht="13.5" thickBot="1">
      <c r="A246" s="34"/>
      <c r="C246" s="35" t="s">
        <v>15</v>
      </c>
      <c r="F246" s="246" t="str">
        <f>Stroke!F44</f>
        <v/>
      </c>
      <c r="G246" s="36"/>
    </row>
    <row r="247" spans="1:7" s="33" customFormat="1" ht="6.75" customHeight="1" thickBot="1">
      <c r="A247" s="40"/>
      <c r="B247" s="17"/>
      <c r="C247" s="41"/>
      <c r="D247" s="38"/>
      <c r="F247" s="98"/>
      <c r="G247" s="39"/>
    </row>
    <row r="248" spans="1:7" s="33" customFormat="1" ht="13.5" customHeight="1" thickBot="1">
      <c r="A248" s="40"/>
      <c r="B248" s="17" t="str">
        <f>Stroke!B47</f>
        <v>Optional Milestone:</v>
      </c>
      <c r="C248" s="17"/>
      <c r="D248" s="236">
        <f>Stroke!D47</f>
        <v>0</v>
      </c>
      <c r="F248" s="245" t="str">
        <f>Stroke!F54</f>
        <v>N/A</v>
      </c>
      <c r="G248" s="39"/>
    </row>
    <row r="249" spans="1:7" ht="6.75" customHeight="1" thickBot="1">
      <c r="A249" s="34"/>
      <c r="F249" s="91"/>
      <c r="G249" s="36"/>
    </row>
    <row r="250" spans="1:7" ht="13.5" thickBot="1">
      <c r="A250" s="34"/>
      <c r="C250" s="35" t="s">
        <v>15</v>
      </c>
      <c r="F250" s="246" t="str">
        <f>Stroke!F69</f>
        <v/>
      </c>
      <c r="G250" s="36"/>
    </row>
    <row r="251" spans="1:7" s="33" customFormat="1" ht="6.75" customHeight="1" thickBot="1">
      <c r="A251" s="40"/>
      <c r="B251" s="17"/>
      <c r="C251" s="41"/>
      <c r="D251" s="38"/>
      <c r="F251" s="98"/>
      <c r="G251" s="39"/>
    </row>
    <row r="252" spans="1:7" s="33" customFormat="1" ht="13.5" customHeight="1" thickBot="1">
      <c r="A252" s="40"/>
      <c r="B252" s="17" t="str">
        <f>Stroke!B72</f>
        <v>Optional Milestone:</v>
      </c>
      <c r="C252" s="17"/>
      <c r="D252" s="236">
        <f>Stroke!D72</f>
        <v>0</v>
      </c>
      <c r="F252" s="245" t="str">
        <f>Stroke!F79</f>
        <v>N/A</v>
      </c>
      <c r="G252" s="39"/>
    </row>
    <row r="253" spans="1:7" ht="6.75" customHeight="1" thickBot="1">
      <c r="A253" s="34"/>
      <c r="F253" s="91"/>
      <c r="G253" s="36"/>
    </row>
    <row r="254" spans="1:7" ht="13.5" thickBot="1">
      <c r="A254" s="34"/>
      <c r="C254" s="35" t="s">
        <v>15</v>
      </c>
      <c r="F254" s="246" t="str">
        <f>Stroke!F94</f>
        <v/>
      </c>
      <c r="G254" s="36"/>
    </row>
    <row r="255" spans="1:7" s="33" customFormat="1" ht="6.75" customHeight="1" thickBot="1">
      <c r="A255" s="40"/>
      <c r="B255" s="17"/>
      <c r="C255" s="41"/>
      <c r="D255" s="38"/>
      <c r="F255" s="98"/>
      <c r="G255" s="39"/>
    </row>
    <row r="256" spans="1:7" s="33" customFormat="1" ht="13.5" customHeight="1" thickBot="1">
      <c r="A256" s="40"/>
      <c r="B256" s="17" t="str">
        <f>Stroke!B97</f>
        <v>Optional Milestone:</v>
      </c>
      <c r="C256" s="17"/>
      <c r="D256" s="236">
        <f>Stroke!D97</f>
        <v>0</v>
      </c>
      <c r="F256" s="245" t="str">
        <f>Stroke!F104</f>
        <v>N/A</v>
      </c>
      <c r="G256" s="39"/>
    </row>
    <row r="257" spans="1:7" ht="6.75" customHeight="1" thickBot="1">
      <c r="A257" s="34"/>
      <c r="F257" s="91"/>
      <c r="G257" s="36"/>
    </row>
    <row r="258" spans="1:7" ht="13.5" thickBot="1">
      <c r="A258" s="34"/>
      <c r="C258" s="35" t="s">
        <v>15</v>
      </c>
      <c r="F258" s="246" t="str">
        <f>Stroke!F119</f>
        <v/>
      </c>
      <c r="G258" s="36"/>
    </row>
    <row r="259" spans="1:7" s="33" customFormat="1" ht="6.75" customHeight="1" thickBot="1">
      <c r="A259" s="40"/>
      <c r="B259" s="17"/>
      <c r="C259" s="41"/>
      <c r="D259" s="38"/>
      <c r="F259" s="98"/>
      <c r="G259" s="39"/>
    </row>
    <row r="260" spans="1:7" s="33" customFormat="1" ht="13.5" customHeight="1" thickBot="1">
      <c r="A260" s="40"/>
      <c r="B260" s="17" t="str">
        <f>Stroke!B122</f>
        <v>Optional Milestone:</v>
      </c>
      <c r="C260" s="17"/>
      <c r="D260" s="236">
        <f>Stroke!D122</f>
        <v>0</v>
      </c>
      <c r="F260" s="245" t="str">
        <f>Stroke!F129</f>
        <v>N/A</v>
      </c>
      <c r="G260" s="39"/>
    </row>
    <row r="261" spans="1:7" ht="6.75" customHeight="1" thickBot="1">
      <c r="A261" s="34"/>
      <c r="F261" s="91"/>
      <c r="G261" s="36"/>
    </row>
    <row r="262" spans="1:7" ht="13.5" thickBot="1">
      <c r="A262" s="34"/>
      <c r="C262" s="35" t="s">
        <v>15</v>
      </c>
      <c r="F262" s="246" t="str">
        <f>Stroke!F144</f>
        <v/>
      </c>
      <c r="G262" s="36"/>
    </row>
    <row r="263" spans="1:7" s="33" customFormat="1" ht="6.75" customHeight="1" thickBot="1">
      <c r="A263" s="40"/>
      <c r="B263" s="17"/>
      <c r="C263" s="41"/>
      <c r="D263" s="38"/>
      <c r="F263" s="98"/>
      <c r="G263" s="39"/>
    </row>
    <row r="264" spans="1:7" s="33" customFormat="1" ht="13.5" customHeight="1" thickBot="1">
      <c r="A264" s="40"/>
      <c r="B264" s="17" t="str">
        <f>Stroke!B147</f>
        <v>Optional Milestone:</v>
      </c>
      <c r="C264" s="17"/>
      <c r="D264" s="236">
        <f>Stroke!D147</f>
        <v>0</v>
      </c>
      <c r="F264" s="245" t="str">
        <f>Stroke!F154</f>
        <v>N/A</v>
      </c>
      <c r="G264" s="39"/>
    </row>
    <row r="265" spans="1:7" ht="6.75" customHeight="1" thickBot="1">
      <c r="A265" s="34"/>
      <c r="F265" s="91"/>
      <c r="G265" s="36"/>
    </row>
    <row r="266" spans="1:7" ht="13.5" thickBot="1">
      <c r="A266" s="34"/>
      <c r="C266" s="35" t="s">
        <v>15</v>
      </c>
      <c r="F266" s="246" t="str">
        <f>Stroke!F169</f>
        <v/>
      </c>
      <c r="G266" s="36"/>
    </row>
    <row r="267" spans="1:7" ht="13.5" thickBot="1">
      <c r="A267" s="34"/>
      <c r="C267" s="35"/>
      <c r="F267" s="91"/>
      <c r="G267" s="36"/>
    </row>
    <row r="268" spans="1:7" ht="13.5" thickBot="1">
      <c r="A268" s="34"/>
      <c r="B268" s="2" t="s">
        <v>10</v>
      </c>
      <c r="C268" s="35"/>
      <c r="F268" s="247">
        <f>Stroke!F17</f>
        <v>0</v>
      </c>
      <c r="G268" s="36"/>
    </row>
    <row r="269" spans="1:7" ht="13.5" thickBot="1">
      <c r="A269" s="34"/>
      <c r="C269" s="35"/>
      <c r="F269" s="91"/>
      <c r="G269" s="36"/>
    </row>
    <row r="270" spans="1:7" ht="13.5" thickBot="1">
      <c r="A270" s="34"/>
      <c r="B270" s="2" t="s">
        <v>62</v>
      </c>
      <c r="C270" s="35"/>
      <c r="F270" s="259">
        <f>SUM(F246,F250,F254,F258,F262,F266)</f>
        <v>0</v>
      </c>
      <c r="G270" s="36"/>
    </row>
    <row r="271" spans="1:7" ht="13.5" thickBot="1">
      <c r="A271" s="34"/>
      <c r="C271" s="35"/>
      <c r="F271" s="91"/>
      <c r="G271" s="36"/>
    </row>
    <row r="272" spans="1:7" ht="13.5" thickBot="1">
      <c r="A272" s="34"/>
      <c r="B272" s="2" t="s">
        <v>63</v>
      </c>
      <c r="C272" s="35"/>
      <c r="F272" s="248">
        <f>COUNT(F246,F250,F254,F258,F262,F266)</f>
        <v>0</v>
      </c>
      <c r="G272" s="36"/>
    </row>
    <row r="273" spans="1:7" ht="13.5" thickBot="1">
      <c r="A273" s="34"/>
      <c r="C273" s="35"/>
      <c r="F273" s="91"/>
      <c r="G273" s="36"/>
    </row>
    <row r="274" spans="1:7" ht="13.5" thickBot="1">
      <c r="A274" s="34"/>
      <c r="B274" s="2" t="s">
        <v>64</v>
      </c>
      <c r="C274" s="35"/>
      <c r="F274" s="249" t="str">
        <f>IF(F272=0," ",F270/F272)</f>
        <v xml:space="preserve"> </v>
      </c>
      <c r="G274" s="36"/>
    </row>
    <row r="275" spans="1:7" ht="13.5" thickBot="1">
      <c r="A275" s="34"/>
      <c r="C275" s="35"/>
      <c r="F275" s="91"/>
      <c r="G275" s="36"/>
    </row>
    <row r="276" spans="1:7" ht="13.5" thickBot="1">
      <c r="A276" s="34"/>
      <c r="B276" s="2" t="s">
        <v>65</v>
      </c>
      <c r="C276" s="35"/>
      <c r="F276" s="247" t="str">
        <f>IF(F272=0," ",F274*F268)</f>
        <v xml:space="preserve"> </v>
      </c>
      <c r="G276" s="36"/>
    </row>
    <row r="277" spans="1:7" ht="13.5" thickBot="1">
      <c r="A277" s="34"/>
      <c r="C277" s="35"/>
      <c r="F277" s="91"/>
      <c r="G277" s="36"/>
    </row>
    <row r="278" spans="1:7" ht="13.5" thickBot="1">
      <c r="A278" s="34"/>
      <c r="B278" s="2" t="s">
        <v>11</v>
      </c>
      <c r="C278" s="35"/>
      <c r="F278" s="250">
        <f>Stroke!F19</f>
        <v>0</v>
      </c>
      <c r="G278" s="36"/>
    </row>
    <row r="279" spans="1:7" ht="13.5" thickBot="1">
      <c r="A279" s="34"/>
      <c r="C279" s="35"/>
      <c r="F279" s="91"/>
      <c r="G279" s="36"/>
    </row>
    <row r="280" spans="1:7" ht="13.5" thickBot="1">
      <c r="A280" s="34"/>
      <c r="B280" s="237" t="s">
        <v>66</v>
      </c>
      <c r="C280" s="35"/>
      <c r="F280" s="215" t="str">
        <f>IF(F272=0," ",F276-F278)</f>
        <v xml:space="preserve"> </v>
      </c>
      <c r="G280" s="36"/>
    </row>
    <row r="281" spans="1:7" s="33" customFormat="1" ht="12.75" customHeight="1">
      <c r="A281" s="238"/>
      <c r="B281" s="239"/>
      <c r="C281" s="240"/>
      <c r="D281" s="152"/>
      <c r="E281" s="241"/>
      <c r="F281" s="251"/>
      <c r="G281" s="242"/>
    </row>
    <row r="282" spans="1:7" s="33" customFormat="1" ht="15.75" thickBot="1">
      <c r="A282" s="27" t="s">
        <v>128</v>
      </c>
      <c r="B282" s="260"/>
      <c r="C282" s="260"/>
      <c r="D282" s="29"/>
      <c r="E282" s="30"/>
      <c r="F282" s="110"/>
      <c r="G282" s="32"/>
    </row>
    <row r="283" spans="1:7" s="33" customFormat="1" ht="13.5" customHeight="1" thickBot="1">
      <c r="A283" s="40"/>
      <c r="B283" s="17" t="str">
        <f>VTE!B22</f>
        <v>Optional Milestone:</v>
      </c>
      <c r="C283" s="17"/>
      <c r="D283" s="236" t="str">
        <f>VTE!D22</f>
        <v>Form LAC-DHS VTE prevention collaborative as evidenced by LAC-DHS Performance Measure Committee minutes</v>
      </c>
      <c r="F283" s="245" t="str">
        <f>VTE!F29</f>
        <v>Yes</v>
      </c>
      <c r="G283" s="39"/>
    </row>
    <row r="284" spans="1:7" ht="6.75" customHeight="1" thickBot="1">
      <c r="A284" s="34"/>
      <c r="F284" s="91"/>
      <c r="G284" s="36"/>
    </row>
    <row r="285" spans="1:7" ht="13.5" thickBot="1">
      <c r="A285" s="34"/>
      <c r="C285" s="35" t="s">
        <v>15</v>
      </c>
      <c r="F285" s="246">
        <f>VTE!F44</f>
        <v>1</v>
      </c>
      <c r="G285" s="36"/>
    </row>
    <row r="286" spans="1:7" s="33" customFormat="1" ht="6.75" customHeight="1" thickBot="1">
      <c r="A286" s="40"/>
      <c r="B286" s="17"/>
      <c r="C286" s="41"/>
      <c r="D286" s="38"/>
      <c r="F286" s="98"/>
      <c r="G286" s="39"/>
    </row>
    <row r="287" spans="1:7" s="33" customFormat="1" ht="13.5" customHeight="1" thickBot="1">
      <c r="A287" s="40"/>
      <c r="B287" s="17" t="str">
        <f>VTE!B47</f>
        <v>Optional Milestone:</v>
      </c>
      <c r="C287" s="17"/>
      <c r="D287" s="236" t="str">
        <f>VTE!D47</f>
        <v>VTE team wll set general goals and a timeline for construction of and implementation of VTE protocol as evendenced by DHS Performance Measure Committee minutes</v>
      </c>
      <c r="F287" s="245" t="str">
        <f>VTE!F54</f>
        <v>Yes</v>
      </c>
      <c r="G287" s="39"/>
    </row>
    <row r="288" spans="1:7" ht="6.75" customHeight="1" thickBot="1">
      <c r="A288" s="34"/>
      <c r="F288" s="91"/>
      <c r="G288" s="36"/>
    </row>
    <row r="289" spans="1:7" ht="13.5" thickBot="1">
      <c r="A289" s="34"/>
      <c r="C289" s="35" t="s">
        <v>15</v>
      </c>
      <c r="F289" s="246">
        <f>VTE!F69</f>
        <v>1</v>
      </c>
      <c r="G289" s="36"/>
    </row>
    <row r="290" spans="1:7" s="33" customFormat="1" ht="6.75" customHeight="1" thickBot="1">
      <c r="A290" s="40"/>
      <c r="B290" s="17"/>
      <c r="C290" s="41"/>
      <c r="D290" s="38"/>
      <c r="F290" s="98"/>
      <c r="G290" s="39"/>
    </row>
    <row r="291" spans="1:7" s="33" customFormat="1" ht="13.5" customHeight="1" thickBot="1">
      <c r="A291" s="40"/>
      <c r="B291" s="17" t="str">
        <f>VTE!B72</f>
        <v>Optional Milestone:</v>
      </c>
      <c r="C291" s="17"/>
      <c r="D291" s="236" t="str">
        <f>VTE!D72</f>
        <v xml:space="preserve">Allocate resources to provide expert support as evidenced by DHS Performance Measure Committee minutes. </v>
      </c>
      <c r="F291" s="245" t="str">
        <f>VTE!F79</f>
        <v>Yes</v>
      </c>
      <c r="G291" s="39"/>
    </row>
    <row r="292" spans="1:7" ht="6.75" customHeight="1" thickBot="1">
      <c r="A292" s="34"/>
      <c r="F292" s="91"/>
      <c r="G292" s="36"/>
    </row>
    <row r="293" spans="1:7" ht="13.5" thickBot="1">
      <c r="A293" s="34"/>
      <c r="C293" s="35" t="s">
        <v>15</v>
      </c>
      <c r="F293" s="246">
        <f>VTE!F94</f>
        <v>1</v>
      </c>
      <c r="G293" s="36"/>
    </row>
    <row r="294" spans="1:7" s="33" customFormat="1" ht="6.75" customHeight="1" thickBot="1">
      <c r="A294" s="40"/>
      <c r="B294" s="17"/>
      <c r="C294" s="41"/>
      <c r="D294" s="38"/>
      <c r="F294" s="98"/>
      <c r="G294" s="39"/>
    </row>
    <row r="295" spans="1:7" s="33" customFormat="1" ht="13.5" customHeight="1" thickBot="1">
      <c r="A295" s="40"/>
      <c r="B295" s="17" t="str">
        <f>VTE!B97</f>
        <v>Optional Milestone:</v>
      </c>
      <c r="C295" s="17"/>
      <c r="D295" s="236" t="str">
        <f>VTE!D97</f>
        <v xml:space="preserve">Allocate resources to develop VTE data collection methodology as evidenced by DHS Performance Measure Commmittee minutes. </v>
      </c>
      <c r="F295" s="245" t="str">
        <f>VTE!F104</f>
        <v>Yes</v>
      </c>
      <c r="G295" s="39"/>
    </row>
    <row r="296" spans="1:7" ht="6.75" customHeight="1" thickBot="1">
      <c r="A296" s="34"/>
      <c r="F296" s="91"/>
      <c r="G296" s="36"/>
    </row>
    <row r="297" spans="1:7" ht="13.5" thickBot="1">
      <c r="A297" s="34"/>
      <c r="C297" s="35" t="s">
        <v>15</v>
      </c>
      <c r="F297" s="246">
        <f>VTE!F119</f>
        <v>1</v>
      </c>
      <c r="G297" s="36"/>
    </row>
    <row r="298" spans="1:7" s="33" customFormat="1" ht="6.75" customHeight="1" thickBot="1">
      <c r="A298" s="40"/>
      <c r="B298" s="17"/>
      <c r="C298" s="41"/>
      <c r="D298" s="38"/>
      <c r="F298" s="98"/>
      <c r="G298" s="39"/>
    </row>
    <row r="299" spans="1:7" s="33" customFormat="1" ht="13.5" customHeight="1" thickBot="1">
      <c r="A299" s="40"/>
      <c r="B299" s="17" t="str">
        <f>VTE!B122</f>
        <v>Optional Milestone:</v>
      </c>
      <c r="C299" s="17"/>
      <c r="D299" s="236" t="str">
        <f>VTE!D122</f>
        <v xml:space="preserve">Allocate resources to collect data on VTE measures as evidenced by DHS Performance Measure Committee Minutes. </v>
      </c>
      <c r="F299" s="245" t="str">
        <f>VTE!F129</f>
        <v>Yes</v>
      </c>
      <c r="G299" s="39"/>
    </row>
    <row r="300" spans="1:7" ht="6.75" customHeight="1" thickBot="1">
      <c r="A300" s="34"/>
      <c r="F300" s="91"/>
      <c r="G300" s="36"/>
    </row>
    <row r="301" spans="1:7" ht="13.5" thickBot="1">
      <c r="A301" s="34"/>
      <c r="C301" s="35" t="s">
        <v>15</v>
      </c>
      <c r="F301" s="246">
        <f>VTE!F144</f>
        <v>1</v>
      </c>
      <c r="G301" s="36"/>
    </row>
    <row r="302" spans="1:7" s="33" customFormat="1" ht="6.75" customHeight="1" thickBot="1">
      <c r="A302" s="40"/>
      <c r="B302" s="17"/>
      <c r="C302" s="41"/>
      <c r="D302" s="38"/>
      <c r="F302" s="98"/>
      <c r="G302" s="39"/>
    </row>
    <row r="303" spans="1:7" s="33" customFormat="1" ht="13.5" customHeight="1" thickBot="1">
      <c r="A303" s="40"/>
      <c r="B303" s="17" t="str">
        <f>VTE!B147</f>
        <v>Optional Milestone:</v>
      </c>
      <c r="C303" s="17"/>
      <c r="D303" s="236" t="str">
        <f>VTE!D147</f>
        <v xml:space="preserve">Report at least 6 months of data collection of VTE management process measures to SNI for the purposes of establishing the baseline and setting benchmarks. </v>
      </c>
      <c r="F303" s="245" t="str">
        <f>VTE!F154</f>
        <v>Yes</v>
      </c>
      <c r="G303" s="39"/>
    </row>
    <row r="304" spans="1:7" ht="6.75" customHeight="1" thickBot="1">
      <c r="A304" s="34"/>
      <c r="F304" s="91"/>
      <c r="G304" s="36"/>
    </row>
    <row r="305" spans="1:7" ht="13.5" thickBot="1">
      <c r="A305" s="34"/>
      <c r="C305" s="35" t="s">
        <v>15</v>
      </c>
      <c r="F305" s="246">
        <f>VTE!F169</f>
        <v>1</v>
      </c>
      <c r="G305" s="36"/>
    </row>
    <row r="306" spans="1:7" s="33" customFormat="1" ht="6.75" customHeight="1" thickBot="1">
      <c r="A306" s="40"/>
      <c r="B306" s="17"/>
      <c r="C306" s="41"/>
      <c r="D306" s="38"/>
      <c r="F306" s="98"/>
      <c r="G306" s="39"/>
    </row>
    <row r="307" spans="1:7" s="33" customFormat="1" ht="13.5" customHeight="1" thickBot="1">
      <c r="A307" s="40"/>
      <c r="B307" s="17" t="str">
        <f>VTE!B172</f>
        <v>Optional Milestone:</v>
      </c>
      <c r="C307" s="17"/>
      <c r="D307" s="236" t="str">
        <f>VTE!D172</f>
        <v>Report the 5 VTE process measures data to the State.</v>
      </c>
      <c r="F307" s="262" t="str">
        <f>VTE!F179</f>
        <v>Yes</v>
      </c>
      <c r="G307" s="39"/>
    </row>
    <row r="308" spans="1:7" ht="6.75" customHeight="1" thickBot="1">
      <c r="A308" s="34"/>
      <c r="F308" s="91"/>
      <c r="G308" s="36"/>
    </row>
    <row r="309" spans="1:7" ht="13.5" thickBot="1">
      <c r="A309" s="34"/>
      <c r="C309" s="35" t="s">
        <v>15</v>
      </c>
      <c r="F309" s="263">
        <f>VTE!F194</f>
        <v>1</v>
      </c>
      <c r="G309" s="36"/>
    </row>
    <row r="310" spans="1:7" ht="13.5" thickBot="1">
      <c r="A310" s="34"/>
      <c r="C310" s="35"/>
      <c r="F310" s="91"/>
      <c r="G310" s="36"/>
    </row>
    <row r="311" spans="1:7" ht="13.5" thickBot="1">
      <c r="A311" s="34"/>
      <c r="B311" s="2" t="s">
        <v>10</v>
      </c>
      <c r="C311" s="35"/>
      <c r="F311" s="247">
        <f>VTE!F17</f>
        <v>12795750</v>
      </c>
      <c r="G311" s="36"/>
    </row>
    <row r="312" spans="1:7" ht="13.5" thickBot="1">
      <c r="A312" s="34"/>
      <c r="C312" s="35"/>
      <c r="F312" s="91"/>
      <c r="G312" s="36"/>
    </row>
    <row r="313" spans="1:7" ht="13.5" thickBot="1">
      <c r="A313" s="34"/>
      <c r="B313" s="2" t="s">
        <v>62</v>
      </c>
      <c r="C313" s="35"/>
      <c r="F313" s="259">
        <f>SUM(F285,F289,F293,F297,F301,F305,F309)</f>
        <v>7</v>
      </c>
      <c r="G313" s="36"/>
    </row>
    <row r="314" spans="1:7" ht="13.5" thickBot="1">
      <c r="A314" s="34"/>
      <c r="C314" s="35"/>
      <c r="F314" s="91"/>
      <c r="G314" s="36"/>
    </row>
    <row r="315" spans="1:7" ht="13.5" thickBot="1">
      <c r="A315" s="34"/>
      <c r="B315" s="2" t="s">
        <v>63</v>
      </c>
      <c r="C315" s="35"/>
      <c r="F315" s="248">
        <f>COUNT(F285,F289,F293,F297,F301,F305,F309)</f>
        <v>7</v>
      </c>
      <c r="G315" s="36"/>
    </row>
    <row r="316" spans="1:7" ht="13.5" thickBot="1">
      <c r="A316" s="34"/>
      <c r="C316" s="35"/>
      <c r="F316" s="91"/>
      <c r="G316" s="36"/>
    </row>
    <row r="317" spans="1:7" ht="13.5" thickBot="1">
      <c r="A317" s="34"/>
      <c r="B317" s="2" t="s">
        <v>64</v>
      </c>
      <c r="C317" s="35"/>
      <c r="F317" s="249">
        <f>IF(F315=0," ",F313/F315)</f>
        <v>1</v>
      </c>
      <c r="G317" s="36"/>
    </row>
    <row r="318" spans="1:7" ht="13.5" thickBot="1">
      <c r="A318" s="34"/>
      <c r="C318" s="35"/>
      <c r="F318" s="91"/>
      <c r="G318" s="36"/>
    </row>
    <row r="319" spans="1:7" ht="13.5" thickBot="1">
      <c r="A319" s="34"/>
      <c r="B319" s="2" t="s">
        <v>65</v>
      </c>
      <c r="C319" s="35"/>
      <c r="F319" s="247">
        <f>IF(F315=0," ",F317*F311)</f>
        <v>12795750</v>
      </c>
      <c r="G319" s="36"/>
    </row>
    <row r="320" spans="1:7" ht="13.5" thickBot="1">
      <c r="A320" s="34"/>
      <c r="C320" s="35"/>
      <c r="F320" s="91"/>
      <c r="G320" s="36"/>
    </row>
    <row r="321" spans="1:7" ht="13.5" thickBot="1">
      <c r="A321" s="34"/>
      <c r="B321" s="2" t="s">
        <v>11</v>
      </c>
      <c r="C321" s="35"/>
      <c r="F321" s="250">
        <f>VTE!F19</f>
        <v>12795750</v>
      </c>
      <c r="G321" s="36"/>
    </row>
    <row r="322" spans="1:7" ht="13.5" thickBot="1">
      <c r="A322" s="34"/>
      <c r="C322" s="35"/>
      <c r="F322" s="91"/>
      <c r="G322" s="36"/>
    </row>
    <row r="323" spans="1:7" ht="13.5" thickBot="1">
      <c r="A323" s="34"/>
      <c r="B323" s="237" t="s">
        <v>66</v>
      </c>
      <c r="C323" s="35"/>
      <c r="F323" s="215">
        <f>IF(F315=0," ",F319-F321)</f>
        <v>0</v>
      </c>
      <c r="G323" s="36"/>
    </row>
    <row r="324" spans="1:7" ht="12.75" customHeight="1">
      <c r="A324" s="48"/>
      <c r="B324" s="49"/>
      <c r="C324" s="49"/>
      <c r="D324" s="50"/>
      <c r="E324" s="49"/>
      <c r="F324" s="132"/>
      <c r="G324" s="52"/>
    </row>
    <row r="325" spans="1:7" ht="15.75" thickBot="1">
      <c r="A325" s="27" t="s">
        <v>129</v>
      </c>
      <c r="B325" s="160"/>
      <c r="C325" s="160"/>
      <c r="D325" s="161"/>
      <c r="E325" s="160"/>
      <c r="F325" s="264"/>
      <c r="G325" s="163"/>
    </row>
    <row r="326" spans="1:7" ht="13.5" customHeight="1" thickBot="1">
      <c r="A326" s="34"/>
      <c r="B326" s="2" t="str">
        <f>'Falls with Injury'!B21</f>
        <v>Prevalence of patient falls with injuries (Rate per 1,000 patient days)</v>
      </c>
      <c r="F326" s="245" t="str">
        <f>'Falls with Injury'!F27</f>
        <v>N/A</v>
      </c>
      <c r="G326" s="36"/>
    </row>
    <row r="327" spans="1:7" ht="6.75" customHeight="1" thickBot="1">
      <c r="A327" s="34"/>
      <c r="F327" s="91"/>
      <c r="G327" s="36"/>
    </row>
    <row r="328" spans="1:7" s="33" customFormat="1" ht="13.5" customHeight="1" thickBot="1">
      <c r="A328" s="40"/>
      <c r="C328" s="232" t="s">
        <v>15</v>
      </c>
      <c r="D328" s="38"/>
      <c r="F328" s="258" t="str">
        <f>'Falls with Injury'!F44</f>
        <v/>
      </c>
      <c r="G328" s="39"/>
    </row>
    <row r="329" spans="1:7" s="33" customFormat="1" ht="6.75" customHeight="1" thickBot="1">
      <c r="A329" s="40"/>
      <c r="B329" s="17"/>
      <c r="C329" s="41"/>
      <c r="D329" s="38"/>
      <c r="F329" s="98"/>
      <c r="G329" s="39"/>
    </row>
    <row r="330" spans="1:7" s="33" customFormat="1" ht="13.5" customHeight="1" thickBot="1">
      <c r="A330" s="40"/>
      <c r="B330" s="17" t="str">
        <f>'Falls with Injury'!B47</f>
        <v>Optional Milestone:</v>
      </c>
      <c r="C330" s="17"/>
      <c r="D330" s="236">
        <f>'Falls with Injury'!D47</f>
        <v>0</v>
      </c>
      <c r="F330" s="245" t="str">
        <f>'Falls with Injury'!F54</f>
        <v>N/A</v>
      </c>
      <c r="G330" s="39"/>
    </row>
    <row r="331" spans="1:7" ht="6.75" customHeight="1" thickBot="1">
      <c r="A331" s="34"/>
      <c r="F331" s="91"/>
      <c r="G331" s="36"/>
    </row>
    <row r="332" spans="1:7" ht="13.5" thickBot="1">
      <c r="A332" s="34"/>
      <c r="C332" s="35" t="s">
        <v>15</v>
      </c>
      <c r="F332" s="246" t="str">
        <f>'Falls with Injury'!F69</f>
        <v/>
      </c>
      <c r="G332" s="36"/>
    </row>
    <row r="333" spans="1:7" s="33" customFormat="1" ht="6.75" customHeight="1" thickBot="1">
      <c r="A333" s="40"/>
      <c r="B333" s="17"/>
      <c r="C333" s="41"/>
      <c r="D333" s="38"/>
      <c r="F333" s="98"/>
      <c r="G333" s="39"/>
    </row>
    <row r="334" spans="1:7" s="33" customFormat="1" ht="13.5" customHeight="1" thickBot="1">
      <c r="A334" s="40"/>
      <c r="B334" s="17" t="str">
        <f>'Falls with Injury'!B72</f>
        <v>Optional Milestone:</v>
      </c>
      <c r="C334" s="17"/>
      <c r="D334" s="236">
        <f>'Falls with Injury'!D72</f>
        <v>0</v>
      </c>
      <c r="F334" s="245" t="str">
        <f>'Falls with Injury'!F79</f>
        <v>N/A</v>
      </c>
      <c r="G334" s="39"/>
    </row>
    <row r="335" spans="1:7" ht="6.75" customHeight="1" thickBot="1">
      <c r="A335" s="34"/>
      <c r="F335" s="91"/>
      <c r="G335" s="36"/>
    </row>
    <row r="336" spans="1:7" ht="13.5" thickBot="1">
      <c r="A336" s="34"/>
      <c r="C336" s="35" t="s">
        <v>15</v>
      </c>
      <c r="F336" s="246" t="str">
        <f>'Falls with Injury'!F94</f>
        <v/>
      </c>
      <c r="G336" s="36"/>
    </row>
    <row r="337" spans="1:7" s="33" customFormat="1" ht="6.75" customHeight="1" thickBot="1">
      <c r="A337" s="40"/>
      <c r="B337" s="17"/>
      <c r="C337" s="41"/>
      <c r="D337" s="38"/>
      <c r="F337" s="98"/>
      <c r="G337" s="39"/>
    </row>
    <row r="338" spans="1:7" s="33" customFormat="1" ht="13.5" customHeight="1" thickBot="1">
      <c r="A338" s="40"/>
      <c r="B338" s="17" t="str">
        <f>'Falls with Injury'!B97</f>
        <v>Optional Milestone:</v>
      </c>
      <c r="C338" s="17"/>
      <c r="D338" s="236">
        <f>'Falls with Injury'!D97</f>
        <v>0</v>
      </c>
      <c r="F338" s="245" t="str">
        <f>'Falls with Injury'!F104</f>
        <v>N/A</v>
      </c>
      <c r="G338" s="39"/>
    </row>
    <row r="339" spans="1:7" ht="6.75" customHeight="1" thickBot="1">
      <c r="A339" s="34"/>
      <c r="F339" s="91"/>
      <c r="G339" s="36"/>
    </row>
    <row r="340" spans="1:7" ht="13.5" thickBot="1">
      <c r="A340" s="34"/>
      <c r="C340" s="35" t="s">
        <v>15</v>
      </c>
      <c r="F340" s="246" t="str">
        <f>'Falls with Injury'!F119</f>
        <v/>
      </c>
      <c r="G340" s="36"/>
    </row>
    <row r="341" spans="1:7" s="33" customFormat="1" ht="6.75" customHeight="1" thickBot="1">
      <c r="A341" s="40"/>
      <c r="B341" s="17"/>
      <c r="C341" s="41"/>
      <c r="D341" s="38"/>
      <c r="F341" s="98"/>
      <c r="G341" s="39"/>
    </row>
    <row r="342" spans="1:7" s="33" customFormat="1" ht="13.5" customHeight="1" thickBot="1">
      <c r="A342" s="40"/>
      <c r="B342" s="17" t="str">
        <f>'Falls with Injury'!B122</f>
        <v>Optional Milestone:</v>
      </c>
      <c r="C342" s="17"/>
      <c r="D342" s="236">
        <f>'Falls with Injury'!D122</f>
        <v>0</v>
      </c>
      <c r="F342" s="245" t="str">
        <f>'Falls with Injury'!F129</f>
        <v>N/A</v>
      </c>
      <c r="G342" s="39"/>
    </row>
    <row r="343" spans="1:7" ht="6.75" customHeight="1" thickBot="1">
      <c r="A343" s="34"/>
      <c r="F343" s="91"/>
      <c r="G343" s="36"/>
    </row>
    <row r="344" spans="1:7" ht="13.5" thickBot="1">
      <c r="A344" s="34"/>
      <c r="C344" s="35" t="s">
        <v>15</v>
      </c>
      <c r="F344" s="246" t="str">
        <f>'Falls with Injury'!F144</f>
        <v/>
      </c>
      <c r="G344" s="36"/>
    </row>
    <row r="345" spans="1:7" s="33" customFormat="1" ht="6.75" customHeight="1" thickBot="1">
      <c r="A345" s="40"/>
      <c r="B345" s="17"/>
      <c r="C345" s="41"/>
      <c r="D345" s="38"/>
      <c r="F345" s="98"/>
      <c r="G345" s="39"/>
    </row>
    <row r="346" spans="1:7" s="33" customFormat="1" ht="13.5" customHeight="1" thickBot="1">
      <c r="A346" s="40"/>
      <c r="B346" s="17" t="str">
        <f>'Falls with Injury'!B147</f>
        <v>Optional Milestone:</v>
      </c>
      <c r="C346" s="17"/>
      <c r="D346" s="236">
        <f>'Falls with Injury'!D147</f>
        <v>0</v>
      </c>
      <c r="F346" s="245" t="str">
        <f>'Falls with Injury'!F154</f>
        <v>N/A</v>
      </c>
      <c r="G346" s="39"/>
    </row>
    <row r="347" spans="1:7" ht="6.75" customHeight="1" thickBot="1">
      <c r="A347" s="34"/>
      <c r="F347" s="91"/>
      <c r="G347" s="36"/>
    </row>
    <row r="348" spans="1:7" ht="13.5" thickBot="1">
      <c r="A348" s="34"/>
      <c r="C348" s="35" t="s">
        <v>15</v>
      </c>
      <c r="F348" s="246" t="str">
        <f>'Falls with Injury'!F169</f>
        <v/>
      </c>
      <c r="G348" s="36"/>
    </row>
    <row r="349" spans="1:7" s="33" customFormat="1" ht="6.75" customHeight="1" thickBot="1">
      <c r="A349" s="40"/>
      <c r="B349" s="17"/>
      <c r="C349" s="41"/>
      <c r="D349" s="38"/>
      <c r="F349" s="98"/>
      <c r="G349" s="39"/>
    </row>
    <row r="350" spans="1:7" s="33" customFormat="1" ht="13.5" customHeight="1" thickBot="1">
      <c r="A350" s="40"/>
      <c r="B350" s="17" t="str">
        <f>'Falls with Injury'!B172</f>
        <v>Optional Milestone:</v>
      </c>
      <c r="C350" s="17"/>
      <c r="D350" s="236">
        <f>'Falls with Injury'!D172</f>
        <v>0</v>
      </c>
      <c r="F350" s="245" t="str">
        <f>'Falls with Injury'!F179</f>
        <v>N/A</v>
      </c>
      <c r="G350" s="39"/>
    </row>
    <row r="351" spans="1:7" ht="6.75" customHeight="1" thickBot="1">
      <c r="A351" s="34"/>
      <c r="F351" s="91"/>
      <c r="G351" s="36"/>
    </row>
    <row r="352" spans="1:7" ht="13.5" thickBot="1">
      <c r="A352" s="34"/>
      <c r="C352" s="35" t="s">
        <v>15</v>
      </c>
      <c r="F352" s="246" t="str">
        <f>'Falls with Injury'!F194</f>
        <v/>
      </c>
      <c r="G352" s="36"/>
    </row>
    <row r="353" spans="1:7" ht="13.5" thickBot="1">
      <c r="A353" s="34"/>
      <c r="C353" s="35"/>
      <c r="F353" s="91"/>
      <c r="G353" s="36"/>
    </row>
    <row r="354" spans="1:7" ht="13.5" thickBot="1">
      <c r="A354" s="34"/>
      <c r="B354" s="2" t="s">
        <v>10</v>
      </c>
      <c r="C354" s="35"/>
      <c r="F354" s="247">
        <f>'Falls with Injury'!F17</f>
        <v>0</v>
      </c>
      <c r="G354" s="36"/>
    </row>
    <row r="355" spans="1:7" ht="13.5" thickBot="1">
      <c r="A355" s="34"/>
      <c r="C355" s="35"/>
      <c r="F355" s="91"/>
      <c r="G355" s="36"/>
    </row>
    <row r="356" spans="1:7" ht="13.5" thickBot="1">
      <c r="A356" s="34"/>
      <c r="B356" s="2" t="s">
        <v>62</v>
      </c>
      <c r="C356" s="35"/>
      <c r="F356" s="259">
        <f>SUM(F328,F332,F336,F340,F344,F348,F352)</f>
        <v>0</v>
      </c>
      <c r="G356" s="36"/>
    </row>
    <row r="357" spans="1:7" ht="13.5" thickBot="1">
      <c r="A357" s="34"/>
      <c r="C357" s="35"/>
      <c r="F357" s="91"/>
      <c r="G357" s="36"/>
    </row>
    <row r="358" spans="1:7" ht="13.5" thickBot="1">
      <c r="A358" s="34"/>
      <c r="B358" s="2" t="s">
        <v>63</v>
      </c>
      <c r="C358" s="35"/>
      <c r="F358" s="248">
        <f>COUNT(F328,F332,F336,F340,F344,F348,F352)</f>
        <v>0</v>
      </c>
      <c r="G358" s="36"/>
    </row>
    <row r="359" spans="1:7" ht="13.5" thickBot="1">
      <c r="A359" s="34"/>
      <c r="C359" s="35"/>
      <c r="F359" s="91"/>
      <c r="G359" s="36"/>
    </row>
    <row r="360" spans="1:7" ht="13.5" thickBot="1">
      <c r="A360" s="34"/>
      <c r="B360" s="2" t="s">
        <v>64</v>
      </c>
      <c r="C360" s="35"/>
      <c r="F360" s="249" t="str">
        <f>IF(F358=0," ",F356/F358)</f>
        <v xml:space="preserve"> </v>
      </c>
      <c r="G360" s="36"/>
    </row>
    <row r="361" spans="1:7" ht="13.5" thickBot="1">
      <c r="A361" s="34"/>
      <c r="C361" s="35"/>
      <c r="F361" s="91"/>
      <c r="G361" s="36"/>
    </row>
    <row r="362" spans="1:7" ht="13.5" thickBot="1">
      <c r="A362" s="34"/>
      <c r="B362" s="2" t="s">
        <v>65</v>
      </c>
      <c r="C362" s="35"/>
      <c r="F362" s="247" t="str">
        <f>IF(F358=0," ",F360*F354)</f>
        <v xml:space="preserve"> </v>
      </c>
      <c r="G362" s="36"/>
    </row>
    <row r="363" spans="1:7" ht="13.5" thickBot="1">
      <c r="A363" s="34"/>
      <c r="C363" s="35"/>
      <c r="F363" s="91"/>
      <c r="G363" s="36"/>
    </row>
    <row r="364" spans="1:7" ht="13.5" thickBot="1">
      <c r="A364" s="34"/>
      <c r="B364" s="2" t="s">
        <v>11</v>
      </c>
      <c r="C364" s="35"/>
      <c r="F364" s="250">
        <f>'Falls with Injury'!F19</f>
        <v>0</v>
      </c>
      <c r="G364" s="36"/>
    </row>
    <row r="365" spans="1:7" ht="13.5" thickBot="1">
      <c r="A365" s="34"/>
      <c r="C365" s="35"/>
      <c r="F365" s="91"/>
      <c r="G365" s="36"/>
    </row>
    <row r="366" spans="1:7" ht="13.5" thickBot="1">
      <c r="A366" s="34"/>
      <c r="B366" s="237" t="s">
        <v>66</v>
      </c>
      <c r="C366" s="35"/>
      <c r="F366" s="215" t="str">
        <f>IF(F358=0," ",F362-F364)</f>
        <v xml:space="preserve"> </v>
      </c>
      <c r="G366" s="36"/>
    </row>
    <row r="367" spans="1:7" ht="15">
      <c r="A367" s="48"/>
      <c r="B367" s="49"/>
      <c r="C367" s="49"/>
      <c r="D367" s="50"/>
      <c r="E367" s="49"/>
      <c r="F367" s="51"/>
      <c r="G367" s="52"/>
    </row>
  </sheetData>
  <sheetProtection password="CB04" sheet="1" objects="1" scenarios="1" formatColumns="0" formatRows="0"/>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6" manualBreakCount="6">
    <brk id="73" max="16383" man="1"/>
    <brk id="128" max="16383" man="1"/>
    <brk id="171" max="16383" man="1"/>
    <brk id="242" max="16383" man="1"/>
    <brk id="281" max="16383" man="1"/>
    <brk id="3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270"/>
  <sheetViews>
    <sheetView showGridLines="0" view="pageBreakPreview" zoomScale="85" zoomScaleSheetLayoutView="85" zoomScalePageLayoutView="90" workbookViewId="0" topLeftCell="A4">
      <selection activeCell="F5" sqref="F5"/>
    </sheetView>
  </sheetViews>
  <sheetFormatPr defaultColWidth="10.00390625" defaultRowHeight="15"/>
  <cols>
    <col min="1" max="1" width="1.7109375" style="89" customWidth="1"/>
    <col min="2" max="2" width="2.140625" style="89" customWidth="1"/>
    <col min="3" max="3" width="22.8515625" style="89" customWidth="1"/>
    <col min="4" max="4" width="73.00390625" style="90" customWidth="1"/>
    <col min="5" max="5" width="2.7109375" style="89" customWidth="1"/>
    <col min="6" max="6" width="15.00390625" style="91" customWidth="1"/>
    <col min="7" max="7" width="3.00390625" style="89" customWidth="1"/>
    <col min="8" max="8" width="3.140625" style="89" customWidth="1"/>
    <col min="9" max="16384" width="10.00390625" style="89" customWidth="1"/>
  </cols>
  <sheetData>
    <row r="1" ht="15">
      <c r="A1" s="88" t="str">
        <f>'Total Payment Amount'!A1</f>
        <v>CA 1115 Waiver - Delivery System Reform Incentive Payments (DSRIP)</v>
      </c>
    </row>
    <row r="2" spans="1:6" s="5" customFormat="1" ht="15">
      <c r="A2" s="1" t="str">
        <f>'Total Payment Amount'!B2</f>
        <v xml:space="preserve">DPH SYSTEM: </v>
      </c>
      <c r="C2" s="1"/>
      <c r="D2" s="6" t="str">
        <f>IF('[1]Total Payment Amount'!D2=0,"",'[1]Total Payment Amount'!D2)</f>
        <v>Los Angeles County Department of Health Services</v>
      </c>
      <c r="F2" s="7"/>
    </row>
    <row r="3" spans="1:6" s="5" customFormat="1" ht="15">
      <c r="A3" s="1" t="str">
        <f>'Total Payment Amount'!B3</f>
        <v>REPORTING YEAR:</v>
      </c>
      <c r="C3" s="1"/>
      <c r="D3" s="6" t="str">
        <f>IF('[1]Total Payment Amount'!D3=0,"",'[1]Total Payment Amount'!D3)</f>
        <v>DY 7</v>
      </c>
      <c r="F3" s="7"/>
    </row>
    <row r="4" spans="1:6" s="5" customFormat="1" ht="13.5" thickBot="1">
      <c r="A4" s="1" t="str">
        <f>'Total Payment Amount'!B4</f>
        <v xml:space="preserve">DATE OF SUBMISSION: </v>
      </c>
      <c r="D4" s="8">
        <v>41182</v>
      </c>
      <c r="F4" s="7"/>
    </row>
    <row r="5" spans="1:6" ht="13.5" thickBot="1">
      <c r="A5" s="88"/>
      <c r="D5" s="92" t="s">
        <v>138</v>
      </c>
      <c r="E5" s="12" t="s">
        <v>2</v>
      </c>
      <c r="F5" s="15" t="s">
        <v>187</v>
      </c>
    </row>
    <row r="6" ht="15">
      <c r="A6" s="93" t="s">
        <v>139</v>
      </c>
    </row>
    <row r="8" spans="1:6" s="5" customFormat="1" ht="14.25">
      <c r="A8" s="10" t="s">
        <v>1</v>
      </c>
      <c r="D8" s="11"/>
      <c r="F8" s="7"/>
    </row>
    <row r="9" spans="1:6" s="5" customFormat="1" ht="14.25">
      <c r="A9" s="12" t="s">
        <v>2</v>
      </c>
      <c r="B9" s="13" t="s">
        <v>140</v>
      </c>
      <c r="D9" s="11"/>
      <c r="F9" s="7"/>
    </row>
    <row r="10" spans="1:6" s="5" customFormat="1" ht="15" thickBot="1">
      <c r="A10" s="13" t="s">
        <v>141</v>
      </c>
      <c r="B10" s="13"/>
      <c r="D10" s="11"/>
      <c r="F10" s="7"/>
    </row>
    <row r="11" spans="1:7" ht="13.5" thickBot="1">
      <c r="A11" s="12" t="s">
        <v>2</v>
      </c>
      <c r="B11" s="94"/>
      <c r="C11" s="90" t="s">
        <v>5</v>
      </c>
      <c r="E11" s="90"/>
      <c r="F11" s="90"/>
      <c r="G11" s="90"/>
    </row>
    <row r="12" spans="2:3" ht="15" thickBot="1">
      <c r="B12" s="95"/>
      <c r="C12" s="96" t="s">
        <v>6</v>
      </c>
    </row>
    <row r="13" spans="2:3" ht="15" thickBot="1">
      <c r="B13" s="97"/>
      <c r="C13" s="96" t="s">
        <v>7</v>
      </c>
    </row>
    <row r="14" spans="2:3" ht="14.25">
      <c r="B14" s="98"/>
      <c r="C14" s="96" t="s">
        <v>8</v>
      </c>
    </row>
    <row r="15" spans="1:7" ht="15">
      <c r="A15" s="90"/>
      <c r="B15" s="90"/>
      <c r="C15" s="90"/>
      <c r="E15" s="90"/>
      <c r="F15" s="90"/>
      <c r="G15" s="90"/>
    </row>
    <row r="16" spans="1:7" s="105" customFormat="1" ht="15">
      <c r="A16" s="99" t="s">
        <v>89</v>
      </c>
      <c r="B16" s="100"/>
      <c r="C16" s="100"/>
      <c r="D16" s="101"/>
      <c r="E16" s="102"/>
      <c r="F16" s="103"/>
      <c r="G16" s="104"/>
    </row>
    <row r="17" spans="1:7" s="112" customFormat="1" ht="15.75" thickBot="1">
      <c r="A17" s="106"/>
      <c r="B17" s="107"/>
      <c r="C17" s="107"/>
      <c r="D17" s="108"/>
      <c r="E17" s="109"/>
      <c r="F17" s="110"/>
      <c r="G17" s="111"/>
    </row>
    <row r="18" spans="1:7" ht="13.5" thickBot="1">
      <c r="A18" s="113"/>
      <c r="B18" s="89" t="s">
        <v>10</v>
      </c>
      <c r="C18" s="114"/>
      <c r="E18" s="12" t="s">
        <v>2</v>
      </c>
      <c r="F18" s="15"/>
      <c r="G18" s="115"/>
    </row>
    <row r="19" spans="1:7" ht="13.5" thickBot="1">
      <c r="A19" s="113"/>
      <c r="C19" s="114"/>
      <c r="G19" s="115"/>
    </row>
    <row r="20" spans="1:7" ht="13.5" thickBot="1">
      <c r="A20" s="113"/>
      <c r="B20" s="89" t="s">
        <v>11</v>
      </c>
      <c r="C20" s="114"/>
      <c r="E20" s="12" t="s">
        <v>2</v>
      </c>
      <c r="F20" s="15"/>
      <c r="G20" s="115"/>
    </row>
    <row r="21" spans="1:7" s="112" customFormat="1" ht="15">
      <c r="A21" s="116"/>
      <c r="B21" s="93"/>
      <c r="C21" s="93"/>
      <c r="D21" s="117"/>
      <c r="F21" s="98"/>
      <c r="G21" s="118"/>
    </row>
    <row r="22" spans="1:11" s="112" customFormat="1" ht="15">
      <c r="A22" s="119"/>
      <c r="B22" s="41" t="s">
        <v>228</v>
      </c>
      <c r="C22" s="120"/>
      <c r="D22" s="150"/>
      <c r="G22" s="118"/>
      <c r="K22" s="149"/>
    </row>
    <row r="23" spans="1:7" s="124" customFormat="1" ht="12">
      <c r="A23" s="121"/>
      <c r="B23" s="122"/>
      <c r="C23" s="123"/>
      <c r="D23" s="151" t="s">
        <v>142</v>
      </c>
      <c r="F23" s="125"/>
      <c r="G23" s="126"/>
    </row>
    <row r="24" spans="1:7" s="112" customFormat="1" ht="6.75" customHeight="1" thickBot="1">
      <c r="A24" s="119"/>
      <c r="B24" s="96"/>
      <c r="C24" s="120"/>
      <c r="D24" s="127"/>
      <c r="F24" s="98"/>
      <c r="G24" s="118"/>
    </row>
    <row r="25" spans="1:7" ht="13.5" thickBot="1">
      <c r="A25" s="113"/>
      <c r="B25" s="89" t="s">
        <v>18</v>
      </c>
      <c r="E25" s="12" t="s">
        <v>2</v>
      </c>
      <c r="F25" s="54"/>
      <c r="G25" s="115"/>
    </row>
    <row r="26" spans="1:7" ht="6.75" customHeight="1" thickBot="1">
      <c r="A26" s="113"/>
      <c r="F26" s="128"/>
      <c r="G26" s="115"/>
    </row>
    <row r="27" spans="1:7" ht="13.5" thickBot="1">
      <c r="A27" s="113"/>
      <c r="B27" s="89" t="s">
        <v>19</v>
      </c>
      <c r="E27" s="12" t="s">
        <v>2</v>
      </c>
      <c r="F27" s="54"/>
      <c r="G27" s="115"/>
    </row>
    <row r="28" spans="1:7" ht="6.75" customHeight="1" thickBot="1">
      <c r="A28" s="113"/>
      <c r="G28" s="115"/>
    </row>
    <row r="29" spans="1:7" ht="13.5" thickBot="1">
      <c r="A29" s="113"/>
      <c r="C29" s="89" t="s">
        <v>14</v>
      </c>
      <c r="F29" s="95" t="str">
        <f>IF(F27&gt;0,F25/F27,IF(F32&gt;0,F32,"N/A"))</f>
        <v>N/A</v>
      </c>
      <c r="G29" s="115"/>
    </row>
    <row r="30" spans="1:7" ht="6.75" customHeight="1">
      <c r="A30" s="113"/>
      <c r="G30" s="115"/>
    </row>
    <row r="31" spans="1:7" ht="13.5" thickBot="1">
      <c r="A31" s="113"/>
      <c r="B31" s="298" t="s">
        <v>301</v>
      </c>
      <c r="C31" s="298"/>
      <c r="D31" s="298"/>
      <c r="G31" s="115"/>
    </row>
    <row r="32" spans="1:7" ht="13.5" thickBot="1">
      <c r="A32" s="113"/>
      <c r="B32" s="298"/>
      <c r="C32" s="298"/>
      <c r="D32" s="298"/>
      <c r="E32" s="12" t="s">
        <v>2</v>
      </c>
      <c r="F32" s="15"/>
      <c r="G32" s="115"/>
    </row>
    <row r="33" spans="1:7" ht="6.75" customHeight="1">
      <c r="A33" s="113"/>
      <c r="G33" s="115"/>
    </row>
    <row r="34" spans="1:7" ht="15">
      <c r="A34" s="113"/>
      <c r="B34" s="299"/>
      <c r="C34" s="300"/>
      <c r="D34" s="301"/>
      <c r="G34" s="115"/>
    </row>
    <row r="35" spans="1:7" ht="15">
      <c r="A35" s="113"/>
      <c r="B35" s="302"/>
      <c r="C35" s="303"/>
      <c r="D35" s="304"/>
      <c r="G35" s="115"/>
    </row>
    <row r="36" spans="1:7" ht="15">
      <c r="A36" s="113"/>
      <c r="B36" s="302"/>
      <c r="C36" s="303"/>
      <c r="D36" s="304"/>
      <c r="G36" s="115"/>
    </row>
    <row r="37" spans="1:7" ht="15">
      <c r="A37" s="113"/>
      <c r="B37" s="302"/>
      <c r="C37" s="303"/>
      <c r="D37" s="304"/>
      <c r="G37" s="115"/>
    </row>
    <row r="38" spans="1:7" ht="15">
      <c r="A38" s="113"/>
      <c r="B38" s="302"/>
      <c r="C38" s="303"/>
      <c r="D38" s="304"/>
      <c r="G38" s="115"/>
    </row>
    <row r="39" spans="1:7" ht="15">
      <c r="A39" s="113"/>
      <c r="B39" s="302"/>
      <c r="C39" s="303"/>
      <c r="D39" s="304"/>
      <c r="G39" s="115"/>
    </row>
    <row r="40" spans="1:7" ht="15">
      <c r="A40" s="113"/>
      <c r="B40" s="305"/>
      <c r="C40" s="306"/>
      <c r="D40" s="307"/>
      <c r="G40" s="115"/>
    </row>
    <row r="41" spans="1:7" ht="6.75" customHeight="1" thickBot="1">
      <c r="A41" s="113"/>
      <c r="G41" s="115"/>
    </row>
    <row r="42" spans="1:7" ht="13.5" thickBot="1">
      <c r="A42" s="113"/>
      <c r="B42" s="89" t="s">
        <v>20</v>
      </c>
      <c r="E42" s="12" t="s">
        <v>2</v>
      </c>
      <c r="F42" s="54"/>
      <c r="G42" s="115"/>
    </row>
    <row r="43" spans="1:7" ht="6.75" customHeight="1" thickBot="1">
      <c r="A43" s="113"/>
      <c r="G43" s="115"/>
    </row>
    <row r="44" spans="1:7" ht="13.5" thickBot="1">
      <c r="A44" s="113"/>
      <c r="C44" s="114" t="s">
        <v>15</v>
      </c>
      <c r="F44" s="97" t="str">
        <f>IF(F42=0," ",IF(F32="Yes",1,IF(F32="No",0,IF(F29/F42&gt;=1,1,IF(F29/F42&gt;=0.75,0.75,IF(F29/F42&gt;=0.5,0.5,IF(F29/F42&gt;=0.25,0.25,0)))))))</f>
        <v xml:space="preserve"> </v>
      </c>
      <c r="G44" s="115"/>
    </row>
    <row r="45" spans="1:7" ht="6.75" customHeight="1">
      <c r="A45" s="129"/>
      <c r="B45" s="130"/>
      <c r="C45" s="130"/>
      <c r="D45" s="131"/>
      <c r="E45" s="130"/>
      <c r="F45" s="132"/>
      <c r="G45" s="133"/>
    </row>
    <row r="46" spans="1:7" s="112" customFormat="1" ht="15">
      <c r="A46" s="106"/>
      <c r="B46" s="107"/>
      <c r="C46" s="107"/>
      <c r="D46" s="108"/>
      <c r="E46" s="109"/>
      <c r="F46" s="110"/>
      <c r="G46" s="111"/>
    </row>
    <row r="47" spans="1:7" s="112" customFormat="1" ht="15">
      <c r="A47" s="119"/>
      <c r="B47" s="41" t="s">
        <v>228</v>
      </c>
      <c r="C47" s="120"/>
      <c r="D47" s="150"/>
      <c r="G47" s="118"/>
    </row>
    <row r="48" spans="1:7" s="124" customFormat="1" ht="12">
      <c r="A48" s="121"/>
      <c r="B48" s="122"/>
      <c r="C48" s="123"/>
      <c r="D48" s="151" t="s">
        <v>142</v>
      </c>
      <c r="F48" s="125"/>
      <c r="G48" s="126"/>
    </row>
    <row r="49" spans="1:7" s="112" customFormat="1" ht="6.75" customHeight="1" thickBot="1">
      <c r="A49" s="119"/>
      <c r="B49" s="96"/>
      <c r="C49" s="120"/>
      <c r="D49" s="127"/>
      <c r="F49" s="98"/>
      <c r="G49" s="118"/>
    </row>
    <row r="50" spans="1:7" ht="13.5" thickBot="1">
      <c r="A50" s="113"/>
      <c r="B50" s="89" t="s">
        <v>18</v>
      </c>
      <c r="E50" s="12" t="s">
        <v>2</v>
      </c>
      <c r="F50" s="54"/>
      <c r="G50" s="115"/>
    </row>
    <row r="51" spans="1:7" ht="6.75" customHeight="1" thickBot="1">
      <c r="A51" s="113"/>
      <c r="F51" s="128"/>
      <c r="G51" s="115"/>
    </row>
    <row r="52" spans="1:7" ht="13.5" thickBot="1">
      <c r="A52" s="113"/>
      <c r="B52" s="89" t="s">
        <v>19</v>
      </c>
      <c r="E52" s="12" t="s">
        <v>2</v>
      </c>
      <c r="F52" s="54"/>
      <c r="G52" s="115"/>
    </row>
    <row r="53" spans="1:7" ht="6.75" customHeight="1" thickBot="1">
      <c r="A53" s="113"/>
      <c r="G53" s="115"/>
    </row>
    <row r="54" spans="1:7" ht="13.5" thickBot="1">
      <c r="A54" s="113"/>
      <c r="C54" s="89" t="s">
        <v>14</v>
      </c>
      <c r="F54" s="95" t="str">
        <f>IF(F52&gt;0,F50/F52,IF(F57&gt;0,F57,"N/A"))</f>
        <v>N/A</v>
      </c>
      <c r="G54" s="115"/>
    </row>
    <row r="55" spans="1:7" ht="6.75" customHeight="1">
      <c r="A55" s="113"/>
      <c r="G55" s="115"/>
    </row>
    <row r="56" spans="1:7" ht="13.5" customHeight="1" thickBot="1">
      <c r="A56" s="113"/>
      <c r="B56" s="298" t="s">
        <v>301</v>
      </c>
      <c r="C56" s="298"/>
      <c r="D56" s="298"/>
      <c r="G56" s="115"/>
    </row>
    <row r="57" spans="1:7" ht="13.5" thickBot="1">
      <c r="A57" s="113"/>
      <c r="B57" s="298"/>
      <c r="C57" s="298"/>
      <c r="D57" s="298"/>
      <c r="E57" s="12" t="s">
        <v>2</v>
      </c>
      <c r="F57" s="15"/>
      <c r="G57" s="115"/>
    </row>
    <row r="58" spans="1:7" ht="6.75" customHeight="1">
      <c r="A58" s="113"/>
      <c r="G58" s="115"/>
    </row>
    <row r="59" spans="1:7" ht="15">
      <c r="A59" s="113"/>
      <c r="B59" s="299"/>
      <c r="C59" s="300"/>
      <c r="D59" s="301"/>
      <c r="G59" s="115"/>
    </row>
    <row r="60" spans="1:7" ht="15">
      <c r="A60" s="113"/>
      <c r="B60" s="302"/>
      <c r="C60" s="303"/>
      <c r="D60" s="304"/>
      <c r="G60" s="115"/>
    </row>
    <row r="61" spans="1:7" ht="15">
      <c r="A61" s="113"/>
      <c r="B61" s="302"/>
      <c r="C61" s="303"/>
      <c r="D61" s="304"/>
      <c r="G61" s="115"/>
    </row>
    <row r="62" spans="1:7" ht="15">
      <c r="A62" s="113"/>
      <c r="B62" s="302"/>
      <c r="C62" s="303"/>
      <c r="D62" s="304"/>
      <c r="G62" s="115"/>
    </row>
    <row r="63" spans="1:7" ht="15">
      <c r="A63" s="113"/>
      <c r="B63" s="302"/>
      <c r="C63" s="303"/>
      <c r="D63" s="304"/>
      <c r="G63" s="115"/>
    </row>
    <row r="64" spans="1:7" ht="15">
      <c r="A64" s="113"/>
      <c r="B64" s="302"/>
      <c r="C64" s="303"/>
      <c r="D64" s="304"/>
      <c r="G64" s="115"/>
    </row>
    <row r="65" spans="1:7" ht="15">
      <c r="A65" s="113"/>
      <c r="B65" s="305"/>
      <c r="C65" s="306"/>
      <c r="D65" s="307"/>
      <c r="G65" s="115"/>
    </row>
    <row r="66" spans="1:7" ht="6.75" customHeight="1" thickBot="1">
      <c r="A66" s="113"/>
      <c r="G66" s="115"/>
    </row>
    <row r="67" spans="1:7" ht="13.5" thickBot="1">
      <c r="A67" s="113"/>
      <c r="B67" s="89" t="s">
        <v>20</v>
      </c>
      <c r="E67" s="12" t="s">
        <v>2</v>
      </c>
      <c r="F67" s="54"/>
      <c r="G67" s="115"/>
    </row>
    <row r="68" spans="1:7" ht="6.75" customHeight="1" thickBot="1">
      <c r="A68" s="113"/>
      <c r="G68" s="115"/>
    </row>
    <row r="69" spans="1:7" ht="13.5" thickBot="1">
      <c r="A69" s="113"/>
      <c r="C69" s="114" t="s">
        <v>15</v>
      </c>
      <c r="F69" s="97" t="str">
        <f>IF(F67=0," ",IF(F57="Yes",1,IF(F57="No",0,IF(F54/F67&gt;=1,1,IF(F54/F67&gt;=0.75,0.75,IF(F54/F67&gt;=0.5,0.5,IF(F54/F67&gt;=0.25,0.25,0)))))))</f>
        <v xml:space="preserve"> </v>
      </c>
      <c r="G69" s="115"/>
    </row>
    <row r="70" spans="1:7" ht="6.75" customHeight="1">
      <c r="A70" s="129"/>
      <c r="B70" s="130"/>
      <c r="C70" s="130"/>
      <c r="D70" s="131"/>
      <c r="E70" s="130"/>
      <c r="F70" s="132"/>
      <c r="G70" s="133"/>
    </row>
    <row r="71" spans="1:7" s="112" customFormat="1" ht="15">
      <c r="A71" s="106"/>
      <c r="B71" s="107"/>
      <c r="C71" s="107"/>
      <c r="D71" s="108"/>
      <c r="E71" s="109"/>
      <c r="F71" s="110"/>
      <c r="G71" s="111"/>
    </row>
    <row r="72" spans="1:7" s="112" customFormat="1" ht="15">
      <c r="A72" s="119"/>
      <c r="B72" s="41" t="s">
        <v>228</v>
      </c>
      <c r="C72" s="120"/>
      <c r="D72" s="150"/>
      <c r="G72" s="118"/>
    </row>
    <row r="73" spans="1:7" s="124" customFormat="1" ht="12">
      <c r="A73" s="121"/>
      <c r="B73" s="122"/>
      <c r="C73" s="123"/>
      <c r="D73" s="151" t="s">
        <v>142</v>
      </c>
      <c r="F73" s="125"/>
      <c r="G73" s="126"/>
    </row>
    <row r="74" spans="1:7" s="112" customFormat="1" ht="6.75" customHeight="1" thickBot="1">
      <c r="A74" s="119"/>
      <c r="B74" s="96"/>
      <c r="C74" s="120"/>
      <c r="D74" s="127"/>
      <c r="F74" s="98"/>
      <c r="G74" s="118"/>
    </row>
    <row r="75" spans="1:7" ht="13.5" thickBot="1">
      <c r="A75" s="113"/>
      <c r="B75" s="89" t="s">
        <v>18</v>
      </c>
      <c r="E75" s="12" t="s">
        <v>2</v>
      </c>
      <c r="F75" s="54"/>
      <c r="G75" s="115"/>
    </row>
    <row r="76" spans="1:7" ht="6.75" customHeight="1" thickBot="1">
      <c r="A76" s="113"/>
      <c r="F76" s="128"/>
      <c r="G76" s="115"/>
    </row>
    <row r="77" spans="1:7" ht="13.5" thickBot="1">
      <c r="A77" s="113"/>
      <c r="B77" s="89" t="s">
        <v>19</v>
      </c>
      <c r="E77" s="12" t="s">
        <v>2</v>
      </c>
      <c r="F77" s="54"/>
      <c r="G77" s="115"/>
    </row>
    <row r="78" spans="1:7" ht="6.75" customHeight="1" thickBot="1">
      <c r="A78" s="113"/>
      <c r="G78" s="115"/>
    </row>
    <row r="79" spans="1:7" ht="13.5" thickBot="1">
      <c r="A79" s="113"/>
      <c r="C79" s="89" t="s">
        <v>14</v>
      </c>
      <c r="F79" s="95" t="str">
        <f>IF(F77&gt;0,F75/F77,IF(F82&gt;0,F82,"N/A"))</f>
        <v>N/A</v>
      </c>
      <c r="G79" s="115"/>
    </row>
    <row r="80" spans="1:7" ht="6.75" customHeight="1">
      <c r="A80" s="113"/>
      <c r="G80" s="115"/>
    </row>
    <row r="81" spans="1:7" ht="13.5" customHeight="1" thickBot="1">
      <c r="A81" s="113"/>
      <c r="B81" s="298" t="s">
        <v>301</v>
      </c>
      <c r="C81" s="298"/>
      <c r="D81" s="298"/>
      <c r="G81" s="115"/>
    </row>
    <row r="82" spans="1:7" ht="13.5" thickBot="1">
      <c r="A82" s="113"/>
      <c r="B82" s="298"/>
      <c r="C82" s="298"/>
      <c r="D82" s="298"/>
      <c r="E82" s="12" t="s">
        <v>2</v>
      </c>
      <c r="F82" s="15"/>
      <c r="G82" s="115"/>
    </row>
    <row r="83" spans="1:7" ht="6.75" customHeight="1">
      <c r="A83" s="113"/>
      <c r="G83" s="115"/>
    </row>
    <row r="84" spans="1:7" ht="15">
      <c r="A84" s="113"/>
      <c r="B84" s="299"/>
      <c r="C84" s="300"/>
      <c r="D84" s="301"/>
      <c r="G84" s="115"/>
    </row>
    <row r="85" spans="1:7" ht="15">
      <c r="A85" s="113"/>
      <c r="B85" s="302"/>
      <c r="C85" s="303"/>
      <c r="D85" s="304"/>
      <c r="G85" s="115"/>
    </row>
    <row r="86" spans="1:7" ht="15">
      <c r="A86" s="113"/>
      <c r="B86" s="302"/>
      <c r="C86" s="303"/>
      <c r="D86" s="304"/>
      <c r="G86" s="115"/>
    </row>
    <row r="87" spans="1:7" ht="15">
      <c r="A87" s="113"/>
      <c r="B87" s="302"/>
      <c r="C87" s="303"/>
      <c r="D87" s="304"/>
      <c r="G87" s="115"/>
    </row>
    <row r="88" spans="1:7" ht="15">
      <c r="A88" s="113"/>
      <c r="B88" s="302"/>
      <c r="C88" s="303"/>
      <c r="D88" s="304"/>
      <c r="G88" s="115"/>
    </row>
    <row r="89" spans="1:7" ht="15">
      <c r="A89" s="113"/>
      <c r="B89" s="302"/>
      <c r="C89" s="303"/>
      <c r="D89" s="304"/>
      <c r="G89" s="115"/>
    </row>
    <row r="90" spans="1:7" ht="15">
      <c r="A90" s="113"/>
      <c r="B90" s="305"/>
      <c r="C90" s="306"/>
      <c r="D90" s="307"/>
      <c r="G90" s="115"/>
    </row>
    <row r="91" spans="1:7" ht="6.75" customHeight="1" thickBot="1">
      <c r="A91" s="113"/>
      <c r="G91" s="115"/>
    </row>
    <row r="92" spans="1:7" ht="13.5" thickBot="1">
      <c r="A92" s="113"/>
      <c r="B92" s="89" t="s">
        <v>20</v>
      </c>
      <c r="E92" s="12" t="s">
        <v>2</v>
      </c>
      <c r="F92" s="54"/>
      <c r="G92" s="115"/>
    </row>
    <row r="93" spans="1:7" ht="6.75" customHeight="1" thickBot="1">
      <c r="A93" s="113"/>
      <c r="G93" s="115"/>
    </row>
    <row r="94" spans="1:7" ht="13.5" thickBot="1">
      <c r="A94" s="113"/>
      <c r="C94" s="114" t="s">
        <v>15</v>
      </c>
      <c r="F94" s="97" t="str">
        <f>IF(F92=0," ",IF(F82="Yes",1,IF(F82="No",0,IF(F79/F92&gt;=1,1,IF(F79/F92&gt;=0.75,0.75,IF(F79/F92&gt;=0.5,0.5,IF(F79/F92&gt;=0.25,0.25,0)))))))</f>
        <v xml:space="preserve"> </v>
      </c>
      <c r="G94" s="115"/>
    </row>
    <row r="95" spans="1:7" ht="6.75" customHeight="1">
      <c r="A95" s="129"/>
      <c r="B95" s="130"/>
      <c r="C95" s="130"/>
      <c r="D95" s="131"/>
      <c r="E95" s="130"/>
      <c r="F95" s="132"/>
      <c r="G95" s="133"/>
    </row>
    <row r="96" spans="1:7" s="112" customFormat="1" ht="15">
      <c r="A96" s="116"/>
      <c r="B96" s="93"/>
      <c r="C96" s="93"/>
      <c r="D96" s="117"/>
      <c r="F96" s="98"/>
      <c r="G96" s="118"/>
    </row>
    <row r="97" spans="1:7" s="112" customFormat="1" ht="15">
      <c r="A97" s="119"/>
      <c r="B97" s="41" t="s">
        <v>228</v>
      </c>
      <c r="C97" s="120"/>
      <c r="D97" s="150"/>
      <c r="G97" s="118"/>
    </row>
    <row r="98" spans="1:7" s="124" customFormat="1" ht="12">
      <c r="A98" s="121"/>
      <c r="B98" s="122"/>
      <c r="C98" s="123"/>
      <c r="D98" s="151" t="s">
        <v>142</v>
      </c>
      <c r="F98" s="125"/>
      <c r="G98" s="126"/>
    </row>
    <row r="99" spans="1:7" s="112" customFormat="1" ht="6.75" customHeight="1" thickBot="1">
      <c r="A99" s="119"/>
      <c r="B99" s="96"/>
      <c r="C99" s="120"/>
      <c r="D99" s="127"/>
      <c r="F99" s="98"/>
      <c r="G99" s="118"/>
    </row>
    <row r="100" spans="1:7" ht="13.5" thickBot="1">
      <c r="A100" s="113"/>
      <c r="B100" s="89" t="s">
        <v>18</v>
      </c>
      <c r="E100" s="12" t="s">
        <v>2</v>
      </c>
      <c r="F100" s="54"/>
      <c r="G100" s="115"/>
    </row>
    <row r="101" spans="1:7" ht="6.75" customHeight="1" thickBot="1">
      <c r="A101" s="113"/>
      <c r="F101" s="128"/>
      <c r="G101" s="115"/>
    </row>
    <row r="102" spans="1:7" ht="13.5" thickBot="1">
      <c r="A102" s="113"/>
      <c r="B102" s="89" t="s">
        <v>19</v>
      </c>
      <c r="E102" s="12" t="s">
        <v>2</v>
      </c>
      <c r="F102" s="54"/>
      <c r="G102" s="115"/>
    </row>
    <row r="103" spans="1:7" ht="6.75" customHeight="1" thickBot="1">
      <c r="A103" s="113"/>
      <c r="G103" s="115"/>
    </row>
    <row r="104" spans="1:7" ht="13.5" thickBot="1">
      <c r="A104" s="113"/>
      <c r="C104" s="89" t="s">
        <v>14</v>
      </c>
      <c r="F104" s="95" t="str">
        <f>IF(F102&gt;0,F100/F102,IF(F107&gt;0,F107,"N/A"))</f>
        <v>N/A</v>
      </c>
      <c r="G104" s="115"/>
    </row>
    <row r="105" spans="1:7" ht="6.75" customHeight="1">
      <c r="A105" s="113"/>
      <c r="G105" s="115"/>
    </row>
    <row r="106" spans="1:7" ht="13.5" customHeight="1" thickBot="1">
      <c r="A106" s="113"/>
      <c r="B106" s="298" t="s">
        <v>301</v>
      </c>
      <c r="C106" s="298"/>
      <c r="D106" s="298"/>
      <c r="G106" s="115"/>
    </row>
    <row r="107" spans="1:7" ht="13.5" thickBot="1">
      <c r="A107" s="113"/>
      <c r="B107" s="298"/>
      <c r="C107" s="298"/>
      <c r="D107" s="298"/>
      <c r="E107" s="12" t="s">
        <v>2</v>
      </c>
      <c r="F107" s="15"/>
      <c r="G107" s="115"/>
    </row>
    <row r="108" spans="1:7" ht="6.75" customHeight="1">
      <c r="A108" s="113"/>
      <c r="G108" s="115"/>
    </row>
    <row r="109" spans="1:7" ht="15">
      <c r="A109" s="113"/>
      <c r="B109" s="299"/>
      <c r="C109" s="300"/>
      <c r="D109" s="301"/>
      <c r="G109" s="115"/>
    </row>
    <row r="110" spans="1:7" ht="15">
      <c r="A110" s="113"/>
      <c r="B110" s="302"/>
      <c r="C110" s="303"/>
      <c r="D110" s="304"/>
      <c r="G110" s="115"/>
    </row>
    <row r="111" spans="1:7" ht="15">
      <c r="A111" s="113"/>
      <c r="B111" s="302"/>
      <c r="C111" s="303"/>
      <c r="D111" s="304"/>
      <c r="G111" s="115"/>
    </row>
    <row r="112" spans="1:7" ht="15">
      <c r="A112" s="113"/>
      <c r="B112" s="302"/>
      <c r="C112" s="303"/>
      <c r="D112" s="304"/>
      <c r="G112" s="115"/>
    </row>
    <row r="113" spans="1:7" ht="15">
      <c r="A113" s="113"/>
      <c r="B113" s="302"/>
      <c r="C113" s="303"/>
      <c r="D113" s="304"/>
      <c r="G113" s="115"/>
    </row>
    <row r="114" spans="1:7" ht="15">
      <c r="A114" s="113"/>
      <c r="B114" s="302"/>
      <c r="C114" s="303"/>
      <c r="D114" s="304"/>
      <c r="G114" s="115"/>
    </row>
    <row r="115" spans="1:7" ht="15">
      <c r="A115" s="113"/>
      <c r="B115" s="305"/>
      <c r="C115" s="306"/>
      <c r="D115" s="307"/>
      <c r="G115" s="115"/>
    </row>
    <row r="116" spans="1:7" ht="6.75" customHeight="1" thickBot="1">
      <c r="A116" s="113"/>
      <c r="G116" s="115"/>
    </row>
    <row r="117" spans="1:7" ht="13.5" thickBot="1">
      <c r="A117" s="113"/>
      <c r="B117" s="89" t="s">
        <v>20</v>
      </c>
      <c r="E117" s="12" t="s">
        <v>2</v>
      </c>
      <c r="F117" s="54"/>
      <c r="G117" s="115"/>
    </row>
    <row r="118" spans="1:7" ht="6.75" customHeight="1" thickBot="1">
      <c r="A118" s="113"/>
      <c r="G118" s="115"/>
    </row>
    <row r="119" spans="1:7" ht="13.5" thickBot="1">
      <c r="A119" s="113"/>
      <c r="C119" s="114" t="s">
        <v>15</v>
      </c>
      <c r="F119" s="97" t="str">
        <f>IF(F117=0," ",IF(F107="Yes",1,IF(F107="No",0,IF(F104/F117&gt;=1,1,IF(F104/F117&gt;=0.75,0.75,IF(F104/F117&gt;=0.5,0.5,IF(F104/F117&gt;=0.25,0.25,0)))))))</f>
        <v xml:space="preserve"> </v>
      </c>
      <c r="G119" s="115"/>
    </row>
    <row r="120" spans="1:7" ht="6.75" customHeight="1">
      <c r="A120" s="129"/>
      <c r="B120" s="130"/>
      <c r="C120" s="130"/>
      <c r="D120" s="131"/>
      <c r="E120" s="130"/>
      <c r="F120" s="132"/>
      <c r="G120" s="133"/>
    </row>
    <row r="121" spans="1:7" s="112" customFormat="1" ht="15">
      <c r="A121" s="106"/>
      <c r="B121" s="107"/>
      <c r="C121" s="107"/>
      <c r="D121" s="108"/>
      <c r="E121" s="109"/>
      <c r="F121" s="110"/>
      <c r="G121" s="111"/>
    </row>
    <row r="122" spans="1:7" s="112" customFormat="1" ht="15">
      <c r="A122" s="119"/>
      <c r="B122" s="41" t="s">
        <v>228</v>
      </c>
      <c r="C122" s="120"/>
      <c r="D122" s="150"/>
      <c r="G122" s="118"/>
    </row>
    <row r="123" spans="1:7" s="124" customFormat="1" ht="12">
      <c r="A123" s="121"/>
      <c r="B123" s="122"/>
      <c r="C123" s="123"/>
      <c r="D123" s="151" t="s">
        <v>142</v>
      </c>
      <c r="F123" s="125"/>
      <c r="G123" s="126"/>
    </row>
    <row r="124" spans="1:7" s="112" customFormat="1" ht="6.75" customHeight="1" thickBot="1">
      <c r="A124" s="119"/>
      <c r="B124" s="96"/>
      <c r="C124" s="120"/>
      <c r="D124" s="127"/>
      <c r="F124" s="98"/>
      <c r="G124" s="118"/>
    </row>
    <row r="125" spans="1:7" ht="13.5" thickBot="1">
      <c r="A125" s="113"/>
      <c r="B125" s="89" t="s">
        <v>18</v>
      </c>
      <c r="E125" s="12" t="s">
        <v>2</v>
      </c>
      <c r="F125" s="54"/>
      <c r="G125" s="115"/>
    </row>
    <row r="126" spans="1:7" ht="6.75" customHeight="1" thickBot="1">
      <c r="A126" s="113"/>
      <c r="F126" s="128"/>
      <c r="G126" s="115"/>
    </row>
    <row r="127" spans="1:7" ht="13.5" thickBot="1">
      <c r="A127" s="113"/>
      <c r="B127" s="89" t="s">
        <v>19</v>
      </c>
      <c r="E127" s="12" t="s">
        <v>2</v>
      </c>
      <c r="F127" s="54"/>
      <c r="G127" s="115"/>
    </row>
    <row r="128" spans="1:7" ht="6.75" customHeight="1" thickBot="1">
      <c r="A128" s="113"/>
      <c r="G128" s="115"/>
    </row>
    <row r="129" spans="1:7" ht="13.5" thickBot="1">
      <c r="A129" s="113"/>
      <c r="C129" s="89" t="s">
        <v>14</v>
      </c>
      <c r="F129" s="95" t="str">
        <f>IF(F127&gt;0,F125/F127,IF(F132&gt;0,F132,"N/A"))</f>
        <v>N/A</v>
      </c>
      <c r="G129" s="115"/>
    </row>
    <row r="130" spans="1:7" ht="6.75" customHeight="1">
      <c r="A130" s="113"/>
      <c r="G130" s="115"/>
    </row>
    <row r="131" spans="1:7" ht="13.5" customHeight="1" thickBot="1">
      <c r="A131" s="113"/>
      <c r="B131" s="298" t="s">
        <v>301</v>
      </c>
      <c r="C131" s="298"/>
      <c r="D131" s="298"/>
      <c r="G131" s="115"/>
    </row>
    <row r="132" spans="1:7" ht="13.5" thickBot="1">
      <c r="A132" s="113"/>
      <c r="B132" s="298"/>
      <c r="C132" s="298"/>
      <c r="D132" s="298"/>
      <c r="E132" s="12" t="s">
        <v>2</v>
      </c>
      <c r="F132" s="15"/>
      <c r="G132" s="115"/>
    </row>
    <row r="133" spans="1:7" ht="6.75" customHeight="1">
      <c r="A133" s="113"/>
      <c r="G133" s="115"/>
    </row>
    <row r="134" spans="1:7" ht="15">
      <c r="A134" s="113"/>
      <c r="B134" s="299"/>
      <c r="C134" s="300"/>
      <c r="D134" s="301"/>
      <c r="G134" s="115"/>
    </row>
    <row r="135" spans="1:7" ht="15">
      <c r="A135" s="113"/>
      <c r="B135" s="302"/>
      <c r="C135" s="303"/>
      <c r="D135" s="304"/>
      <c r="G135" s="115"/>
    </row>
    <row r="136" spans="1:7" ht="15">
      <c r="A136" s="113"/>
      <c r="B136" s="302"/>
      <c r="C136" s="303"/>
      <c r="D136" s="304"/>
      <c r="G136" s="115"/>
    </row>
    <row r="137" spans="1:7" ht="15">
      <c r="A137" s="113"/>
      <c r="B137" s="302"/>
      <c r="C137" s="303"/>
      <c r="D137" s="304"/>
      <c r="G137" s="115"/>
    </row>
    <row r="138" spans="1:7" ht="15">
      <c r="A138" s="113"/>
      <c r="B138" s="302"/>
      <c r="C138" s="303"/>
      <c r="D138" s="304"/>
      <c r="G138" s="115"/>
    </row>
    <row r="139" spans="1:7" ht="15">
      <c r="A139" s="113"/>
      <c r="B139" s="302"/>
      <c r="C139" s="303"/>
      <c r="D139" s="304"/>
      <c r="G139" s="115"/>
    </row>
    <row r="140" spans="1:7" ht="15">
      <c r="A140" s="113"/>
      <c r="B140" s="305"/>
      <c r="C140" s="306"/>
      <c r="D140" s="307"/>
      <c r="G140" s="115"/>
    </row>
    <row r="141" spans="1:7" ht="6.75" customHeight="1" thickBot="1">
      <c r="A141" s="113"/>
      <c r="G141" s="115"/>
    </row>
    <row r="142" spans="1:7" ht="13.5" thickBot="1">
      <c r="A142" s="113"/>
      <c r="B142" s="89" t="s">
        <v>20</v>
      </c>
      <c r="E142" s="12" t="s">
        <v>2</v>
      </c>
      <c r="F142" s="54"/>
      <c r="G142" s="115"/>
    </row>
    <row r="143" spans="1:7" ht="6.75" customHeight="1" thickBot="1">
      <c r="A143" s="113"/>
      <c r="G143" s="115"/>
    </row>
    <row r="144" spans="1:7" ht="13.5" thickBot="1">
      <c r="A144" s="113"/>
      <c r="C144" s="114" t="s">
        <v>15</v>
      </c>
      <c r="F144" s="97" t="str">
        <f>IF(F142=0," ",IF(F132="Yes",1,IF(F132="No",0,IF(F129/F142&gt;=1,1,IF(F129/F142&gt;=0.75,0.75,IF(F129/F142&gt;=0.5,0.5,IF(F129/F142&gt;=0.25,0.25,0)))))))</f>
        <v xml:space="preserve"> </v>
      </c>
      <c r="G144" s="115"/>
    </row>
    <row r="145" spans="1:7" ht="6.75" customHeight="1">
      <c r="A145" s="129"/>
      <c r="B145" s="130"/>
      <c r="C145" s="130"/>
      <c r="D145" s="131"/>
      <c r="E145" s="130"/>
      <c r="F145" s="132"/>
      <c r="G145" s="133"/>
    </row>
    <row r="146" spans="1:7" s="112" customFormat="1" ht="15">
      <c r="A146" s="106"/>
      <c r="B146" s="107"/>
      <c r="C146" s="107"/>
      <c r="D146" s="108"/>
      <c r="E146" s="109"/>
      <c r="F146" s="110"/>
      <c r="G146" s="111"/>
    </row>
    <row r="147" spans="1:7" s="112" customFormat="1" ht="15">
      <c r="A147" s="119"/>
      <c r="B147" s="41" t="s">
        <v>227</v>
      </c>
      <c r="C147" s="120"/>
      <c r="D147" s="150"/>
      <c r="G147" s="118"/>
    </row>
    <row r="148" spans="1:7" s="124" customFormat="1" ht="12">
      <c r="A148" s="121"/>
      <c r="B148" s="122"/>
      <c r="C148" s="123"/>
      <c r="D148" s="151" t="s">
        <v>142</v>
      </c>
      <c r="F148" s="125"/>
      <c r="G148" s="126"/>
    </row>
    <row r="149" spans="1:7" s="112" customFormat="1" ht="6.75" customHeight="1" thickBot="1">
      <c r="A149" s="119"/>
      <c r="B149" s="96"/>
      <c r="C149" s="120"/>
      <c r="D149" s="127"/>
      <c r="F149" s="98"/>
      <c r="G149" s="118"/>
    </row>
    <row r="150" spans="1:7" ht="13.5" thickBot="1">
      <c r="A150" s="113"/>
      <c r="B150" s="89" t="s">
        <v>18</v>
      </c>
      <c r="E150" s="12" t="s">
        <v>2</v>
      </c>
      <c r="F150" s="54"/>
      <c r="G150" s="115"/>
    </row>
    <row r="151" spans="1:7" ht="6.75" customHeight="1" thickBot="1">
      <c r="A151" s="113"/>
      <c r="F151" s="128"/>
      <c r="G151" s="115"/>
    </row>
    <row r="152" spans="1:7" ht="13.5" thickBot="1">
      <c r="A152" s="113"/>
      <c r="B152" s="89" t="s">
        <v>19</v>
      </c>
      <c r="E152" s="12" t="s">
        <v>2</v>
      </c>
      <c r="F152" s="54"/>
      <c r="G152" s="115"/>
    </row>
    <row r="153" spans="1:7" ht="6.75" customHeight="1" thickBot="1">
      <c r="A153" s="113"/>
      <c r="G153" s="115"/>
    </row>
    <row r="154" spans="1:7" ht="13.5" thickBot="1">
      <c r="A154" s="113"/>
      <c r="C154" s="89" t="s">
        <v>14</v>
      </c>
      <c r="F154" s="95" t="str">
        <f>IF(F152&gt;0,F150/F152,IF(F157&gt;0,F157,"N/A"))</f>
        <v>N/A</v>
      </c>
      <c r="G154" s="115"/>
    </row>
    <row r="155" spans="1:7" ht="6.75" customHeight="1">
      <c r="A155" s="113"/>
      <c r="G155" s="115"/>
    </row>
    <row r="156" spans="1:7" ht="13.5" customHeight="1" thickBot="1">
      <c r="A156" s="113"/>
      <c r="B156" s="298" t="s">
        <v>301</v>
      </c>
      <c r="C156" s="298"/>
      <c r="D156" s="298"/>
      <c r="G156" s="115"/>
    </row>
    <row r="157" spans="1:7" ht="13.5" thickBot="1">
      <c r="A157" s="113"/>
      <c r="B157" s="298"/>
      <c r="C157" s="298"/>
      <c r="D157" s="298"/>
      <c r="E157" s="12" t="s">
        <v>2</v>
      </c>
      <c r="F157" s="15"/>
      <c r="G157" s="115"/>
    </row>
    <row r="158" spans="1:7" ht="6.75" customHeight="1">
      <c r="A158" s="113"/>
      <c r="G158" s="115"/>
    </row>
    <row r="159" spans="1:7" ht="15">
      <c r="A159" s="113"/>
      <c r="B159" s="299"/>
      <c r="C159" s="300"/>
      <c r="D159" s="301"/>
      <c r="G159" s="115"/>
    </row>
    <row r="160" spans="1:7" ht="15">
      <c r="A160" s="113"/>
      <c r="B160" s="302"/>
      <c r="C160" s="303"/>
      <c r="D160" s="304"/>
      <c r="G160" s="115"/>
    </row>
    <row r="161" spans="1:7" ht="15">
      <c r="A161" s="113"/>
      <c r="B161" s="302"/>
      <c r="C161" s="303"/>
      <c r="D161" s="304"/>
      <c r="G161" s="115"/>
    </row>
    <row r="162" spans="1:7" ht="15">
      <c r="A162" s="113"/>
      <c r="B162" s="302"/>
      <c r="C162" s="303"/>
      <c r="D162" s="304"/>
      <c r="G162" s="115"/>
    </row>
    <row r="163" spans="1:7" ht="15">
      <c r="A163" s="113"/>
      <c r="B163" s="302"/>
      <c r="C163" s="303"/>
      <c r="D163" s="304"/>
      <c r="G163" s="115"/>
    </row>
    <row r="164" spans="1:7" ht="15">
      <c r="A164" s="113"/>
      <c r="B164" s="302"/>
      <c r="C164" s="303"/>
      <c r="D164" s="304"/>
      <c r="G164" s="115"/>
    </row>
    <row r="165" spans="1:7" ht="15">
      <c r="A165" s="113"/>
      <c r="B165" s="305"/>
      <c r="C165" s="306"/>
      <c r="D165" s="307"/>
      <c r="G165" s="115"/>
    </row>
    <row r="166" spans="1:7" ht="6.75" customHeight="1" thickBot="1">
      <c r="A166" s="113"/>
      <c r="G166" s="115"/>
    </row>
    <row r="167" spans="1:7" ht="13.5" thickBot="1">
      <c r="A167" s="113"/>
      <c r="B167" s="89" t="s">
        <v>20</v>
      </c>
      <c r="E167" s="12" t="s">
        <v>2</v>
      </c>
      <c r="F167" s="54"/>
      <c r="G167" s="115"/>
    </row>
    <row r="168" spans="1:7" ht="6.75" customHeight="1" thickBot="1">
      <c r="A168" s="113"/>
      <c r="G168" s="115"/>
    </row>
    <row r="169" spans="1:7" ht="13.5" thickBot="1">
      <c r="A169" s="113"/>
      <c r="C169" s="114" t="s">
        <v>15</v>
      </c>
      <c r="F169" s="97" t="str">
        <f>IF(F167=0," ",IF(F157="Yes",1,IF(F157="No",0,IF(F154/F167&gt;=1,1,IF(F154/F167&gt;=0.75,0.75,IF(F154/F167&gt;=0.5,0.5,IF(F154/F167&gt;=0.25,0.25,0)))))))</f>
        <v xml:space="preserve"> </v>
      </c>
      <c r="G169" s="115"/>
    </row>
    <row r="170" spans="1:7" ht="6.75" customHeight="1">
      <c r="A170" s="129"/>
      <c r="B170" s="130"/>
      <c r="C170" s="130"/>
      <c r="D170" s="131"/>
      <c r="E170" s="130"/>
      <c r="F170" s="132"/>
      <c r="G170" s="133"/>
    </row>
    <row r="171" spans="1:7" s="112" customFormat="1" ht="15">
      <c r="A171" s="106"/>
      <c r="B171" s="107"/>
      <c r="C171" s="107"/>
      <c r="D171" s="108"/>
      <c r="E171" s="109"/>
      <c r="F171" s="110"/>
      <c r="G171" s="111"/>
    </row>
    <row r="172" spans="1:7" s="112" customFormat="1" ht="15">
      <c r="A172" s="119"/>
      <c r="B172" s="41" t="s">
        <v>227</v>
      </c>
      <c r="C172" s="120"/>
      <c r="D172" s="150"/>
      <c r="G172" s="118"/>
    </row>
    <row r="173" spans="1:7" s="124" customFormat="1" ht="12">
      <c r="A173" s="121"/>
      <c r="B173" s="122"/>
      <c r="C173" s="123"/>
      <c r="D173" s="151" t="s">
        <v>142</v>
      </c>
      <c r="F173" s="125"/>
      <c r="G173" s="126"/>
    </row>
    <row r="174" spans="1:7" s="112" customFormat="1" ht="6.75" customHeight="1" thickBot="1">
      <c r="A174" s="119"/>
      <c r="B174" s="96"/>
      <c r="C174" s="120"/>
      <c r="D174" s="127"/>
      <c r="F174" s="98"/>
      <c r="G174" s="118"/>
    </row>
    <row r="175" spans="1:7" ht="13.5" thickBot="1">
      <c r="A175" s="113"/>
      <c r="B175" s="89" t="s">
        <v>18</v>
      </c>
      <c r="E175" s="12" t="s">
        <v>2</v>
      </c>
      <c r="F175" s="54"/>
      <c r="G175" s="115"/>
    </row>
    <row r="176" spans="1:7" ht="6.75" customHeight="1" thickBot="1">
      <c r="A176" s="113"/>
      <c r="F176" s="128"/>
      <c r="G176" s="115"/>
    </row>
    <row r="177" spans="1:7" ht="13.5" thickBot="1">
      <c r="A177" s="113"/>
      <c r="B177" s="89" t="s">
        <v>19</v>
      </c>
      <c r="E177" s="12" t="s">
        <v>2</v>
      </c>
      <c r="F177" s="54"/>
      <c r="G177" s="115"/>
    </row>
    <row r="178" spans="1:7" ht="6.75" customHeight="1" thickBot="1">
      <c r="A178" s="113"/>
      <c r="G178" s="115"/>
    </row>
    <row r="179" spans="1:7" ht="13.5" thickBot="1">
      <c r="A179" s="113"/>
      <c r="C179" s="89" t="s">
        <v>14</v>
      </c>
      <c r="F179" s="95" t="str">
        <f>IF(F177&gt;0,F175/F177,IF(F182&gt;0,F182,"N/A"))</f>
        <v>N/A</v>
      </c>
      <c r="G179" s="115"/>
    </row>
    <row r="180" spans="1:7" ht="6.75" customHeight="1">
      <c r="A180" s="113"/>
      <c r="G180" s="115"/>
    </row>
    <row r="181" spans="1:7" ht="13.5" customHeight="1" thickBot="1">
      <c r="A181" s="113"/>
      <c r="B181" s="298" t="s">
        <v>301</v>
      </c>
      <c r="C181" s="298"/>
      <c r="D181" s="298"/>
      <c r="G181" s="115"/>
    </row>
    <row r="182" spans="1:7" ht="13.5" thickBot="1">
      <c r="A182" s="113"/>
      <c r="B182" s="298"/>
      <c r="C182" s="298"/>
      <c r="D182" s="298"/>
      <c r="E182" s="12" t="s">
        <v>2</v>
      </c>
      <c r="F182" s="15"/>
      <c r="G182" s="115"/>
    </row>
    <row r="183" spans="1:7" ht="6.75" customHeight="1">
      <c r="A183" s="113"/>
      <c r="G183" s="115"/>
    </row>
    <row r="184" spans="1:7" ht="15">
      <c r="A184" s="113"/>
      <c r="B184" s="299"/>
      <c r="C184" s="300"/>
      <c r="D184" s="301"/>
      <c r="G184" s="115"/>
    </row>
    <row r="185" spans="1:7" ht="15">
      <c r="A185" s="113"/>
      <c r="B185" s="302"/>
      <c r="C185" s="303"/>
      <c r="D185" s="304"/>
      <c r="G185" s="115"/>
    </row>
    <row r="186" spans="1:7" ht="15">
      <c r="A186" s="113"/>
      <c r="B186" s="302"/>
      <c r="C186" s="303"/>
      <c r="D186" s="304"/>
      <c r="G186" s="115"/>
    </row>
    <row r="187" spans="1:7" ht="15">
      <c r="A187" s="113"/>
      <c r="B187" s="302"/>
      <c r="C187" s="303"/>
      <c r="D187" s="304"/>
      <c r="G187" s="115"/>
    </row>
    <row r="188" spans="1:7" ht="15">
      <c r="A188" s="113"/>
      <c r="B188" s="302"/>
      <c r="C188" s="303"/>
      <c r="D188" s="304"/>
      <c r="G188" s="115"/>
    </row>
    <row r="189" spans="1:7" ht="15">
      <c r="A189" s="113"/>
      <c r="B189" s="302"/>
      <c r="C189" s="303"/>
      <c r="D189" s="304"/>
      <c r="G189" s="115"/>
    </row>
    <row r="190" spans="1:7" ht="15">
      <c r="A190" s="113"/>
      <c r="B190" s="305"/>
      <c r="C190" s="306"/>
      <c r="D190" s="307"/>
      <c r="G190" s="115"/>
    </row>
    <row r="191" spans="1:7" ht="6.75" customHeight="1" thickBot="1">
      <c r="A191" s="113"/>
      <c r="G191" s="115"/>
    </row>
    <row r="192" spans="1:7" ht="13.5" thickBot="1">
      <c r="A192" s="113"/>
      <c r="B192" s="89" t="s">
        <v>20</v>
      </c>
      <c r="E192" s="12" t="s">
        <v>2</v>
      </c>
      <c r="F192" s="54"/>
      <c r="G192" s="115"/>
    </row>
    <row r="193" spans="1:7" ht="6.75" customHeight="1" thickBot="1">
      <c r="A193" s="113"/>
      <c r="G193" s="115"/>
    </row>
    <row r="194" spans="1:7" ht="13.5" thickBot="1">
      <c r="A194" s="113"/>
      <c r="C194" s="114" t="s">
        <v>15</v>
      </c>
      <c r="F194" s="97" t="str">
        <f>IF(F192=0," ",IF(F182="Yes",1,IF(F182="No",0,IF(F179/F192&gt;=1,1,IF(F179/F192&gt;=0.75,0.75,IF(F179/F192&gt;=0.5,0.5,IF(F179/F192&gt;=0.25,0.25,0)))))))</f>
        <v xml:space="preserve"> </v>
      </c>
      <c r="G194" s="115"/>
    </row>
    <row r="195" spans="1:7" ht="6.75" customHeight="1">
      <c r="A195" s="129"/>
      <c r="B195" s="130"/>
      <c r="C195" s="130"/>
      <c r="D195" s="131"/>
      <c r="E195" s="130"/>
      <c r="F195" s="132"/>
      <c r="G195" s="133"/>
    </row>
    <row r="196" spans="1:7" s="112" customFormat="1" ht="15">
      <c r="A196" s="106"/>
      <c r="B196" s="107"/>
      <c r="C196" s="107"/>
      <c r="D196" s="108"/>
      <c r="E196" s="109"/>
      <c r="F196" s="110"/>
      <c r="G196" s="111"/>
    </row>
    <row r="197" spans="1:7" s="112" customFormat="1" ht="15">
      <c r="A197" s="119"/>
      <c r="B197" s="41" t="s">
        <v>227</v>
      </c>
      <c r="C197" s="120"/>
      <c r="D197" s="150"/>
      <c r="G197" s="118"/>
    </row>
    <row r="198" spans="1:7" s="124" customFormat="1" ht="12">
      <c r="A198" s="121"/>
      <c r="B198" s="122"/>
      <c r="C198" s="123"/>
      <c r="D198" s="151" t="s">
        <v>142</v>
      </c>
      <c r="F198" s="125"/>
      <c r="G198" s="126"/>
    </row>
    <row r="199" spans="1:7" s="112" customFormat="1" ht="6.75" customHeight="1" thickBot="1">
      <c r="A199" s="119"/>
      <c r="B199" s="96"/>
      <c r="C199" s="120"/>
      <c r="D199" s="127"/>
      <c r="F199" s="98"/>
      <c r="G199" s="118"/>
    </row>
    <row r="200" spans="1:7" ht="13.5" thickBot="1">
      <c r="A200" s="113"/>
      <c r="B200" s="89" t="s">
        <v>18</v>
      </c>
      <c r="E200" s="12" t="s">
        <v>2</v>
      </c>
      <c r="F200" s="54"/>
      <c r="G200" s="115"/>
    </row>
    <row r="201" spans="1:7" ht="6.75" customHeight="1" thickBot="1">
      <c r="A201" s="113"/>
      <c r="F201" s="128"/>
      <c r="G201" s="115"/>
    </row>
    <row r="202" spans="1:7" ht="13.5" thickBot="1">
      <c r="A202" s="113"/>
      <c r="B202" s="89" t="s">
        <v>19</v>
      </c>
      <c r="E202" s="12" t="s">
        <v>2</v>
      </c>
      <c r="F202" s="54"/>
      <c r="G202" s="115"/>
    </row>
    <row r="203" spans="1:7" ht="6.75" customHeight="1" thickBot="1">
      <c r="A203" s="113"/>
      <c r="G203" s="115"/>
    </row>
    <row r="204" spans="1:7" ht="13.5" thickBot="1">
      <c r="A204" s="113"/>
      <c r="C204" s="89" t="s">
        <v>14</v>
      </c>
      <c r="F204" s="95" t="str">
        <f>IF(F202&gt;0,F200/F202,IF(F207&gt;0,F207,"N/A"))</f>
        <v>N/A</v>
      </c>
      <c r="G204" s="115"/>
    </row>
    <row r="205" spans="1:7" ht="6.75" customHeight="1">
      <c r="A205" s="113"/>
      <c r="G205" s="115"/>
    </row>
    <row r="206" spans="1:7" ht="13.5" customHeight="1" thickBot="1">
      <c r="A206" s="113"/>
      <c r="B206" s="298" t="s">
        <v>301</v>
      </c>
      <c r="C206" s="298"/>
      <c r="D206" s="298"/>
      <c r="G206" s="115"/>
    </row>
    <row r="207" spans="1:7" ht="13.5" thickBot="1">
      <c r="A207" s="113"/>
      <c r="B207" s="298"/>
      <c r="C207" s="298"/>
      <c r="D207" s="298"/>
      <c r="E207" s="12" t="s">
        <v>2</v>
      </c>
      <c r="F207" s="15"/>
      <c r="G207" s="115"/>
    </row>
    <row r="208" spans="1:7" ht="6.75" customHeight="1">
      <c r="A208" s="113"/>
      <c r="G208" s="115"/>
    </row>
    <row r="209" spans="1:7" ht="15">
      <c r="A209" s="113"/>
      <c r="B209" s="299"/>
      <c r="C209" s="300"/>
      <c r="D209" s="301"/>
      <c r="G209" s="115"/>
    </row>
    <row r="210" spans="1:7" ht="15">
      <c r="A210" s="113"/>
      <c r="B210" s="302"/>
      <c r="C210" s="303"/>
      <c r="D210" s="304"/>
      <c r="G210" s="115"/>
    </row>
    <row r="211" spans="1:7" ht="15">
      <c r="A211" s="113"/>
      <c r="B211" s="302"/>
      <c r="C211" s="303"/>
      <c r="D211" s="304"/>
      <c r="G211" s="115"/>
    </row>
    <row r="212" spans="1:7" ht="15">
      <c r="A212" s="113"/>
      <c r="B212" s="302"/>
      <c r="C212" s="303"/>
      <c r="D212" s="304"/>
      <c r="G212" s="115"/>
    </row>
    <row r="213" spans="1:7" ht="15">
      <c r="A213" s="113"/>
      <c r="B213" s="302"/>
      <c r="C213" s="303"/>
      <c r="D213" s="304"/>
      <c r="G213" s="115"/>
    </row>
    <row r="214" spans="1:7" ht="15">
      <c r="A214" s="113"/>
      <c r="B214" s="302"/>
      <c r="C214" s="303"/>
      <c r="D214" s="304"/>
      <c r="G214" s="115"/>
    </row>
    <row r="215" spans="1:7" ht="15">
      <c r="A215" s="113"/>
      <c r="B215" s="305"/>
      <c r="C215" s="306"/>
      <c r="D215" s="307"/>
      <c r="G215" s="115"/>
    </row>
    <row r="216" spans="1:7" ht="6.75" customHeight="1" thickBot="1">
      <c r="A216" s="113"/>
      <c r="G216" s="115"/>
    </row>
    <row r="217" spans="1:7" ht="13.5" thickBot="1">
      <c r="A217" s="113"/>
      <c r="B217" s="89" t="s">
        <v>20</v>
      </c>
      <c r="E217" s="12" t="s">
        <v>2</v>
      </c>
      <c r="F217" s="54"/>
      <c r="G217" s="115"/>
    </row>
    <row r="218" spans="1:7" ht="6.75" customHeight="1" thickBot="1">
      <c r="A218" s="113"/>
      <c r="G218" s="115"/>
    </row>
    <row r="219" spans="1:7" ht="13.5" thickBot="1">
      <c r="A219" s="113"/>
      <c r="C219" s="114" t="s">
        <v>15</v>
      </c>
      <c r="F219" s="97" t="str">
        <f>IF(F217=0," ",IF(F207="Yes",1,IF(F207="No",0,IF(F204/F217&gt;=1,1,IF(F204/F217&gt;=0.75,0.75,IF(F204/F217&gt;=0.5,0.5,IF(F204/F217&gt;=0.25,0.25,0)))))))</f>
        <v xml:space="preserve"> </v>
      </c>
      <c r="G219" s="115"/>
    </row>
    <row r="220" spans="1:7" ht="6.75" customHeight="1">
      <c r="A220" s="129"/>
      <c r="B220" s="130"/>
      <c r="C220" s="130"/>
      <c r="D220" s="131"/>
      <c r="E220" s="130"/>
      <c r="F220" s="132"/>
      <c r="G220" s="133"/>
    </row>
    <row r="221" spans="1:7" s="112" customFormat="1" ht="15">
      <c r="A221" s="106"/>
      <c r="B221" s="107"/>
      <c r="C221" s="107"/>
      <c r="D221" s="108"/>
      <c r="E221" s="109"/>
      <c r="F221" s="110"/>
      <c r="G221" s="111"/>
    </row>
    <row r="222" spans="1:7" s="112" customFormat="1" ht="15">
      <c r="A222" s="119"/>
      <c r="B222" s="41" t="s">
        <v>227</v>
      </c>
      <c r="C222" s="120"/>
      <c r="D222" s="150"/>
      <c r="G222" s="118"/>
    </row>
    <row r="223" spans="1:7" s="124" customFormat="1" ht="12">
      <c r="A223" s="121"/>
      <c r="B223" s="122"/>
      <c r="C223" s="123"/>
      <c r="D223" s="151" t="s">
        <v>142</v>
      </c>
      <c r="F223" s="125"/>
      <c r="G223" s="126"/>
    </row>
    <row r="224" spans="1:7" s="112" customFormat="1" ht="6.75" customHeight="1" thickBot="1">
      <c r="A224" s="119"/>
      <c r="B224" s="96"/>
      <c r="C224" s="120"/>
      <c r="D224" s="127"/>
      <c r="F224" s="98"/>
      <c r="G224" s="118"/>
    </row>
    <row r="225" spans="1:7" ht="13.5" thickBot="1">
      <c r="A225" s="113"/>
      <c r="B225" s="89" t="s">
        <v>18</v>
      </c>
      <c r="E225" s="12" t="s">
        <v>2</v>
      </c>
      <c r="F225" s="54"/>
      <c r="G225" s="115"/>
    </row>
    <row r="226" spans="1:7" ht="6.75" customHeight="1" thickBot="1">
      <c r="A226" s="113"/>
      <c r="F226" s="128"/>
      <c r="G226" s="115"/>
    </row>
    <row r="227" spans="1:7" ht="13.5" thickBot="1">
      <c r="A227" s="113"/>
      <c r="B227" s="89" t="s">
        <v>19</v>
      </c>
      <c r="E227" s="12" t="s">
        <v>2</v>
      </c>
      <c r="F227" s="54"/>
      <c r="G227" s="115"/>
    </row>
    <row r="228" spans="1:7" ht="6.75" customHeight="1" thickBot="1">
      <c r="A228" s="113"/>
      <c r="G228" s="115"/>
    </row>
    <row r="229" spans="1:7" ht="13.5" thickBot="1">
      <c r="A229" s="113"/>
      <c r="C229" s="89" t="s">
        <v>14</v>
      </c>
      <c r="F229" s="95" t="str">
        <f>IF(F227&gt;0,F225/F227,IF(F232&gt;0,F232,"N/A"))</f>
        <v>N/A</v>
      </c>
      <c r="G229" s="115"/>
    </row>
    <row r="230" spans="1:7" ht="6.75" customHeight="1">
      <c r="A230" s="113"/>
      <c r="G230" s="115"/>
    </row>
    <row r="231" spans="1:7" ht="13.5" customHeight="1" thickBot="1">
      <c r="A231" s="113"/>
      <c r="B231" s="298" t="s">
        <v>301</v>
      </c>
      <c r="C231" s="298"/>
      <c r="D231" s="298"/>
      <c r="G231" s="115"/>
    </row>
    <row r="232" spans="1:7" ht="13.5" thickBot="1">
      <c r="A232" s="113"/>
      <c r="B232" s="298"/>
      <c r="C232" s="298"/>
      <c r="D232" s="298"/>
      <c r="E232" s="12" t="s">
        <v>2</v>
      </c>
      <c r="F232" s="15"/>
      <c r="G232" s="115"/>
    </row>
    <row r="233" spans="1:7" ht="6.75" customHeight="1">
      <c r="A233" s="113"/>
      <c r="G233" s="115"/>
    </row>
    <row r="234" spans="1:7" ht="15">
      <c r="A234" s="113"/>
      <c r="B234" s="299"/>
      <c r="C234" s="300"/>
      <c r="D234" s="301"/>
      <c r="G234" s="115"/>
    </row>
    <row r="235" spans="1:7" ht="15">
      <c r="A235" s="113"/>
      <c r="B235" s="302"/>
      <c r="C235" s="303"/>
      <c r="D235" s="304"/>
      <c r="G235" s="115"/>
    </row>
    <row r="236" spans="1:7" ht="15">
      <c r="A236" s="113"/>
      <c r="B236" s="302"/>
      <c r="C236" s="303"/>
      <c r="D236" s="304"/>
      <c r="G236" s="115"/>
    </row>
    <row r="237" spans="1:7" ht="15">
      <c r="A237" s="113"/>
      <c r="B237" s="302"/>
      <c r="C237" s="303"/>
      <c r="D237" s="304"/>
      <c r="G237" s="115"/>
    </row>
    <row r="238" spans="1:7" ht="15">
      <c r="A238" s="113"/>
      <c r="B238" s="302"/>
      <c r="C238" s="303"/>
      <c r="D238" s="304"/>
      <c r="G238" s="115"/>
    </row>
    <row r="239" spans="1:7" ht="15">
      <c r="A239" s="113"/>
      <c r="B239" s="302"/>
      <c r="C239" s="303"/>
      <c r="D239" s="304"/>
      <c r="G239" s="115"/>
    </row>
    <row r="240" spans="1:7" ht="15">
      <c r="A240" s="113"/>
      <c r="B240" s="305"/>
      <c r="C240" s="306"/>
      <c r="D240" s="307"/>
      <c r="G240" s="115"/>
    </row>
    <row r="241" spans="1:7" ht="6.75" customHeight="1" thickBot="1">
      <c r="A241" s="113"/>
      <c r="G241" s="115"/>
    </row>
    <row r="242" spans="1:7" ht="13.5" thickBot="1">
      <c r="A242" s="113"/>
      <c r="B242" s="89" t="s">
        <v>20</v>
      </c>
      <c r="E242" s="12" t="s">
        <v>2</v>
      </c>
      <c r="F242" s="54"/>
      <c r="G242" s="115"/>
    </row>
    <row r="243" spans="1:7" ht="6.75" customHeight="1" thickBot="1">
      <c r="A243" s="113"/>
      <c r="G243" s="115"/>
    </row>
    <row r="244" spans="1:7" ht="13.5" thickBot="1">
      <c r="A244" s="113"/>
      <c r="C244" s="114" t="s">
        <v>15</v>
      </c>
      <c r="F244" s="97" t="str">
        <f>IF(F242=0," ",IF(F232="Yes",1,IF(F232="No",0,IF(F229/F242&gt;=1,1,IF(F229/F242&gt;=0.75,0.75,IF(F229/F242&gt;=0.5,0.5,IF(F229/F242&gt;=0.25,0.25,0)))))))</f>
        <v xml:space="preserve"> </v>
      </c>
      <c r="G244" s="115"/>
    </row>
    <row r="245" spans="1:7" ht="6.75" customHeight="1">
      <c r="A245" s="129"/>
      <c r="B245" s="130"/>
      <c r="C245" s="130"/>
      <c r="D245" s="131"/>
      <c r="E245" s="130"/>
      <c r="F245" s="132"/>
      <c r="G245" s="133"/>
    </row>
    <row r="246" spans="1:7" s="112" customFormat="1" ht="15">
      <c r="A246" s="106"/>
      <c r="B246" s="107"/>
      <c r="C246" s="107"/>
      <c r="D246" s="108"/>
      <c r="E246" s="109"/>
      <c r="F246" s="110"/>
      <c r="G246" s="111"/>
    </row>
    <row r="247" spans="1:7" s="112" customFormat="1" ht="15">
      <c r="A247" s="119"/>
      <c r="B247" s="41" t="s">
        <v>227</v>
      </c>
      <c r="C247" s="120"/>
      <c r="D247" s="150"/>
      <c r="G247" s="118"/>
    </row>
    <row r="248" spans="1:7" s="124" customFormat="1" ht="12">
      <c r="A248" s="121"/>
      <c r="B248" s="122"/>
      <c r="C248" s="123"/>
      <c r="D248" s="151" t="s">
        <v>142</v>
      </c>
      <c r="F248" s="125"/>
      <c r="G248" s="126"/>
    </row>
    <row r="249" spans="1:7" s="112" customFormat="1" ht="6.75" customHeight="1" thickBot="1">
      <c r="A249" s="119"/>
      <c r="B249" s="96"/>
      <c r="C249" s="120"/>
      <c r="D249" s="127"/>
      <c r="F249" s="98"/>
      <c r="G249" s="118"/>
    </row>
    <row r="250" spans="1:7" ht="13.5" thickBot="1">
      <c r="A250" s="113"/>
      <c r="B250" s="89" t="s">
        <v>18</v>
      </c>
      <c r="E250" s="12" t="s">
        <v>2</v>
      </c>
      <c r="F250" s="54"/>
      <c r="G250" s="115"/>
    </row>
    <row r="251" spans="1:7" ht="6.75" customHeight="1" thickBot="1">
      <c r="A251" s="113"/>
      <c r="F251" s="128"/>
      <c r="G251" s="115"/>
    </row>
    <row r="252" spans="1:7" ht="13.5" thickBot="1">
      <c r="A252" s="113"/>
      <c r="B252" s="89" t="s">
        <v>19</v>
      </c>
      <c r="E252" s="12" t="s">
        <v>2</v>
      </c>
      <c r="F252" s="54"/>
      <c r="G252" s="115"/>
    </row>
    <row r="253" spans="1:7" ht="6.75" customHeight="1" thickBot="1">
      <c r="A253" s="113"/>
      <c r="G253" s="115"/>
    </row>
    <row r="254" spans="1:7" ht="13.5" thickBot="1">
      <c r="A254" s="113"/>
      <c r="C254" s="89" t="s">
        <v>14</v>
      </c>
      <c r="F254" s="95" t="str">
        <f>IF(F252&gt;0,F250/F252,IF(F257&gt;0,F257,"N/A"))</f>
        <v>N/A</v>
      </c>
      <c r="G254" s="115"/>
    </row>
    <row r="255" spans="1:7" ht="6.75" customHeight="1">
      <c r="A255" s="113"/>
      <c r="G255" s="115"/>
    </row>
    <row r="256" spans="1:7" ht="13.5" customHeight="1" thickBot="1">
      <c r="A256" s="113"/>
      <c r="B256" s="298" t="s">
        <v>301</v>
      </c>
      <c r="C256" s="298"/>
      <c r="D256" s="298"/>
      <c r="G256" s="115"/>
    </row>
    <row r="257" spans="1:7" ht="13.5" thickBot="1">
      <c r="A257" s="113"/>
      <c r="B257" s="298"/>
      <c r="C257" s="298"/>
      <c r="D257" s="298"/>
      <c r="E257" s="12" t="s">
        <v>2</v>
      </c>
      <c r="F257" s="15"/>
      <c r="G257" s="115"/>
    </row>
    <row r="258" spans="1:7" ht="6.75" customHeight="1">
      <c r="A258" s="113"/>
      <c r="G258" s="115"/>
    </row>
    <row r="259" spans="1:7" ht="15">
      <c r="A259" s="113"/>
      <c r="B259" s="299"/>
      <c r="C259" s="300"/>
      <c r="D259" s="301"/>
      <c r="G259" s="115"/>
    </row>
    <row r="260" spans="1:7" ht="15">
      <c r="A260" s="113"/>
      <c r="B260" s="302"/>
      <c r="C260" s="303"/>
      <c r="D260" s="304"/>
      <c r="G260" s="115"/>
    </row>
    <row r="261" spans="1:7" ht="15">
      <c r="A261" s="113"/>
      <c r="B261" s="302"/>
      <c r="C261" s="303"/>
      <c r="D261" s="304"/>
      <c r="G261" s="115"/>
    </row>
    <row r="262" spans="1:7" ht="15">
      <c r="A262" s="113"/>
      <c r="B262" s="302"/>
      <c r="C262" s="303"/>
      <c r="D262" s="304"/>
      <c r="G262" s="115"/>
    </row>
    <row r="263" spans="1:7" ht="15">
      <c r="A263" s="113"/>
      <c r="B263" s="302"/>
      <c r="C263" s="303"/>
      <c r="D263" s="304"/>
      <c r="G263" s="115"/>
    </row>
    <row r="264" spans="1:7" ht="15">
      <c r="A264" s="113"/>
      <c r="B264" s="302"/>
      <c r="C264" s="303"/>
      <c r="D264" s="304"/>
      <c r="G264" s="115"/>
    </row>
    <row r="265" spans="1:7" ht="15">
      <c r="A265" s="113"/>
      <c r="B265" s="305"/>
      <c r="C265" s="306"/>
      <c r="D265" s="307"/>
      <c r="G265" s="115"/>
    </row>
    <row r="266" spans="1:7" ht="6.75" customHeight="1" thickBot="1">
      <c r="A266" s="113"/>
      <c r="G266" s="115"/>
    </row>
    <row r="267" spans="1:7" ht="13.5" thickBot="1">
      <c r="A267" s="113"/>
      <c r="B267" s="89" t="s">
        <v>20</v>
      </c>
      <c r="E267" s="12" t="s">
        <v>2</v>
      </c>
      <c r="F267" s="54"/>
      <c r="G267" s="115"/>
    </row>
    <row r="268" spans="1:7" ht="6.75" customHeight="1" thickBot="1">
      <c r="A268" s="113"/>
      <c r="G268" s="115"/>
    </row>
    <row r="269" spans="1:7" ht="13.5" thickBot="1">
      <c r="A269" s="113"/>
      <c r="C269" s="114" t="s">
        <v>15</v>
      </c>
      <c r="F269" s="97" t="str">
        <f>IF(F267=0," ",IF(F257="Yes",1,IF(F257="No",0,IF(F254/F267&gt;=1,1,IF(F254/F267&gt;=0.75,0.75,IF(F254/F267&gt;=0.5,0.5,IF(F254/F267&gt;=0.25,0.25,0)))))))</f>
        <v xml:space="preserve"> </v>
      </c>
      <c r="G269" s="115"/>
    </row>
    <row r="270" spans="1:7" ht="15">
      <c r="A270" s="129"/>
      <c r="B270" s="130"/>
      <c r="C270" s="130"/>
      <c r="D270" s="131"/>
      <c r="E270" s="130"/>
      <c r="F270" s="132"/>
      <c r="G270" s="133"/>
    </row>
  </sheetData>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5D8573-DCF7-43F0-BFE8-127C0ABAC684}">
  <ds:schemaRefs>
    <ds:schemaRef ds:uri="http://schemas.microsoft.com/sharepoint/v3/contenttype/forms"/>
  </ds:schemaRefs>
</ds:datastoreItem>
</file>

<file path=customXml/itemProps2.xml><?xml version="1.0" encoding="utf-8"?>
<ds:datastoreItem xmlns:ds="http://schemas.openxmlformats.org/officeDocument/2006/customXml" ds:itemID="{7F45C319-0A63-4154-B931-DAE7BDEF33F8}">
  <ds:schemaRefs>
    <ds:schemaRef ds:uri="http://schemas.microsoft.com/office/2006/metadata/longProperties"/>
  </ds:schemaRefs>
</ds:datastoreItem>
</file>

<file path=customXml/itemProps3.xml><?xml version="1.0" encoding="utf-8"?>
<ds:datastoreItem xmlns:ds="http://schemas.openxmlformats.org/officeDocument/2006/customXml" ds:itemID="{8A81EE5A-0E61-4AB5-B572-FE56920FDB22}"/>
</file>

<file path=customXml/itemProps4.xml><?xml version="1.0" encoding="utf-8"?>
<ds:datastoreItem xmlns:ds="http://schemas.openxmlformats.org/officeDocument/2006/customXml" ds:itemID="{BDDC94BB-F58F-4DCA-AC66-1DB48BC6A7FE}">
  <ds:schemaRefs>
    <ds:schemaRef ds:uri="http://schemas.microsoft.com/sharepoint/events"/>
  </ds:schemaRefs>
</ds:datastoreItem>
</file>

<file path=customXml/itemProps5.xml><?xml version="1.0" encoding="utf-8"?>
<ds:datastoreItem xmlns:ds="http://schemas.openxmlformats.org/officeDocument/2006/customXml" ds:itemID="{AC353010-6F36-4203-AB83-9A286904F56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DY 7 Annual Report</dc:title>
  <dc:subject/>
  <dc:creator>MFSchoenberg</dc:creator>
  <cp:keywords>DSRIP DY 7 Annual Report</cp:keywords>
  <dc:description/>
  <cp:lastModifiedBy>westj</cp:lastModifiedBy>
  <cp:lastPrinted>2012-10-31T15:44:34Z</cp:lastPrinted>
  <dcterms:created xsi:type="dcterms:W3CDTF">2011-04-27T21:00:50Z</dcterms:created>
  <dcterms:modified xsi:type="dcterms:W3CDTF">2020-11-11T01:47:14Z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xd_Signature">
    <vt:lpwstr/>
  </property>
  <property fmtid="{D5CDD505-2E9C-101B-9397-08002B2CF9AE}" pid="4" name="TemplateUrl">
    <vt:lpwstr/>
  </property>
  <property fmtid="{D5CDD505-2E9C-101B-9397-08002B2CF9AE}" pid="5" name="Order">
    <vt:lpwstr>533300.000000000</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John SS01. Trapper</vt:lpwstr>
  </property>
  <property fmtid="{D5CDD505-2E9C-101B-9397-08002B2CF9AE}" pid="12" name="display_urn:schemas-microsoft-com:office:office#Author">
    <vt:lpwstr>John SS01. Trapper</vt:lpwstr>
  </property>
  <property fmtid="{D5CDD505-2E9C-101B-9397-08002B2CF9AE}" pid="13" name="_dlc_DocId">
    <vt:lpwstr>DHCSDOC-2129867196-549</vt:lpwstr>
  </property>
  <property fmtid="{D5CDD505-2E9C-101B-9397-08002B2CF9AE}" pid="14" name="_dlc_DocIdItemGuid">
    <vt:lpwstr>cc946ab9-31bb-4673-aabc-fcbc14d7bed6</vt:lpwstr>
  </property>
  <property fmtid="{D5CDD505-2E9C-101B-9397-08002B2CF9AE}" pid="15" name="_dlc_DocIdUrl">
    <vt:lpwstr>http://dhcs2016prod:88/provgovpart/_layouts/15/DocIdRedir.aspx?ID=DHCSDOC-2129867196-549, DHCSDOC-2129867196-549</vt:lpwstr>
  </property>
  <property fmtid="{D5CDD505-2E9C-101B-9397-08002B2CF9AE}" pid="16" name="ContentTypeId">
    <vt:lpwstr>0x0101000DD778A44A894D44A57135C48A267F0A</vt:lpwstr>
  </property>
</Properties>
</file>