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DDDCFF48-E76A-4B27-B7BE-678684A7C69D}" xr6:coauthVersionLast="45" xr6:coauthVersionMax="45" xr10:uidLastSave="{00000000-0000-0000-0000-000000000000}"/>
  <bookViews>
    <workbookView xWindow="-120" yWindow="-120" windowWidth="20730" windowHeight="11160" tabRatio="839" firstSheet="1" activeTab="37"/>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r:id="rId9"/>
    <sheet name="Training Primary Care Workforce" sheetId="13" r:id="rId10"/>
    <sheet name="Registry Functionality" sheetId="49" r:id="rId11"/>
    <sheet name="Interpretation Services" sheetId="15" r:id="rId12"/>
    <sheet name="REAL Data" sheetId="16" r:id="rId13"/>
    <sheet name="Urgent Medical Advice" sheetId="17" r:id="rId14"/>
    <sheet name="Introduce Telemedicine" sheetId="18" r:id="rId15"/>
    <sheet name="Coding &amp; Documentation" sheetId="19" r:id="rId16"/>
    <sheet name="Risk Stratification" sheetId="20" r:id="rId17"/>
    <sheet name="Expand Specialty Care Capacity" sheetId="22" r:id="rId18"/>
    <sheet name="Perf Improvement &amp; Reporting" sheetId="23" r:id="rId19"/>
    <sheet name="Expand Medical Homes" sheetId="24" r:id="rId20"/>
    <sheet name="Chronic Care Management" sheetId="25" r:id="rId21"/>
    <sheet name="Redesign Primary Care" sheetId="26" r:id="rId22"/>
    <sheet name="Patient Experience" sheetId="27" r:id="rId23"/>
    <sheet name="Redesign for Cost Containment" sheetId="28" r:id="rId24"/>
    <sheet name="Integrate Physical Behavioral" sheetId="29" r:id="rId25"/>
    <sheet name="Specialty Care Access" sheetId="30" r:id="rId26"/>
    <sheet name="Patient Care Navigation" sheetId="31" r:id="rId27"/>
    <sheet name="Process Improvement Methodology" sheetId="32" r:id="rId28"/>
    <sheet name="ED Patient Flow" sheetId="33" r:id="rId29"/>
    <sheet name="Use Palliative Care Programs" sheetId="34" r:id="rId30"/>
    <sheet name="Conduct Medication Management" sheetId="35" r:id="rId31"/>
    <sheet name="Care Transitions" sheetId="36" r:id="rId32"/>
    <sheet name="Real-Time HAIs System" sheetId="37"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r:id="rId42"/>
    <sheet name="VTE" sheetId="43" r:id="rId43"/>
    <sheet name="Falls with Injury" sheetId="44"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Narrative'!$A$1:$G$77</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F27" i="41" l="1"/>
  <c r="A1" i="3"/>
  <c r="F54" i="12"/>
  <c r="F394" i="41"/>
  <c r="F379" i="41"/>
  <c r="F44" i="41"/>
  <c r="F42" i="41"/>
  <c r="F269" i="37"/>
  <c r="F768" i="10" s="1"/>
  <c r="F254" i="37"/>
  <c r="F244" i="37"/>
  <c r="F764" i="10"/>
  <c r="F229" i="37"/>
  <c r="F762" i="10" s="1"/>
  <c r="F219" i="37"/>
  <c r="F204" i="37"/>
  <c r="F194" i="37"/>
  <c r="F756" i="10" s="1"/>
  <c r="F179" i="37"/>
  <c r="F754" i="10"/>
  <c r="F169" i="37"/>
  <c r="F154" i="37"/>
  <c r="F144" i="37"/>
  <c r="F129" i="37"/>
  <c r="F746" i="10"/>
  <c r="F119" i="37"/>
  <c r="F104" i="37"/>
  <c r="F94" i="37"/>
  <c r="F740" i="10"/>
  <c r="F79" i="37"/>
  <c r="F738" i="10"/>
  <c r="F69" i="37"/>
  <c r="F54" i="37"/>
  <c r="F44" i="37"/>
  <c r="F732" i="10"/>
  <c r="F29" i="37"/>
  <c r="F730" i="10"/>
  <c r="F269" i="36"/>
  <c r="F254" i="36"/>
  <c r="F244" i="36"/>
  <c r="F229" i="36"/>
  <c r="F707" i="10" s="1"/>
  <c r="F219" i="36"/>
  <c r="F204" i="36"/>
  <c r="F703" i="10" s="1"/>
  <c r="F194" i="36"/>
  <c r="F701" i="10" s="1"/>
  <c r="F179" i="36"/>
  <c r="F699" i="10"/>
  <c r="F169" i="36"/>
  <c r="F154" i="36"/>
  <c r="F144" i="36"/>
  <c r="F693" i="10"/>
  <c r="F129" i="36"/>
  <c r="F691" i="10" s="1"/>
  <c r="F119" i="36"/>
  <c r="F104" i="36"/>
  <c r="F94" i="36"/>
  <c r="F685" i="10" s="1"/>
  <c r="F79" i="36"/>
  <c r="F683" i="10"/>
  <c r="F69" i="36"/>
  <c r="F54" i="36"/>
  <c r="F44" i="36"/>
  <c r="F677" i="10"/>
  <c r="F29" i="36"/>
  <c r="F675" i="10" s="1"/>
  <c r="F269" i="35"/>
  <c r="F254" i="35"/>
  <c r="F656" i="10" s="1"/>
  <c r="F244" i="35"/>
  <c r="F654" i="10" s="1"/>
  <c r="F229" i="35"/>
  <c r="F652" i="10"/>
  <c r="F219" i="35"/>
  <c r="F650" i="10" s="1"/>
  <c r="F204" i="35"/>
  <c r="F194" i="35"/>
  <c r="F646" i="10"/>
  <c r="F179" i="35"/>
  <c r="F644" i="10" s="1"/>
  <c r="F169" i="35"/>
  <c r="F154" i="35"/>
  <c r="F144" i="35"/>
  <c r="F638" i="10" s="1"/>
  <c r="F129" i="35"/>
  <c r="F636" i="10"/>
  <c r="F119" i="35"/>
  <c r="F104" i="35"/>
  <c r="F94" i="35"/>
  <c r="F630" i="10"/>
  <c r="F79" i="35"/>
  <c r="F628" i="10" s="1"/>
  <c r="F69" i="35"/>
  <c r="F54" i="35"/>
  <c r="F624" i="10" s="1"/>
  <c r="F44" i="35"/>
  <c r="F29" i="35"/>
  <c r="F620" i="10"/>
  <c r="F269" i="34"/>
  <c r="F603" i="10" s="1"/>
  <c r="F254" i="34"/>
  <c r="F244" i="34"/>
  <c r="F599" i="10"/>
  <c r="F229" i="34"/>
  <c r="F597" i="10" s="1"/>
  <c r="F219" i="34"/>
  <c r="F204" i="34"/>
  <c r="F593" i="10" s="1"/>
  <c r="F194" i="34"/>
  <c r="F591" i="10" s="1"/>
  <c r="F609" i="10" s="1"/>
  <c r="F179" i="34"/>
  <c r="F589" i="10"/>
  <c r="F169" i="34"/>
  <c r="F587" i="10" s="1"/>
  <c r="F154" i="34"/>
  <c r="F144" i="34"/>
  <c r="F129" i="34"/>
  <c r="F581" i="10"/>
  <c r="F119" i="34"/>
  <c r="F104" i="34"/>
  <c r="F94" i="34"/>
  <c r="F575" i="10"/>
  <c r="F79" i="34"/>
  <c r="F573" i="10"/>
  <c r="F69" i="34"/>
  <c r="F54" i="34"/>
  <c r="F44" i="34"/>
  <c r="F567" i="10"/>
  <c r="F29" i="34"/>
  <c r="F565" i="10"/>
  <c r="F269" i="33"/>
  <c r="F254" i="33"/>
  <c r="F244" i="33"/>
  <c r="F544" i="10"/>
  <c r="F229" i="33"/>
  <c r="F542" i="10"/>
  <c r="F219" i="33"/>
  <c r="F204" i="33"/>
  <c r="F538" i="10" s="1"/>
  <c r="F194" i="33"/>
  <c r="F536" i="10"/>
  <c r="F179" i="33"/>
  <c r="F534" i="10"/>
  <c r="F169" i="33"/>
  <c r="F154" i="33"/>
  <c r="F144" i="33"/>
  <c r="F528" i="10"/>
  <c r="F129" i="33"/>
  <c r="F526" i="10"/>
  <c r="F119" i="33"/>
  <c r="F104" i="33"/>
  <c r="F94" i="33"/>
  <c r="F520" i="10"/>
  <c r="F79" i="33"/>
  <c r="F518" i="10" s="1"/>
  <c r="F69" i="33"/>
  <c r="F54" i="33"/>
  <c r="F514" i="10" s="1"/>
  <c r="F44" i="33"/>
  <c r="F512" i="10" s="1"/>
  <c r="F29" i="33"/>
  <c r="F510" i="10"/>
  <c r="F269" i="32"/>
  <c r="F493" i="10" s="1"/>
  <c r="F254" i="32"/>
  <c r="F244" i="32"/>
  <c r="F489" i="10"/>
  <c r="F229" i="32"/>
  <c r="F487" i="10" s="1"/>
  <c r="F219" i="32"/>
  <c r="F204" i="32"/>
  <c r="F194" i="32"/>
  <c r="F481" i="10" s="1"/>
  <c r="F179" i="32"/>
  <c r="F479" i="10"/>
  <c r="F169" i="32"/>
  <c r="F154" i="32"/>
  <c r="F144" i="32"/>
  <c r="F473" i="10"/>
  <c r="F129" i="32"/>
  <c r="F471" i="10" s="1"/>
  <c r="F119" i="32"/>
  <c r="F104" i="32"/>
  <c r="F467" i="10" s="1"/>
  <c r="F94" i="32"/>
  <c r="F465" i="10" s="1"/>
  <c r="F79" i="32"/>
  <c r="F463" i="10"/>
  <c r="F69" i="32"/>
  <c r="F461" i="10" s="1"/>
  <c r="F54" i="32"/>
  <c r="F44" i="32"/>
  <c r="F29" i="32"/>
  <c r="F455" i="10"/>
  <c r="F269" i="31"/>
  <c r="F254" i="31"/>
  <c r="F244" i="31"/>
  <c r="F229" i="31"/>
  <c r="F432" i="10" s="1"/>
  <c r="F219" i="31"/>
  <c r="F204" i="31"/>
  <c r="F194" i="31"/>
  <c r="F426" i="10" s="1"/>
  <c r="F179" i="31"/>
  <c r="F169" i="31"/>
  <c r="F154" i="31"/>
  <c r="F144" i="31"/>
  <c r="F418" i="10"/>
  <c r="F129" i="31"/>
  <c r="F416" i="10"/>
  <c r="F119" i="31"/>
  <c r="F104" i="31"/>
  <c r="F412" i="10" s="1"/>
  <c r="F94" i="31"/>
  <c r="F410" i="10"/>
  <c r="F79" i="31"/>
  <c r="F408" i="10"/>
  <c r="F69" i="31"/>
  <c r="F54" i="31"/>
  <c r="F44" i="31"/>
  <c r="F402" i="10"/>
  <c r="F29" i="31"/>
  <c r="F400" i="10"/>
  <c r="F269" i="30"/>
  <c r="F254" i="30"/>
  <c r="F381" i="10" s="1"/>
  <c r="F244" i="30"/>
  <c r="F379" i="10"/>
  <c r="F229" i="30"/>
  <c r="F377" i="10"/>
  <c r="F219" i="30"/>
  <c r="F204" i="30"/>
  <c r="F194" i="30"/>
  <c r="F371" i="10"/>
  <c r="F389" i="10" s="1"/>
  <c r="F179" i="30"/>
  <c r="F169" i="30"/>
  <c r="F154" i="30"/>
  <c r="F144" i="30"/>
  <c r="F363" i="10" s="1"/>
  <c r="F129" i="30"/>
  <c r="F361" i="10"/>
  <c r="F119" i="30"/>
  <c r="F104" i="30"/>
  <c r="F94" i="30"/>
  <c r="F355" i="10"/>
  <c r="F79" i="30"/>
  <c r="F353" i="10"/>
  <c r="F69" i="30"/>
  <c r="F54" i="30"/>
  <c r="F44" i="30"/>
  <c r="F347" i="10"/>
  <c r="F29" i="30"/>
  <c r="F345" i="10"/>
  <c r="F269" i="29"/>
  <c r="F254" i="29"/>
  <c r="F244" i="29"/>
  <c r="F324" i="10"/>
  <c r="F229" i="29"/>
  <c r="F322" i="10"/>
  <c r="F219" i="29"/>
  <c r="F204" i="29"/>
  <c r="F318" i="10" s="1"/>
  <c r="F194" i="29"/>
  <c r="F316" i="10"/>
  <c r="F179" i="29"/>
  <c r="F314" i="10"/>
  <c r="F169" i="29"/>
  <c r="F154" i="29"/>
  <c r="F144" i="29"/>
  <c r="F129" i="29"/>
  <c r="F306" i="10" s="1"/>
  <c r="F119" i="29"/>
  <c r="F104" i="29"/>
  <c r="F94" i="29"/>
  <c r="F300" i="10" s="1"/>
  <c r="F79" i="29"/>
  <c r="F298" i="10" s="1"/>
  <c r="F69" i="29"/>
  <c r="F296" i="10" s="1"/>
  <c r="F54" i="29"/>
  <c r="F294" i="10" s="1"/>
  <c r="F44" i="29"/>
  <c r="F292" i="10" s="1"/>
  <c r="F29" i="29"/>
  <c r="F290" i="10"/>
  <c r="F269" i="28"/>
  <c r="F273" i="10" s="1"/>
  <c r="F254" i="28"/>
  <c r="F244" i="28"/>
  <c r="F229" i="28"/>
  <c r="F267" i="10"/>
  <c r="F219" i="28"/>
  <c r="F204" i="28"/>
  <c r="F194" i="28"/>
  <c r="F261" i="10"/>
  <c r="F179" i="28"/>
  <c r="F259" i="10"/>
  <c r="F169" i="28"/>
  <c r="F154" i="28"/>
  <c r="F255" i="10" s="1"/>
  <c r="F144" i="28"/>
  <c r="F253" i="10"/>
  <c r="F129" i="28"/>
  <c r="F251" i="10"/>
  <c r="F119" i="28"/>
  <c r="F104" i="28"/>
  <c r="F94" i="28"/>
  <c r="F245" i="10"/>
  <c r="F79" i="28"/>
  <c r="F243" i="10"/>
  <c r="F69" i="28"/>
  <c r="F54" i="28"/>
  <c r="F239" i="10" s="1"/>
  <c r="F44" i="28"/>
  <c r="F237" i="10"/>
  <c r="F29" i="28"/>
  <c r="F235" i="10"/>
  <c r="F269" i="27"/>
  <c r="F254" i="27"/>
  <c r="F244" i="27"/>
  <c r="F214" i="10"/>
  <c r="F229" i="27"/>
  <c r="F212" i="10"/>
  <c r="F219" i="27"/>
  <c r="F210" i="10" s="1"/>
  <c r="F204" i="27"/>
  <c r="F208" i="10" s="1"/>
  <c r="F194" i="27"/>
  <c r="F206" i="10"/>
  <c r="F179" i="27"/>
  <c r="F204" i="10"/>
  <c r="F169" i="27"/>
  <c r="F154" i="27"/>
  <c r="F144" i="27"/>
  <c r="F198" i="10"/>
  <c r="F129" i="27"/>
  <c r="F196" i="10"/>
  <c r="F119" i="27"/>
  <c r="F194" i="10" s="1"/>
  <c r="F104" i="27"/>
  <c r="F192" i="10" s="1"/>
  <c r="F94" i="27"/>
  <c r="F190" i="10"/>
  <c r="F79" i="27"/>
  <c r="F188" i="10"/>
  <c r="F69" i="27"/>
  <c r="F54" i="27"/>
  <c r="F44" i="27"/>
  <c r="F182" i="10"/>
  <c r="F29" i="27"/>
  <c r="F180" i="10"/>
  <c r="F269" i="26"/>
  <c r="F254" i="26"/>
  <c r="F161" i="10" s="1"/>
  <c r="F244" i="26"/>
  <c r="F159" i="10"/>
  <c r="F229" i="26"/>
  <c r="F157" i="10" s="1"/>
  <c r="F219" i="26"/>
  <c r="F155" i="10" s="1"/>
  <c r="F204" i="26"/>
  <c r="F153" i="10"/>
  <c r="F194" i="26"/>
  <c r="F151" i="10"/>
  <c r="F179" i="26"/>
  <c r="F149" i="10"/>
  <c r="F169" i="26"/>
  <c r="F154" i="26"/>
  <c r="F145" i="10" s="1"/>
  <c r="F144" i="26"/>
  <c r="F129" i="26"/>
  <c r="F141" i="10"/>
  <c r="F119" i="26"/>
  <c r="F104" i="26"/>
  <c r="F94" i="26"/>
  <c r="F135" i="10"/>
  <c r="F79" i="26"/>
  <c r="F133" i="10"/>
  <c r="F69" i="26"/>
  <c r="F54" i="26"/>
  <c r="F44" i="26"/>
  <c r="F127" i="10"/>
  <c r="F29" i="26"/>
  <c r="F125" i="10"/>
  <c r="F269" i="25"/>
  <c r="F254" i="25"/>
  <c r="F244" i="25"/>
  <c r="F104" i="10"/>
  <c r="F229" i="25"/>
  <c r="F102" i="10"/>
  <c r="F219" i="25"/>
  <c r="F204" i="25"/>
  <c r="F98" i="10" s="1"/>
  <c r="F194" i="25"/>
  <c r="F96" i="10"/>
  <c r="F179" i="25"/>
  <c r="F94" i="10"/>
  <c r="F169" i="25"/>
  <c r="F154" i="25"/>
  <c r="F144" i="25"/>
  <c r="F88" i="10"/>
  <c r="F129" i="25"/>
  <c r="F86" i="10"/>
  <c r="F119" i="25"/>
  <c r="F104" i="25"/>
  <c r="F82" i="10" s="1"/>
  <c r="F94" i="25"/>
  <c r="F80" i="10"/>
  <c r="F79" i="25"/>
  <c r="F78" i="10"/>
  <c r="F69" i="25"/>
  <c r="F54" i="25"/>
  <c r="F44" i="25"/>
  <c r="F72" i="10"/>
  <c r="F29" i="25"/>
  <c r="F70" i="10"/>
  <c r="F269" i="24"/>
  <c r="F254" i="24"/>
  <c r="F244" i="24"/>
  <c r="F49" i="10"/>
  <c r="F229" i="24"/>
  <c r="F47" i="10"/>
  <c r="F219" i="24"/>
  <c r="F204" i="24"/>
  <c r="F194" i="24"/>
  <c r="F41" i="10"/>
  <c r="F179" i="24"/>
  <c r="F39" i="10"/>
  <c r="F169" i="24"/>
  <c r="F154" i="24"/>
  <c r="F144" i="24"/>
  <c r="F33" i="10"/>
  <c r="F129" i="24"/>
  <c r="F31" i="10"/>
  <c r="F119" i="24"/>
  <c r="F104" i="24"/>
  <c r="F94" i="24"/>
  <c r="F25" i="10"/>
  <c r="F79" i="24"/>
  <c r="F23" i="10"/>
  <c r="F69" i="24"/>
  <c r="F54" i="24"/>
  <c r="F44" i="24"/>
  <c r="F17" i="10"/>
  <c r="F29" i="24"/>
  <c r="F15" i="10"/>
  <c r="F269" i="23"/>
  <c r="F254" i="23"/>
  <c r="F244" i="23"/>
  <c r="F599" i="9"/>
  <c r="F229" i="23"/>
  <c r="F597" i="9"/>
  <c r="F219" i="23"/>
  <c r="F204" i="23"/>
  <c r="F194" i="23"/>
  <c r="F591" i="9"/>
  <c r="F179" i="23"/>
  <c r="F589" i="9"/>
  <c r="F169" i="23"/>
  <c r="F154" i="23"/>
  <c r="F144" i="23"/>
  <c r="F129" i="23"/>
  <c r="F581" i="9" s="1"/>
  <c r="F119" i="23"/>
  <c r="F104" i="23"/>
  <c r="F94" i="23"/>
  <c r="F575" i="9" s="1"/>
  <c r="F79" i="23"/>
  <c r="F573" i="9" s="1"/>
  <c r="F69" i="23"/>
  <c r="F571" i="9" s="1"/>
  <c r="F54" i="23"/>
  <c r="F569" i="9" s="1"/>
  <c r="F44" i="23"/>
  <c r="F567" i="9" s="1"/>
  <c r="F29" i="23"/>
  <c r="F269" i="22"/>
  <c r="F548" i="9" s="1"/>
  <c r="F254" i="22"/>
  <c r="F546" i="9" s="1"/>
  <c r="F244" i="22"/>
  <c r="F544" i="9"/>
  <c r="F229" i="22"/>
  <c r="F542" i="9" s="1"/>
  <c r="F219" i="22"/>
  <c r="F204" i="22"/>
  <c r="F194" i="22"/>
  <c r="F536" i="9" s="1"/>
  <c r="F179" i="22"/>
  <c r="F534" i="9"/>
  <c r="F169" i="22"/>
  <c r="F154" i="22"/>
  <c r="F530" i="9" s="1"/>
  <c r="F144" i="22"/>
  <c r="F129" i="22"/>
  <c r="F526" i="9"/>
  <c r="F119" i="22"/>
  <c r="F524" i="9" s="1"/>
  <c r="F104" i="22"/>
  <c r="F94" i="22"/>
  <c r="F520" i="9"/>
  <c r="F79" i="22"/>
  <c r="F518" i="9" s="1"/>
  <c r="F69" i="22"/>
  <c r="F54" i="22"/>
  <c r="F44" i="22"/>
  <c r="F512" i="9" s="1"/>
  <c r="F29" i="22"/>
  <c r="F510" i="9" s="1"/>
  <c r="F269" i="20"/>
  <c r="F254" i="20"/>
  <c r="F244" i="20"/>
  <c r="F489" i="9" s="1"/>
  <c r="F229" i="20"/>
  <c r="F219" i="20"/>
  <c r="F204" i="20"/>
  <c r="F483" i="9" s="1"/>
  <c r="F194" i="20"/>
  <c r="F481" i="9"/>
  <c r="F179" i="20"/>
  <c r="F479" i="9"/>
  <c r="F169" i="20"/>
  <c r="F154" i="20"/>
  <c r="F144" i="20"/>
  <c r="F473" i="9"/>
  <c r="F129" i="20"/>
  <c r="F471" i="9"/>
  <c r="F119" i="20"/>
  <c r="F104" i="20"/>
  <c r="F467" i="9" s="1"/>
  <c r="F94" i="20"/>
  <c r="F79" i="20"/>
  <c r="F463" i="9" s="1"/>
  <c r="F69" i="20"/>
  <c r="F461" i="9" s="1"/>
  <c r="F54" i="20"/>
  <c r="F44" i="20"/>
  <c r="F457" i="9" s="1"/>
  <c r="F29" i="20"/>
  <c r="F269" i="19"/>
  <c r="F438" i="9" s="1"/>
  <c r="F254" i="19"/>
  <c r="F436" i="9" s="1"/>
  <c r="F244" i="19"/>
  <c r="F434" i="9"/>
  <c r="F229" i="19"/>
  <c r="F432" i="9"/>
  <c r="F219" i="19"/>
  <c r="F204" i="19"/>
  <c r="F194" i="19"/>
  <c r="F179" i="19"/>
  <c r="F424" i="9" s="1"/>
  <c r="F169" i="19"/>
  <c r="F154" i="19"/>
  <c r="F144" i="19"/>
  <c r="F418" i="9" s="1"/>
  <c r="F129" i="19"/>
  <c r="F416" i="9" s="1"/>
  <c r="F119" i="19"/>
  <c r="F104" i="19"/>
  <c r="F94" i="19"/>
  <c r="F410" i="9" s="1"/>
  <c r="F79" i="19"/>
  <c r="F408" i="9" s="1"/>
  <c r="F69" i="19"/>
  <c r="F406" i="9" s="1"/>
  <c r="F54" i="19"/>
  <c r="F44" i="19"/>
  <c r="F402" i="9" s="1"/>
  <c r="F29" i="19"/>
  <c r="F400" i="9"/>
  <c r="F269" i="18"/>
  <c r="F254" i="18"/>
  <c r="F244" i="18"/>
  <c r="F379" i="9"/>
  <c r="F229" i="18"/>
  <c r="F377" i="9" s="1"/>
  <c r="F219" i="18"/>
  <c r="F204" i="18"/>
  <c r="F194" i="18"/>
  <c r="F371" i="9" s="1"/>
  <c r="F179" i="18"/>
  <c r="F369" i="9"/>
  <c r="F169" i="18"/>
  <c r="F154" i="18"/>
  <c r="F365" i="9" s="1"/>
  <c r="F144" i="18"/>
  <c r="F363" i="9"/>
  <c r="F129" i="18"/>
  <c r="F119" i="18"/>
  <c r="F359" i="9" s="1"/>
  <c r="F104" i="18"/>
  <c r="F94" i="18"/>
  <c r="F355" i="9"/>
  <c r="F79" i="18"/>
  <c r="F353" i="9" s="1"/>
  <c r="F69" i="18"/>
  <c r="F54" i="18"/>
  <c r="F44" i="18"/>
  <c r="F347" i="9" s="1"/>
  <c r="F29" i="18"/>
  <c r="F345" i="9" s="1"/>
  <c r="F269" i="17"/>
  <c r="F254" i="17"/>
  <c r="F244" i="17"/>
  <c r="F324" i="9" s="1"/>
  <c r="F229" i="17"/>
  <c r="F322" i="9" s="1"/>
  <c r="F219" i="17"/>
  <c r="F204" i="17"/>
  <c r="F318" i="9" s="1"/>
  <c r="F194" i="17"/>
  <c r="F316" i="9" s="1"/>
  <c r="F179" i="17"/>
  <c r="F314" i="9"/>
  <c r="F169" i="17"/>
  <c r="F312" i="9" s="1"/>
  <c r="F154" i="17"/>
  <c r="F144" i="17"/>
  <c r="F308" i="9"/>
  <c r="F129" i="17"/>
  <c r="F306" i="9" s="1"/>
  <c r="F119" i="17"/>
  <c r="F304" i="9" s="1"/>
  <c r="F104" i="17"/>
  <c r="F94" i="17"/>
  <c r="F79" i="17"/>
  <c r="F298" i="9"/>
  <c r="F69" i="17"/>
  <c r="F54" i="17"/>
  <c r="F44" i="17"/>
  <c r="F292" i="9"/>
  <c r="F29" i="17"/>
  <c r="F290" i="9"/>
  <c r="F269" i="16"/>
  <c r="F254" i="16"/>
  <c r="F271" i="9" s="1"/>
  <c r="F244" i="16"/>
  <c r="F269" i="9"/>
  <c r="F229" i="16"/>
  <c r="F219" i="16"/>
  <c r="F265" i="9" s="1"/>
  <c r="F204" i="16"/>
  <c r="F194" i="16"/>
  <c r="F261" i="9" s="1"/>
  <c r="F277" i="9"/>
  <c r="F179" i="16"/>
  <c r="F259" i="9" s="1"/>
  <c r="F169" i="16"/>
  <c r="F154" i="16"/>
  <c r="F255" i="9" s="1"/>
  <c r="F144" i="16"/>
  <c r="F253" i="9" s="1"/>
  <c r="F279" i="9" s="1"/>
  <c r="F129" i="16"/>
  <c r="F251" i="9"/>
  <c r="F119" i="16"/>
  <c r="F249" i="9" s="1"/>
  <c r="F104" i="16"/>
  <c r="F94" i="16"/>
  <c r="F79" i="16"/>
  <c r="F243" i="9"/>
  <c r="F69" i="16"/>
  <c r="F54" i="16"/>
  <c r="F44" i="16"/>
  <c r="F237" i="9"/>
  <c r="F29" i="16"/>
  <c r="F269" i="15"/>
  <c r="F254" i="15"/>
  <c r="F244" i="15"/>
  <c r="F214" i="9" s="1"/>
  <c r="F229" i="15"/>
  <c r="F212" i="9"/>
  <c r="F219" i="15"/>
  <c r="F210" i="9" s="1"/>
  <c r="F204" i="15"/>
  <c r="F194" i="15"/>
  <c r="F179" i="15"/>
  <c r="F204" i="9" s="1"/>
  <c r="F169" i="15"/>
  <c r="F154" i="15"/>
  <c r="F144" i="15"/>
  <c r="F198" i="9" s="1"/>
  <c r="F129" i="15"/>
  <c r="F196" i="9" s="1"/>
  <c r="F119" i="15"/>
  <c r="F104" i="15"/>
  <c r="F94" i="15"/>
  <c r="F190" i="9" s="1"/>
  <c r="F79" i="15"/>
  <c r="F188" i="9"/>
  <c r="F69" i="15"/>
  <c r="F54" i="15"/>
  <c r="F44" i="15"/>
  <c r="F182" i="9"/>
  <c r="F29" i="15"/>
  <c r="F180" i="9" s="1"/>
  <c r="F269" i="49"/>
  <c r="F163" i="9" s="1"/>
  <c r="F254" i="49"/>
  <c r="F161" i="9" s="1"/>
  <c r="F244" i="49"/>
  <c r="F159" i="9" s="1"/>
  <c r="F229" i="49"/>
  <c r="F157" i="9" s="1"/>
  <c r="F219" i="49"/>
  <c r="F204" i="49"/>
  <c r="F194" i="49"/>
  <c r="F151" i="9" s="1"/>
  <c r="F169" i="9" s="1"/>
  <c r="F179" i="49"/>
  <c r="F149" i="9" s="1"/>
  <c r="F169" i="49"/>
  <c r="F154" i="49"/>
  <c r="F144" i="49"/>
  <c r="F143" i="9" s="1"/>
  <c r="F129" i="49"/>
  <c r="F141" i="9"/>
  <c r="F119" i="49"/>
  <c r="F139" i="9" s="1"/>
  <c r="F104" i="49"/>
  <c r="F94" i="49"/>
  <c r="F135" i="9"/>
  <c r="F79" i="49"/>
  <c r="F133" i="9" s="1"/>
  <c r="F69" i="49"/>
  <c r="F131" i="9" s="1"/>
  <c r="F54" i="49"/>
  <c r="F129" i="9" s="1"/>
  <c r="F44" i="49"/>
  <c r="F127" i="9" s="1"/>
  <c r="F29" i="49"/>
  <c r="F125" i="9" s="1"/>
  <c r="F269" i="13"/>
  <c r="F254" i="13"/>
  <c r="F244" i="13"/>
  <c r="F104" i="9" s="1"/>
  <c r="F229" i="13"/>
  <c r="F102" i="9" s="1"/>
  <c r="F219" i="13"/>
  <c r="F204" i="13"/>
  <c r="F98" i="9" s="1"/>
  <c r="F194" i="13"/>
  <c r="F179" i="13"/>
  <c r="F94" i="9"/>
  <c r="F169" i="13"/>
  <c r="F92" i="9" s="1"/>
  <c r="F154" i="13"/>
  <c r="F144" i="13"/>
  <c r="F129" i="13"/>
  <c r="F119" i="13"/>
  <c r="F104" i="13"/>
  <c r="F94" i="13"/>
  <c r="F79" i="13"/>
  <c r="F78" i="9"/>
  <c r="F69" i="13"/>
  <c r="F54" i="13"/>
  <c r="F74" i="9"/>
  <c r="F44" i="13"/>
  <c r="F72" i="9" s="1"/>
  <c r="F29" i="13"/>
  <c r="F70" i="9"/>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D307" i="11"/>
  <c r="B307" i="11"/>
  <c r="F354" i="41"/>
  <c r="F225" i="11" s="1"/>
  <c r="B225" i="11"/>
  <c r="B221" i="11"/>
  <c r="B217" i="11"/>
  <c r="B213" i="11"/>
  <c r="B209" i="11"/>
  <c r="B205" i="11"/>
  <c r="D225" i="11"/>
  <c r="D221" i="11"/>
  <c r="D217" i="11"/>
  <c r="D213" i="11"/>
  <c r="D209" i="11"/>
  <c r="D205" i="11"/>
  <c r="D201" i="11"/>
  <c r="B201" i="11"/>
  <c r="F329" i="41"/>
  <c r="F221" i="11" s="1"/>
  <c r="F304" i="41"/>
  <c r="F279" i="41"/>
  <c r="F254" i="41"/>
  <c r="F209" i="11" s="1"/>
  <c r="F269" i="41"/>
  <c r="F211" i="11" s="1"/>
  <c r="F229" i="41"/>
  <c r="F244" i="41"/>
  <c r="F207" i="11"/>
  <c r="F204" i="41"/>
  <c r="F201" i="11" s="1"/>
  <c r="F219" i="41"/>
  <c r="F203" i="11"/>
  <c r="F254" i="39"/>
  <c r="F111" i="11" s="1"/>
  <c r="F229" i="39"/>
  <c r="F204" i="39"/>
  <c r="D111" i="11"/>
  <c r="D107" i="11"/>
  <c r="D103" i="11"/>
  <c r="B111" i="11"/>
  <c r="B107" i="11"/>
  <c r="B103" i="11"/>
  <c r="D56" i="11"/>
  <c r="D52" i="11"/>
  <c r="D48" i="11"/>
  <c r="D44" i="11"/>
  <c r="B56" i="11"/>
  <c r="B52" i="11"/>
  <c r="B48" i="11"/>
  <c r="B44" i="11"/>
  <c r="F279" i="38"/>
  <c r="F294" i="38" s="1"/>
  <c r="F58" i="11"/>
  <c r="F254" i="38"/>
  <c r="F229" i="38"/>
  <c r="F244" i="38" s="1"/>
  <c r="F50" i="11" s="1"/>
  <c r="F204" i="38"/>
  <c r="F219" i="38"/>
  <c r="F46" i="11" s="1"/>
  <c r="F44" i="11"/>
  <c r="F219" i="39"/>
  <c r="F105" i="11" s="1"/>
  <c r="F344" i="41"/>
  <c r="F223" i="11" s="1"/>
  <c r="F369" i="41"/>
  <c r="F227" i="11" s="1"/>
  <c r="F244" i="39"/>
  <c r="F103" i="11"/>
  <c r="F107" i="11"/>
  <c r="F109" i="11"/>
  <c r="F56" i="3"/>
  <c r="F69" i="3" s="1"/>
  <c r="F99" i="5" s="1"/>
  <c r="F30" i="3"/>
  <c r="F43" i="3" s="1"/>
  <c r="F95" i="5" s="1"/>
  <c r="F191" i="4"/>
  <c r="F204" i="4" s="1"/>
  <c r="F206" i="4"/>
  <c r="F161" i="5" s="1"/>
  <c r="F165" i="4"/>
  <c r="F178" i="4" s="1"/>
  <c r="F180" i="4"/>
  <c r="F139" i="4"/>
  <c r="F152" i="4" s="1"/>
  <c r="F113" i="4"/>
  <c r="F126" i="4"/>
  <c r="F59" i="4"/>
  <c r="F72" i="4" s="1"/>
  <c r="F74" i="4" s="1"/>
  <c r="F32" i="4"/>
  <c r="F45" i="4" s="1"/>
  <c r="F47" i="4" s="1"/>
  <c r="F134" i="5" s="1"/>
  <c r="F135" i="3"/>
  <c r="F148" i="3" s="1"/>
  <c r="F109" i="3"/>
  <c r="F122" i="3"/>
  <c r="F82" i="3"/>
  <c r="F95" i="3" s="1"/>
  <c r="F35" i="1"/>
  <c r="F37" i="1"/>
  <c r="F18" i="5" s="1"/>
  <c r="F109" i="2"/>
  <c r="F82" i="2"/>
  <c r="F95" i="2"/>
  <c r="F56" i="2"/>
  <c r="F69" i="2" s="1"/>
  <c r="F30" i="2"/>
  <c r="F43" i="2"/>
  <c r="F122" i="2"/>
  <c r="F75" i="5" s="1"/>
  <c r="F145" i="1"/>
  <c r="F42" i="5"/>
  <c r="F123" i="1"/>
  <c r="F37" i="5" s="1"/>
  <c r="F101" i="1"/>
  <c r="F79" i="1"/>
  <c r="F27" i="5"/>
  <c r="F57" i="1"/>
  <c r="F59" i="1"/>
  <c r="F24" i="5" s="1"/>
  <c r="F54" i="38"/>
  <c r="F54" i="41"/>
  <c r="F177" i="11"/>
  <c r="F79" i="41"/>
  <c r="F181" i="11" s="1"/>
  <c r="F104" i="41"/>
  <c r="F185" i="11"/>
  <c r="F129" i="41"/>
  <c r="F154" i="41"/>
  <c r="F179" i="41"/>
  <c r="F154" i="42"/>
  <c r="F169" i="42"/>
  <c r="F266" i="11" s="1"/>
  <c r="F129" i="42"/>
  <c r="F260" i="11" s="1"/>
  <c r="F104" i="42"/>
  <c r="F79" i="42"/>
  <c r="F54" i="42"/>
  <c r="F29" i="42"/>
  <c r="F154" i="43"/>
  <c r="F169" i="43"/>
  <c r="F305" i="11" s="1"/>
  <c r="F129" i="43"/>
  <c r="F104" i="43"/>
  <c r="F79" i="43"/>
  <c r="F291" i="11" s="1"/>
  <c r="F54" i="43"/>
  <c r="F69" i="43"/>
  <c r="F289" i="11"/>
  <c r="F29" i="43"/>
  <c r="F179" i="44"/>
  <c r="F194" i="44"/>
  <c r="F352" i="11" s="1"/>
  <c r="F154" i="44"/>
  <c r="F129" i="44"/>
  <c r="F104" i="44"/>
  <c r="F79" i="44"/>
  <c r="F94" i="44"/>
  <c r="F336" i="11" s="1"/>
  <c r="F54" i="44"/>
  <c r="F44" i="44"/>
  <c r="F42" i="44"/>
  <c r="F27" i="44"/>
  <c r="F326" i="11" s="1"/>
  <c r="F175" i="11"/>
  <c r="F173" i="11"/>
  <c r="F179" i="40"/>
  <c r="F154" i="40"/>
  <c r="F169" i="40" s="1"/>
  <c r="F152" i="11" s="1"/>
  <c r="F129" i="40"/>
  <c r="F104" i="40"/>
  <c r="F119" i="40" s="1"/>
  <c r="F144" i="11"/>
  <c r="F79" i="40"/>
  <c r="F94" i="40" s="1"/>
  <c r="F54" i="40"/>
  <c r="F69" i="40" s="1"/>
  <c r="F179" i="39"/>
  <c r="F154" i="39"/>
  <c r="F95" i="11" s="1"/>
  <c r="F169" i="39"/>
  <c r="F97" i="11" s="1"/>
  <c r="F129" i="39"/>
  <c r="F91" i="11"/>
  <c r="F104" i="39"/>
  <c r="F79" i="39"/>
  <c r="F83" i="11"/>
  <c r="F54" i="39"/>
  <c r="F79" i="11" s="1"/>
  <c r="F179" i="38"/>
  <c r="F154" i="38"/>
  <c r="F169" i="38" s="1"/>
  <c r="F129" i="38"/>
  <c r="F104" i="38"/>
  <c r="F42" i="40"/>
  <c r="F44" i="40"/>
  <c r="F27" i="40"/>
  <c r="F42" i="39"/>
  <c r="F44" i="39"/>
  <c r="F27" i="39"/>
  <c r="F38" i="11"/>
  <c r="F69" i="39"/>
  <c r="F81" i="11" s="1"/>
  <c r="F144" i="44"/>
  <c r="F344" i="11" s="1"/>
  <c r="F69" i="42"/>
  <c r="F250" i="11"/>
  <c r="F119" i="42"/>
  <c r="F169" i="41"/>
  <c r="F119" i="41"/>
  <c r="F187" i="11"/>
  <c r="F69" i="41"/>
  <c r="F179" i="11"/>
  <c r="F144" i="39"/>
  <c r="F93" i="11"/>
  <c r="F194" i="39"/>
  <c r="F144" i="40"/>
  <c r="F148" i="11" s="1"/>
  <c r="F69" i="44"/>
  <c r="F94" i="43"/>
  <c r="F293" i="11" s="1"/>
  <c r="F144" i="42"/>
  <c r="F262" i="11" s="1"/>
  <c r="F144" i="41"/>
  <c r="F191" i="11" s="1"/>
  <c r="F69" i="38"/>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37" i="9"/>
  <c r="F145" i="9"/>
  <c r="F153" i="9"/>
  <c r="F147" i="9"/>
  <c r="F155" i="9"/>
  <c r="F27" i="38"/>
  <c r="F16" i="11"/>
  <c r="F42" i="38"/>
  <c r="F44" i="38"/>
  <c r="F79" i="38"/>
  <c r="F24" i="11"/>
  <c r="F94" i="38"/>
  <c r="F26" i="11" s="1"/>
  <c r="B16" i="11"/>
  <c r="F18" i="11"/>
  <c r="F20" i="11"/>
  <c r="F22" i="11"/>
  <c r="F36" i="11"/>
  <c r="F147" i="1"/>
  <c r="F44" i="5" s="1"/>
  <c r="F21" i="5"/>
  <c r="F86" i="4"/>
  <c r="F99" i="4"/>
  <c r="F157" i="5"/>
  <c r="F125" i="1"/>
  <c r="F39" i="5" s="1"/>
  <c r="F155" i="5"/>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D4" i="40"/>
  <c r="A4" i="40"/>
  <c r="D3" i="40"/>
  <c r="A3" i="40"/>
  <c r="D2" i="40"/>
  <c r="A2" i="40"/>
  <c r="A1" i="40"/>
  <c r="D4" i="39"/>
  <c r="A4" i="39"/>
  <c r="D3" i="39"/>
  <c r="A3" i="39"/>
  <c r="D2" i="39"/>
  <c r="A2" i="39"/>
  <c r="A1" i="39"/>
  <c r="A4" i="38"/>
  <c r="A3" i="38"/>
  <c r="D2"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53" i="9" s="1"/>
  <c r="F254" i="12"/>
  <c r="F51" i="9" s="1"/>
  <c r="F244" i="12"/>
  <c r="F229" i="12"/>
  <c r="F47" i="9"/>
  <c r="F204" i="12"/>
  <c r="F43" i="9" s="1"/>
  <c r="F194" i="12"/>
  <c r="F179" i="12"/>
  <c r="F39" i="9" s="1"/>
  <c r="F169" i="12"/>
  <c r="F37" i="9" s="1"/>
  <c r="F154" i="12"/>
  <c r="F144" i="12"/>
  <c r="F33" i="9" s="1"/>
  <c r="F129" i="12"/>
  <c r="F119" i="12"/>
  <c r="F29" i="9"/>
  <c r="F104" i="12"/>
  <c r="F27" i="9" s="1"/>
  <c r="F79" i="12"/>
  <c r="F23" i="9"/>
  <c r="F19" i="9"/>
  <c r="D4" i="12"/>
  <c r="A4" i="12"/>
  <c r="D3" i="12"/>
  <c r="A3" i="12"/>
  <c r="D2" i="12"/>
  <c r="A2" i="12"/>
  <c r="A1" i="12"/>
  <c r="F364" i="11"/>
  <c r="F354" i="11"/>
  <c r="F350" i="11"/>
  <c r="B350" i="11"/>
  <c r="B346" i="11"/>
  <c r="F342" i="11"/>
  <c r="B342" i="11"/>
  <c r="B338" i="11"/>
  <c r="F334" i="11"/>
  <c r="B334" i="11"/>
  <c r="F332" i="11"/>
  <c r="F330" i="11"/>
  <c r="B330" i="11"/>
  <c r="F328" i="11"/>
  <c r="B326" i="11"/>
  <c r="F321" i="11"/>
  <c r="F311" i="11"/>
  <c r="F303" i="11"/>
  <c r="B303" i="11"/>
  <c r="B299" i="11"/>
  <c r="B295" i="11"/>
  <c r="B291" i="11"/>
  <c r="F287" i="11"/>
  <c r="B287" i="11"/>
  <c r="B283" i="11"/>
  <c r="F278" i="11"/>
  <c r="F268" i="11"/>
  <c r="F264" i="11"/>
  <c r="B264" i="11"/>
  <c r="B260" i="11"/>
  <c r="F258" i="11"/>
  <c r="F256" i="11"/>
  <c r="B256" i="11"/>
  <c r="B252" i="11"/>
  <c r="F248" i="11"/>
  <c r="B248" i="11"/>
  <c r="B244" i="11"/>
  <c r="F239" i="11"/>
  <c r="F229" i="11"/>
  <c r="B197" i="11"/>
  <c r="F195" i="11"/>
  <c r="F233" i="11" s="1"/>
  <c r="F193" i="11"/>
  <c r="B193" i="11"/>
  <c r="F189" i="11"/>
  <c r="B189" i="11"/>
  <c r="B185" i="11"/>
  <c r="B181" i="11"/>
  <c r="B177" i="11"/>
  <c r="B173" i="11"/>
  <c r="F168" i="11"/>
  <c r="F158" i="11"/>
  <c r="B154" i="11"/>
  <c r="F150" i="11"/>
  <c r="B150" i="11"/>
  <c r="F146" i="11"/>
  <c r="B146" i="11"/>
  <c r="B142" i="11"/>
  <c r="B138" i="11"/>
  <c r="F136" i="11"/>
  <c r="F134" i="11"/>
  <c r="B134" i="11"/>
  <c r="F132" i="11"/>
  <c r="F130" i="11"/>
  <c r="B130" i="11"/>
  <c r="F125" i="11"/>
  <c r="F115" i="11"/>
  <c r="F101" i="11"/>
  <c r="F99" i="11"/>
  <c r="B99" i="11"/>
  <c r="B95" i="11"/>
  <c r="B91" i="11"/>
  <c r="B87" i="11"/>
  <c r="B83" i="11"/>
  <c r="B79" i="11"/>
  <c r="F75" i="11"/>
  <c r="B75" i="11"/>
  <c r="F70" i="11"/>
  <c r="F60" i="11"/>
  <c r="B40" i="11"/>
  <c r="B36" i="11"/>
  <c r="B32" i="11"/>
  <c r="B28" i="11"/>
  <c r="B24" i="11"/>
  <c r="B20" i="11"/>
  <c r="D4" i="11"/>
  <c r="A4" i="11"/>
  <c r="D3" i="11"/>
  <c r="A3" i="11"/>
  <c r="D2" i="11"/>
  <c r="A2" i="11"/>
  <c r="A1" i="11"/>
  <c r="F780" i="10"/>
  <c r="F770" i="10"/>
  <c r="F766" i="10"/>
  <c r="B766" i="10"/>
  <c r="B762" i="10"/>
  <c r="F760" i="10"/>
  <c r="F758" i="10"/>
  <c r="B758" i="10"/>
  <c r="B754" i="10"/>
  <c r="F752" i="10"/>
  <c r="F750" i="10"/>
  <c r="B750" i="10"/>
  <c r="F748" i="10"/>
  <c r="B746" i="10"/>
  <c r="F744" i="10"/>
  <c r="F742" i="10"/>
  <c r="B742" i="10"/>
  <c r="B738" i="10"/>
  <c r="F736" i="10"/>
  <c r="F734" i="10"/>
  <c r="B734" i="10"/>
  <c r="B730" i="10"/>
  <c r="F725" i="10"/>
  <c r="F715" i="10"/>
  <c r="F713" i="10"/>
  <c r="F711" i="10"/>
  <c r="B711" i="10"/>
  <c r="F709" i="10"/>
  <c r="B707" i="10"/>
  <c r="F705" i="10"/>
  <c r="B703" i="10"/>
  <c r="B699" i="10"/>
  <c r="F697" i="10"/>
  <c r="F695" i="10"/>
  <c r="B695" i="10"/>
  <c r="B691" i="10"/>
  <c r="F689" i="10"/>
  <c r="F687" i="10"/>
  <c r="B687" i="10"/>
  <c r="B683" i="10"/>
  <c r="F681" i="10"/>
  <c r="F679" i="10"/>
  <c r="B679" i="10"/>
  <c r="B675" i="10"/>
  <c r="F670" i="10"/>
  <c r="F660" i="10"/>
  <c r="F658" i="10"/>
  <c r="B656" i="10"/>
  <c r="B652" i="10"/>
  <c r="F648" i="10"/>
  <c r="B648" i="10"/>
  <c r="B644" i="10"/>
  <c r="F642" i="10"/>
  <c r="F640" i="10"/>
  <c r="B640" i="10"/>
  <c r="B636" i="10"/>
  <c r="F634" i="10"/>
  <c r="F632" i="10"/>
  <c r="B632" i="10"/>
  <c r="B628" i="10"/>
  <c r="F626" i="10"/>
  <c r="B624" i="10"/>
  <c r="F622" i="10"/>
  <c r="B620" i="10"/>
  <c r="F615" i="10"/>
  <c r="F605" i="10"/>
  <c r="F601" i="10"/>
  <c r="B601" i="10"/>
  <c r="B597" i="10"/>
  <c r="F595" i="10"/>
  <c r="B593" i="10"/>
  <c r="B589" i="10"/>
  <c r="F585" i="10"/>
  <c r="B585" i="10"/>
  <c r="F583" i="10"/>
  <c r="B581" i="10"/>
  <c r="F579" i="10"/>
  <c r="F577" i="10"/>
  <c r="B577" i="10"/>
  <c r="B573" i="10"/>
  <c r="F571" i="10"/>
  <c r="F569" i="10"/>
  <c r="B569" i="10"/>
  <c r="B565" i="10"/>
  <c r="F560" i="10"/>
  <c r="F550" i="10"/>
  <c r="F548" i="10"/>
  <c r="F546" i="10"/>
  <c r="B546" i="10"/>
  <c r="B542" i="10"/>
  <c r="F540" i="10"/>
  <c r="B538" i="10"/>
  <c r="B534" i="10"/>
  <c r="F532" i="10"/>
  <c r="F530" i="10"/>
  <c r="B530" i="10"/>
  <c r="B526" i="10"/>
  <c r="F524" i="10"/>
  <c r="F522" i="10"/>
  <c r="B522" i="10"/>
  <c r="B518" i="10"/>
  <c r="F516" i="10"/>
  <c r="B514" i="10"/>
  <c r="B510" i="10"/>
  <c r="F505" i="10"/>
  <c r="F495" i="10"/>
  <c r="F491" i="10"/>
  <c r="B491" i="10"/>
  <c r="B487" i="10"/>
  <c r="F485" i="10"/>
  <c r="F483" i="10"/>
  <c r="B483" i="10"/>
  <c r="B479" i="10"/>
  <c r="F477" i="10"/>
  <c r="F475" i="10"/>
  <c r="B475" i="10"/>
  <c r="B471" i="10"/>
  <c r="F469" i="10"/>
  <c r="B467" i="10"/>
  <c r="B463" i="10"/>
  <c r="F459" i="10"/>
  <c r="B459" i="10"/>
  <c r="F457" i="10"/>
  <c r="B455" i="10"/>
  <c r="F450" i="10"/>
  <c r="F440" i="10"/>
  <c r="F438" i="10"/>
  <c r="F436" i="10"/>
  <c r="B436" i="10"/>
  <c r="F434" i="10"/>
  <c r="B432" i="10"/>
  <c r="F430" i="10"/>
  <c r="F428" i="10"/>
  <c r="B428" i="10"/>
  <c r="F424" i="10"/>
  <c r="B424" i="10"/>
  <c r="F422" i="10"/>
  <c r="F420" i="10"/>
  <c r="B420" i="10"/>
  <c r="B416" i="10"/>
  <c r="F414" i="10"/>
  <c r="B412" i="10"/>
  <c r="B408" i="10"/>
  <c r="F406" i="10"/>
  <c r="F404" i="10"/>
  <c r="B404" i="10"/>
  <c r="B400" i="10"/>
  <c r="F395" i="10"/>
  <c r="F385" i="10"/>
  <c r="F383" i="10"/>
  <c r="F387" i="10" s="1"/>
  <c r="B381" i="10"/>
  <c r="B377" i="10"/>
  <c r="F375" i="10"/>
  <c r="F373" i="10"/>
  <c r="B373" i="10"/>
  <c r="F369" i="10"/>
  <c r="B369" i="10"/>
  <c r="F367" i="10"/>
  <c r="F365" i="10"/>
  <c r="B365" i="10"/>
  <c r="B361" i="10"/>
  <c r="F359" i="10"/>
  <c r="F357" i="10"/>
  <c r="B357" i="10"/>
  <c r="B353" i="10"/>
  <c r="F351" i="10"/>
  <c r="F349" i="10"/>
  <c r="B349" i="10"/>
  <c r="B345" i="10"/>
  <c r="F340" i="10"/>
  <c r="F330" i="10"/>
  <c r="F328" i="10"/>
  <c r="F326" i="10"/>
  <c r="B326" i="10"/>
  <c r="B322" i="10"/>
  <c r="F320" i="10"/>
  <c r="B318" i="10"/>
  <c r="B314" i="10"/>
  <c r="F312" i="10"/>
  <c r="F310" i="10"/>
  <c r="B310" i="10"/>
  <c r="F308" i="10"/>
  <c r="B306" i="10"/>
  <c r="F304" i="10"/>
  <c r="F302" i="10"/>
  <c r="B302" i="10"/>
  <c r="B298" i="10"/>
  <c r="B294" i="10"/>
  <c r="B290" i="10"/>
  <c r="F285" i="10"/>
  <c r="F275" i="10"/>
  <c r="F271" i="10"/>
  <c r="B271" i="10"/>
  <c r="F269" i="10"/>
  <c r="B267" i="10"/>
  <c r="F265" i="10"/>
  <c r="F263" i="10"/>
  <c r="B263" i="10"/>
  <c r="B259" i="10"/>
  <c r="F257" i="10"/>
  <c r="B255" i="10"/>
  <c r="B251" i="10"/>
  <c r="F249" i="10"/>
  <c r="F247" i="10"/>
  <c r="B247" i="10"/>
  <c r="B243" i="10"/>
  <c r="F241" i="10"/>
  <c r="B239" i="10"/>
  <c r="B235" i="10"/>
  <c r="F230" i="10"/>
  <c r="F220" i="10"/>
  <c r="F218" i="10"/>
  <c r="F216" i="10"/>
  <c r="B216" i="10"/>
  <c r="B212" i="10"/>
  <c r="B208" i="10"/>
  <c r="B204" i="10"/>
  <c r="F202" i="10"/>
  <c r="F200" i="10"/>
  <c r="B200" i="10"/>
  <c r="B196" i="10"/>
  <c r="B192" i="10"/>
  <c r="B188" i="10"/>
  <c r="F186" i="10"/>
  <c r="F184" i="10"/>
  <c r="B184" i="10"/>
  <c r="B180" i="10"/>
  <c r="F175" i="10"/>
  <c r="F165" i="10"/>
  <c r="F163" i="10"/>
  <c r="B161" i="10"/>
  <c r="B157" i="10"/>
  <c r="B153" i="10"/>
  <c r="B149" i="10"/>
  <c r="F147" i="10"/>
  <c r="B145" i="10"/>
  <c r="F143" i="10"/>
  <c r="B141" i="10"/>
  <c r="F139" i="10"/>
  <c r="F137" i="10"/>
  <c r="B137" i="10"/>
  <c r="B133" i="10"/>
  <c r="F131" i="10"/>
  <c r="F129" i="10"/>
  <c r="B129" i="10"/>
  <c r="B125" i="10"/>
  <c r="F120" i="10"/>
  <c r="F110" i="10"/>
  <c r="F108" i="10"/>
  <c r="F106" i="10"/>
  <c r="B106" i="10"/>
  <c r="B102" i="10"/>
  <c r="F100" i="10"/>
  <c r="B98" i="10"/>
  <c r="B94" i="10"/>
  <c r="F92" i="10"/>
  <c r="F90" i="10"/>
  <c r="B90" i="10"/>
  <c r="B86" i="10"/>
  <c r="F84" i="10"/>
  <c r="B82" i="10"/>
  <c r="B78" i="10"/>
  <c r="F76" i="10"/>
  <c r="F74" i="10"/>
  <c r="B74" i="10"/>
  <c r="B70" i="10"/>
  <c r="F65" i="10"/>
  <c r="F55" i="10"/>
  <c r="F53" i="10"/>
  <c r="F57" i="10" s="1"/>
  <c r="F61" i="10" s="1"/>
  <c r="F51" i="10"/>
  <c r="B51" i="10"/>
  <c r="B47" i="10"/>
  <c r="F45" i="10"/>
  <c r="F43" i="10"/>
  <c r="B43" i="10"/>
  <c r="B39" i="10"/>
  <c r="F37" i="10"/>
  <c r="F35" i="10"/>
  <c r="B35" i="10"/>
  <c r="B31" i="10"/>
  <c r="F29" i="10"/>
  <c r="F27" i="10"/>
  <c r="B27" i="10"/>
  <c r="B23" i="10"/>
  <c r="F21" i="10"/>
  <c r="F19" i="10"/>
  <c r="B19" i="10"/>
  <c r="B15" i="10"/>
  <c r="D4" i="10"/>
  <c r="A4" i="10"/>
  <c r="D3" i="10"/>
  <c r="A3" i="10"/>
  <c r="D2" i="10"/>
  <c r="A2" i="10"/>
  <c r="A1" i="10"/>
  <c r="F615" i="9"/>
  <c r="F605" i="9"/>
  <c r="F603" i="9"/>
  <c r="F601" i="9"/>
  <c r="B601" i="9"/>
  <c r="B597" i="9"/>
  <c r="F595" i="9"/>
  <c r="F593" i="9"/>
  <c r="B593" i="9"/>
  <c r="B589" i="9"/>
  <c r="F587" i="9"/>
  <c r="F585" i="9"/>
  <c r="B585" i="9"/>
  <c r="F583" i="9"/>
  <c r="B581" i="9"/>
  <c r="F579" i="9"/>
  <c r="F577" i="9"/>
  <c r="B577" i="9"/>
  <c r="B573" i="9"/>
  <c r="B569" i="9"/>
  <c r="F565" i="9"/>
  <c r="B565" i="9"/>
  <c r="F560" i="9"/>
  <c r="F550" i="9"/>
  <c r="B546" i="9"/>
  <c r="B542" i="9"/>
  <c r="F540" i="9"/>
  <c r="F538" i="9"/>
  <c r="B538" i="9"/>
  <c r="B534" i="9"/>
  <c r="F532" i="9"/>
  <c r="B530" i="9"/>
  <c r="F528" i="9"/>
  <c r="B526" i="9"/>
  <c r="F522" i="9"/>
  <c r="B522" i="9"/>
  <c r="B518" i="9"/>
  <c r="F516" i="9"/>
  <c r="F514" i="9"/>
  <c r="B514" i="9"/>
  <c r="B510" i="9"/>
  <c r="F505" i="9"/>
  <c r="F495" i="9"/>
  <c r="F493" i="9"/>
  <c r="F491" i="9"/>
  <c r="B491" i="9"/>
  <c r="F487" i="9"/>
  <c r="B487" i="9"/>
  <c r="F485" i="9"/>
  <c r="B483" i="9"/>
  <c r="B479" i="9"/>
  <c r="F477" i="9"/>
  <c r="F475" i="9"/>
  <c r="B475" i="9"/>
  <c r="B471" i="9"/>
  <c r="F469" i="9"/>
  <c r="B467" i="9"/>
  <c r="F465" i="9"/>
  <c r="B463" i="9"/>
  <c r="F459" i="9"/>
  <c r="B459" i="9"/>
  <c r="F455" i="9"/>
  <c r="B455" i="9"/>
  <c r="F450" i="9"/>
  <c r="F440" i="9"/>
  <c r="B436" i="9"/>
  <c r="B432" i="9"/>
  <c r="F430" i="9"/>
  <c r="F428" i="9"/>
  <c r="B428" i="9"/>
  <c r="F426" i="9"/>
  <c r="B424" i="9"/>
  <c r="F422" i="9"/>
  <c r="F420" i="9"/>
  <c r="B420" i="9"/>
  <c r="B416" i="9"/>
  <c r="F414" i="9"/>
  <c r="F412" i="9"/>
  <c r="B412" i="9"/>
  <c r="B408" i="9"/>
  <c r="F404" i="9"/>
  <c r="B404" i="9"/>
  <c r="B400" i="9"/>
  <c r="F395" i="9"/>
  <c r="F385" i="9"/>
  <c r="F383" i="9"/>
  <c r="F387" i="9" s="1"/>
  <c r="F381" i="9"/>
  <c r="B381" i="9"/>
  <c r="B377" i="9"/>
  <c r="F375" i="9"/>
  <c r="F373" i="9"/>
  <c r="B373" i="9"/>
  <c r="B369" i="9"/>
  <c r="F367" i="9"/>
  <c r="B365" i="9"/>
  <c r="F361" i="9"/>
  <c r="B361" i="9"/>
  <c r="F357" i="9"/>
  <c r="B357" i="9"/>
  <c r="B353" i="9"/>
  <c r="F351" i="9"/>
  <c r="F349" i="9"/>
  <c r="B349" i="9"/>
  <c r="B345" i="9"/>
  <c r="F340" i="9"/>
  <c r="F330" i="9"/>
  <c r="F328" i="9"/>
  <c r="F326" i="9"/>
  <c r="B326" i="9"/>
  <c r="B322" i="9"/>
  <c r="F320" i="9"/>
  <c r="B318" i="9"/>
  <c r="B314" i="9"/>
  <c r="F310" i="9"/>
  <c r="B310" i="9"/>
  <c r="B306" i="9"/>
  <c r="F302" i="9"/>
  <c r="B302" i="9"/>
  <c r="F300" i="9"/>
  <c r="B298" i="9"/>
  <c r="F296" i="9"/>
  <c r="F294" i="9"/>
  <c r="B294" i="9"/>
  <c r="B290" i="9"/>
  <c r="F285" i="9"/>
  <c r="F275" i="9"/>
  <c r="F273" i="9"/>
  <c r="B271" i="9"/>
  <c r="F267" i="9"/>
  <c r="B267" i="9"/>
  <c r="F263" i="9"/>
  <c r="B263" i="9"/>
  <c r="B259" i="9"/>
  <c r="F257" i="9"/>
  <c r="B255" i="9"/>
  <c r="B251" i="9"/>
  <c r="F247" i="9"/>
  <c r="B247" i="9"/>
  <c r="F245" i="9"/>
  <c r="B243" i="9"/>
  <c r="F241" i="9"/>
  <c r="F239" i="9"/>
  <c r="B239" i="9"/>
  <c r="F235" i="9"/>
  <c r="B235" i="9"/>
  <c r="F230" i="9"/>
  <c r="F220" i="9"/>
  <c r="F218" i="9"/>
  <c r="F216" i="9"/>
  <c r="B216" i="9"/>
  <c r="B212" i="9"/>
  <c r="F208" i="9"/>
  <c r="B208" i="9"/>
  <c r="F206" i="9"/>
  <c r="B204" i="9"/>
  <c r="F202" i="9"/>
  <c r="F200" i="9"/>
  <c r="B200" i="9"/>
  <c r="B196" i="9"/>
  <c r="F194" i="9"/>
  <c r="F192" i="9"/>
  <c r="B192" i="9"/>
  <c r="B188" i="9"/>
  <c r="F186" i="9"/>
  <c r="F184" i="9"/>
  <c r="B184" i="9"/>
  <c r="B180" i="9"/>
  <c r="F120" i="9"/>
  <c r="F110" i="9"/>
  <c r="F108" i="9"/>
  <c r="F106" i="9"/>
  <c r="B106" i="9"/>
  <c r="B102" i="9"/>
  <c r="F100" i="9"/>
  <c r="B98" i="9"/>
  <c r="F96" i="9"/>
  <c r="B94" i="9"/>
  <c r="F90" i="9"/>
  <c r="B90" i="9"/>
  <c r="F86" i="9"/>
  <c r="B86" i="9"/>
  <c r="F82" i="9"/>
  <c r="B82" i="9"/>
  <c r="F80" i="9"/>
  <c r="B78" i="9"/>
  <c r="F76" i="9"/>
  <c r="B74" i="9"/>
  <c r="B70" i="9"/>
  <c r="F65" i="9"/>
  <c r="F55" i="9"/>
  <c r="B51" i="9"/>
  <c r="F49" i="9"/>
  <c r="B47" i="9"/>
  <c r="B43" i="9"/>
  <c r="F41" i="9"/>
  <c r="B39" i="9"/>
  <c r="F35" i="9"/>
  <c r="B35" i="9"/>
  <c r="B31" i="9"/>
  <c r="B27" i="9"/>
  <c r="B23"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D4" i="2"/>
  <c r="A4" i="2"/>
  <c r="D3" i="2"/>
  <c r="A3" i="2"/>
  <c r="D2" i="2"/>
  <c r="A2" i="2"/>
  <c r="A1" i="2"/>
  <c r="D4" i="1"/>
  <c r="A4" i="1"/>
  <c r="D3" i="1"/>
  <c r="A3" i="1"/>
  <c r="D2" i="1"/>
  <c r="A2" i="1"/>
  <c r="A1" i="1"/>
  <c r="F94" i="12"/>
  <c r="F69" i="12"/>
  <c r="F21" i="9"/>
  <c r="F219" i="12"/>
  <c r="F45" i="9" s="1"/>
  <c r="F31" i="9"/>
  <c r="F77" i="11"/>
  <c r="F25" i="9"/>
  <c r="F56" i="11"/>
  <c r="F48" i="11"/>
  <c r="F94" i="39"/>
  <c r="F85" i="11" s="1"/>
  <c r="F16" i="5"/>
  <c r="F71" i="3"/>
  <c r="F101" i="5" s="1"/>
  <c r="F132" i="5"/>
  <c r="F389" i="9"/>
  <c r="F205" i="11"/>
  <c r="F59" i="10"/>
  <c r="F338" i="11"/>
  <c r="F119" i="44"/>
  <c r="F340" i="11" s="1"/>
  <c r="F144" i="43"/>
  <c r="F301" i="11" s="1"/>
  <c r="F299" i="11"/>
  <c r="F124" i="2"/>
  <c r="F77" i="5" s="1"/>
  <c r="F294" i="41"/>
  <c r="F215" i="11" s="1"/>
  <c r="F213" i="11"/>
  <c r="F45" i="2"/>
  <c r="F64" i="5" s="1"/>
  <c r="F62" i="5"/>
  <c r="F128" i="4"/>
  <c r="F149" i="5"/>
  <c r="F147" i="5"/>
  <c r="F217" i="11"/>
  <c r="F319" i="41"/>
  <c r="F219" i="11"/>
  <c r="F84" i="9"/>
  <c r="F88" i="9"/>
  <c r="F554" i="10"/>
  <c r="F142" i="11"/>
  <c r="F159" i="5"/>
  <c r="F444" i="9"/>
  <c r="F448" i="9" s="1"/>
  <c r="F119" i="38"/>
  <c r="F30" i="11"/>
  <c r="F28" i="11"/>
  <c r="F283" i="11"/>
  <c r="F44" i="43"/>
  <c r="F285" i="11"/>
  <c r="F94" i="42"/>
  <c r="F254" i="11"/>
  <c r="F252" i="11"/>
  <c r="F194" i="41"/>
  <c r="F199" i="11" s="1"/>
  <c r="F197" i="11"/>
  <c r="F97" i="3"/>
  <c r="F105" i="5" s="1"/>
  <c r="F103" i="5"/>
  <c r="F139" i="5"/>
  <c r="F137" i="5"/>
  <c r="F81" i="1"/>
  <c r="F29" i="5"/>
  <c r="F124" i="3"/>
  <c r="F110" i="5" s="1"/>
  <c r="F108" i="5"/>
  <c r="F45" i="3"/>
  <c r="F97" i="5"/>
  <c r="F307" i="11"/>
  <c r="F194" i="43"/>
  <c r="F309" i="11" s="1"/>
  <c r="F444" i="10"/>
  <c r="F442" i="9"/>
  <c r="F94" i="41"/>
  <c r="F183" i="11"/>
  <c r="F269" i="39"/>
  <c r="F113" i="11" s="1"/>
  <c r="F194" i="38"/>
  <c r="F42" i="11" s="1"/>
  <c r="F40" i="11"/>
  <c r="F140" i="11"/>
  <c r="F138" i="11"/>
  <c r="F119" i="43"/>
  <c r="F297" i="11" s="1"/>
  <c r="F295" i="11"/>
  <c r="F44" i="12"/>
  <c r="F17" i="9" s="1"/>
  <c r="F15" i="9"/>
  <c r="F101" i="4"/>
  <c r="F144" i="5" s="1"/>
  <c r="F142" i="5"/>
  <c r="F315" i="11"/>
  <c r="F313" i="11"/>
  <c r="F452" i="9"/>
  <c r="F28" i="7" s="1"/>
  <c r="F446" i="9"/>
  <c r="F69" i="50"/>
  <c r="J165" i="50"/>
  <c r="M286" i="50"/>
  <c r="K306" i="50"/>
  <c r="H271" i="50"/>
  <c r="F89" i="50"/>
  <c r="G79" i="50"/>
  <c r="P8" i="50"/>
  <c r="O69" i="50"/>
  <c r="M182" i="50"/>
  <c r="K143" i="50"/>
  <c r="F92" i="50"/>
  <c r="N198" i="50"/>
  <c r="O199" i="50"/>
  <c r="F156" i="50"/>
  <c r="O30" i="50"/>
  <c r="H272" i="50"/>
  <c r="O64" i="50"/>
  <c r="M13" i="50"/>
  <c r="D21" i="50"/>
  <c r="N22" i="50"/>
  <c r="O328" i="50"/>
  <c r="O161" i="50"/>
  <c r="O325" i="50"/>
  <c r="J201" i="50"/>
  <c r="J156" i="50"/>
  <c r="E323" i="50"/>
  <c r="F11" i="50"/>
  <c r="N247" i="50"/>
  <c r="L282" i="50"/>
  <c r="H28" i="50"/>
  <c r="J106" i="50"/>
  <c r="H89" i="50"/>
  <c r="M143" i="50"/>
  <c r="J160" i="50"/>
  <c r="H315" i="50"/>
  <c r="D79" i="50"/>
  <c r="H260" i="50"/>
  <c r="H153" i="50"/>
  <c r="M169" i="50"/>
  <c r="H274" i="50"/>
  <c r="G2" i="50"/>
  <c r="J182" i="50"/>
  <c r="E298" i="50"/>
  <c r="D76" i="50"/>
  <c r="E63" i="50"/>
  <c r="J9" i="50"/>
  <c r="J110" i="50"/>
  <c r="J331" i="50"/>
  <c r="N328" i="50"/>
  <c r="N238" i="50"/>
  <c r="O15" i="50"/>
  <c r="H334" i="50"/>
  <c r="H328" i="50"/>
  <c r="E229" i="50"/>
  <c r="N26" i="50"/>
  <c r="N298" i="50"/>
  <c r="H157" i="50"/>
  <c r="L292" i="50"/>
  <c r="K206" i="50"/>
  <c r="N278" i="50"/>
  <c r="J6" i="50"/>
  <c r="K100" i="50"/>
  <c r="O285" i="50"/>
  <c r="J161" i="50"/>
  <c r="D333" i="50"/>
  <c r="O172" i="50"/>
  <c r="F18" i="50"/>
  <c r="D233" i="50"/>
  <c r="O62" i="50"/>
  <c r="L12" i="50"/>
  <c r="K242" i="50"/>
  <c r="M40" i="50"/>
  <c r="P88" i="50"/>
  <c r="E266" i="50"/>
  <c r="L57" i="50"/>
  <c r="L171" i="50"/>
  <c r="K116" i="50"/>
  <c r="L293" i="50"/>
  <c r="N332" i="50"/>
  <c r="G75" i="50"/>
  <c r="L106" i="50"/>
  <c r="M327" i="50"/>
  <c r="L205" i="50"/>
  <c r="O115" i="50"/>
  <c r="P169" i="50"/>
  <c r="N180" i="50"/>
  <c r="K122" i="50"/>
  <c r="O283" i="50"/>
  <c r="D248" i="50"/>
  <c r="O149" i="50"/>
  <c r="E285" i="50"/>
  <c r="N178" i="50"/>
  <c r="O173" i="50"/>
  <c r="P284" i="50"/>
  <c r="F191" i="50"/>
  <c r="G10" i="50"/>
  <c r="F169" i="50"/>
  <c r="J141" i="50"/>
  <c r="O3" i="50"/>
  <c r="H29" i="50"/>
  <c r="M226" i="50"/>
  <c r="L328" i="50"/>
  <c r="N253" i="50"/>
  <c r="N315" i="50"/>
  <c r="H266" i="50"/>
  <c r="G45" i="50"/>
  <c r="D150" i="50"/>
  <c r="N268" i="50"/>
  <c r="M188" i="50"/>
  <c r="H268" i="50"/>
  <c r="L149" i="50"/>
  <c r="J306" i="50"/>
  <c r="F216" i="50"/>
  <c r="J52" i="50"/>
  <c r="P245" i="50"/>
  <c r="M278" i="50"/>
  <c r="K293" i="50"/>
  <c r="J314" i="50"/>
  <c r="E311" i="50"/>
  <c r="J284" i="50"/>
  <c r="G151" i="50"/>
  <c r="H283" i="50"/>
  <c r="H134" i="50"/>
  <c r="O66" i="50"/>
  <c r="P251" i="50"/>
  <c r="O131" i="50"/>
  <c r="K159" i="50"/>
  <c r="E49" i="50"/>
  <c r="E131" i="50"/>
  <c r="O246" i="50"/>
  <c r="D87" i="50"/>
  <c r="M244" i="50"/>
  <c r="P37" i="50"/>
  <c r="N134" i="50"/>
  <c r="F267" i="50"/>
  <c r="K201" i="50"/>
  <c r="H245" i="50"/>
  <c r="N35" i="50"/>
  <c r="D25" i="50"/>
  <c r="L78" i="50"/>
  <c r="O294" i="50"/>
  <c r="D98" i="50"/>
  <c r="N161" i="50"/>
  <c r="N148" i="50"/>
  <c r="P173" i="50"/>
  <c r="H127" i="50"/>
  <c r="G74" i="50"/>
  <c r="H311" i="50"/>
  <c r="D304" i="50"/>
  <c r="E181" i="50"/>
  <c r="D73" i="50"/>
  <c r="F125" i="50"/>
  <c r="O158" i="50"/>
  <c r="O169" i="50"/>
  <c r="F204" i="50"/>
  <c r="G66" i="50"/>
  <c r="K316" i="50"/>
  <c r="E279" i="50"/>
  <c r="H175" i="50"/>
  <c r="O101" i="50"/>
  <c r="G28" i="50"/>
  <c r="H168" i="50"/>
  <c r="D41" i="50"/>
  <c r="G113" i="50"/>
  <c r="E194" i="50"/>
  <c r="N306" i="50"/>
  <c r="J297" i="50"/>
  <c r="K319" i="50"/>
  <c r="P132" i="50"/>
  <c r="E289" i="50"/>
  <c r="J42" i="50"/>
  <c r="L226" i="50"/>
  <c r="P152" i="50"/>
  <c r="K262" i="50"/>
  <c r="K4" i="50"/>
  <c r="M173" i="50"/>
  <c r="G248" i="50"/>
  <c r="F316" i="50"/>
  <c r="O230" i="50"/>
  <c r="E329" i="50"/>
  <c r="G194" i="50"/>
  <c r="G172" i="50"/>
  <c r="D213" i="50"/>
  <c r="L67" i="50"/>
  <c r="D74" i="50"/>
  <c r="F188" i="50"/>
  <c r="F168" i="50"/>
  <c r="O28" i="50"/>
  <c r="G101" i="50"/>
  <c r="D138" i="50"/>
  <c r="O164" i="50"/>
  <c r="K113" i="50"/>
  <c r="O31" i="50"/>
  <c r="O163" i="50"/>
  <c r="G291" i="50"/>
  <c r="P91" i="50"/>
  <c r="D128" i="50"/>
  <c r="G68" i="50"/>
  <c r="E162" i="50"/>
  <c r="I265" i="50"/>
  <c r="N221" i="50"/>
  <c r="K167" i="50"/>
  <c r="M249" i="50"/>
  <c r="O99" i="50"/>
  <c r="I268" i="50"/>
  <c r="J275" i="50"/>
  <c r="D275" i="50"/>
  <c r="N131" i="50"/>
  <c r="E84" i="50"/>
  <c r="G281" i="50"/>
  <c r="O143" i="50"/>
  <c r="L132" i="50"/>
  <c r="O284" i="50"/>
  <c r="K20" i="50"/>
  <c r="O95" i="50"/>
  <c r="O127" i="50"/>
  <c r="P321" i="50"/>
  <c r="E332" i="50"/>
  <c r="F306" i="50"/>
  <c r="G309" i="50"/>
  <c r="M231" i="50"/>
  <c r="M121" i="50"/>
  <c r="P215" i="50"/>
  <c r="H119" i="50"/>
  <c r="E141" i="50"/>
  <c r="M26" i="50"/>
  <c r="J90" i="50"/>
  <c r="M122" i="50"/>
  <c r="H296" i="50"/>
  <c r="D169" i="50"/>
  <c r="D46" i="50"/>
  <c r="M246" i="50"/>
  <c r="E113" i="50"/>
  <c r="J260" i="50"/>
  <c r="F19" i="50"/>
  <c r="M116" i="50"/>
  <c r="H294" i="50"/>
  <c r="D110" i="50"/>
  <c r="O275" i="50"/>
  <c r="M305" i="50"/>
  <c r="D116" i="50"/>
  <c r="H129" i="50"/>
  <c r="M328" i="50"/>
  <c r="P95" i="50"/>
  <c r="D15" i="50"/>
  <c r="F45" i="50"/>
  <c r="F217" i="50"/>
  <c r="M112" i="50"/>
  <c r="D253" i="50"/>
  <c r="G319" i="50"/>
  <c r="O56" i="50"/>
  <c r="M230" i="50"/>
  <c r="K328" i="50"/>
  <c r="D202" i="50"/>
  <c r="G34" i="50"/>
  <c r="M321" i="50"/>
  <c r="E6" i="50"/>
  <c r="N53" i="50"/>
  <c r="H304" i="50"/>
  <c r="D84" i="50"/>
  <c r="N255" i="50"/>
  <c r="O205" i="50"/>
  <c r="J111" i="50"/>
  <c r="L150" i="50"/>
  <c r="K243" i="50"/>
  <c r="F231" i="50"/>
  <c r="M324" i="50"/>
  <c r="F71" i="50"/>
  <c r="M326" i="50"/>
  <c r="D242" i="50"/>
  <c r="J190" i="50"/>
  <c r="N313" i="50"/>
  <c r="L258" i="50"/>
  <c r="H293" i="50"/>
  <c r="K307" i="50"/>
  <c r="K114" i="50"/>
  <c r="O151" i="50"/>
  <c r="E58" i="50"/>
  <c r="E164" i="50"/>
  <c r="D291" i="50"/>
  <c r="O104" i="50"/>
  <c r="K284" i="50"/>
  <c r="D232" i="50"/>
  <c r="J102" i="50"/>
  <c r="E117" i="50"/>
  <c r="L322" i="50"/>
  <c r="J109" i="50"/>
  <c r="N65" i="50"/>
  <c r="J107" i="50"/>
  <c r="M99" i="50"/>
  <c r="D281" i="50"/>
  <c r="E29" i="50"/>
  <c r="F284" i="50"/>
  <c r="D313" i="50"/>
  <c r="L330" i="50"/>
  <c r="E28" i="50"/>
  <c r="D229" i="50"/>
  <c r="K168" i="50"/>
  <c r="L3" i="50"/>
  <c r="E176" i="50"/>
  <c r="K38" i="50"/>
  <c r="G93" i="50"/>
  <c r="O47" i="50"/>
  <c r="K188" i="50"/>
  <c r="F110" i="50"/>
  <c r="L54" i="50"/>
  <c r="M191" i="50"/>
  <c r="O175" i="50"/>
  <c r="J59" i="50"/>
  <c r="E328" i="50"/>
  <c r="N260" i="50"/>
  <c r="P142" i="50"/>
  <c r="G133" i="50"/>
  <c r="D298" i="50"/>
  <c r="D39" i="50"/>
  <c r="L238" i="50"/>
  <c r="H42" i="50"/>
  <c r="O71" i="50"/>
  <c r="D265" i="50"/>
  <c r="P113" i="50"/>
  <c r="F32" i="50"/>
  <c r="H202" i="50"/>
  <c r="F126" i="50"/>
  <c r="N299" i="50"/>
  <c r="N267" i="50"/>
  <c r="O228" i="50"/>
  <c r="F65" i="50"/>
  <c r="E195" i="50"/>
  <c r="L137" i="50"/>
  <c r="O308" i="50"/>
  <c r="K297" i="50"/>
  <c r="G112" i="50"/>
  <c r="D88" i="50"/>
  <c r="G212" i="50"/>
  <c r="F276" i="50"/>
  <c r="D144" i="50"/>
  <c r="P30" i="50"/>
  <c r="K230" i="50"/>
  <c r="M31" i="50"/>
  <c r="H23" i="50"/>
  <c r="D280" i="50"/>
  <c r="J326" i="50"/>
  <c r="M299" i="50"/>
  <c r="J206" i="50"/>
  <c r="K278" i="50"/>
  <c r="H182" i="50"/>
  <c r="M289" i="50"/>
  <c r="F180" i="50"/>
  <c r="H292" i="50"/>
  <c r="J283" i="50"/>
  <c r="M282" i="50"/>
  <c r="H80" i="50"/>
  <c r="O192" i="50"/>
  <c r="F320" i="50"/>
  <c r="G323" i="50"/>
  <c r="E319" i="50"/>
  <c r="F317" i="50"/>
  <c r="F171" i="50"/>
  <c r="D175" i="50"/>
  <c r="O232" i="50"/>
  <c r="G64" i="50"/>
  <c r="P261" i="50"/>
  <c r="N191" i="50"/>
  <c r="N308" i="50"/>
  <c r="P60" i="50"/>
  <c r="E294" i="50"/>
  <c r="N263" i="50"/>
  <c r="J276" i="50"/>
  <c r="J100" i="50"/>
  <c r="P307" i="50"/>
  <c r="M185" i="50"/>
  <c r="N266" i="50"/>
  <c r="O100" i="50"/>
  <c r="K274" i="50"/>
  <c r="F212" i="50"/>
  <c r="L242" i="50"/>
  <c r="M97" i="50"/>
  <c r="D189" i="50"/>
  <c r="J213" i="50"/>
  <c r="J312" i="50"/>
  <c r="H83" i="50"/>
  <c r="G313" i="50"/>
  <c r="O217" i="50"/>
  <c r="J253" i="50"/>
  <c r="H52" i="50"/>
  <c r="M93" i="50"/>
  <c r="G238" i="50"/>
  <c r="P285" i="50"/>
  <c r="N85" i="50"/>
  <c r="J92" i="50"/>
  <c r="H318" i="50"/>
  <c r="K119" i="50"/>
  <c r="L280" i="50"/>
  <c r="E7" i="50"/>
  <c r="J183" i="50"/>
  <c r="D283" i="50"/>
  <c r="N128" i="50"/>
  <c r="K196" i="50"/>
  <c r="L294" i="50"/>
  <c r="L204" i="50"/>
  <c r="J261" i="50"/>
  <c r="E321" i="50"/>
  <c r="E96" i="50"/>
  <c r="P155" i="50"/>
  <c r="H218" i="50"/>
  <c r="P286" i="50"/>
  <c r="H267" i="50"/>
  <c r="P130" i="50"/>
  <c r="G159" i="50"/>
  <c r="L66" i="50"/>
  <c r="H146" i="50"/>
  <c r="N329" i="50"/>
  <c r="P268" i="50"/>
  <c r="H194" i="50"/>
  <c r="G62" i="50"/>
  <c r="P46" i="50"/>
  <c r="M241" i="50"/>
  <c r="G305" i="50"/>
  <c r="L93" i="50"/>
  <c r="F304" i="50"/>
  <c r="J243" i="50"/>
  <c r="D77" i="50"/>
  <c r="M57" i="50"/>
  <c r="E275" i="50"/>
  <c r="N197" i="50"/>
  <c r="N287" i="50"/>
  <c r="F187" i="50"/>
  <c r="M275" i="50"/>
  <c r="M131" i="50"/>
  <c r="O150" i="50"/>
  <c r="H177" i="50"/>
  <c r="N114" i="50"/>
  <c r="E89" i="50"/>
  <c r="L32" i="50"/>
  <c r="K70" i="50"/>
  <c r="P166" i="50"/>
  <c r="P126" i="50"/>
  <c r="N88" i="50"/>
  <c r="K295" i="50"/>
  <c r="J334" i="50"/>
  <c r="G122" i="50"/>
  <c r="O182" i="50"/>
  <c r="G328" i="50"/>
  <c r="M261" i="50"/>
  <c r="D323" i="50"/>
  <c r="N158" i="50"/>
  <c r="P147" i="50"/>
  <c r="G135" i="50"/>
  <c r="J120" i="50"/>
  <c r="O46" i="50"/>
  <c r="P291" i="50"/>
  <c r="F198" i="50"/>
  <c r="M91" i="50"/>
  <c r="G145" i="50"/>
  <c r="H313" i="50"/>
  <c r="O206" i="50"/>
  <c r="M287" i="50"/>
  <c r="J78" i="50"/>
  <c r="N136" i="50"/>
  <c r="M209" i="50"/>
  <c r="F309" i="50"/>
  <c r="M204" i="50"/>
  <c r="G51" i="50"/>
  <c r="F227" i="50"/>
  <c r="K84" i="50"/>
  <c r="H285" i="50"/>
  <c r="K99" i="50"/>
  <c r="D241" i="50"/>
  <c r="K261" i="50"/>
  <c r="E320" i="50"/>
  <c r="N84" i="50"/>
  <c r="H169" i="50"/>
  <c r="F246" i="50"/>
  <c r="O137" i="50"/>
  <c r="F10" i="50"/>
  <c r="J210" i="50"/>
  <c r="O286" i="50"/>
  <c r="G196" i="50"/>
  <c r="N52" i="50"/>
  <c r="P162" i="50"/>
  <c r="D168" i="50"/>
  <c r="J327" i="50"/>
  <c r="F119" i="50"/>
  <c r="N277" i="50"/>
  <c r="G47" i="50"/>
  <c r="M335" i="50"/>
  <c r="N108" i="50"/>
  <c r="D279" i="50"/>
  <c r="H120" i="50"/>
  <c r="M59" i="50"/>
  <c r="D55" i="50"/>
  <c r="N101" i="50"/>
  <c r="M115" i="50"/>
  <c r="P203" i="50"/>
  <c r="D326" i="50"/>
  <c r="K181" i="50"/>
  <c r="J248" i="50"/>
  <c r="M107" i="50"/>
  <c r="M177" i="50"/>
  <c r="M77" i="50"/>
  <c r="E312" i="50"/>
  <c r="F90" i="50"/>
  <c r="F123" i="50"/>
  <c r="N20" i="50"/>
  <c r="O112" i="50"/>
  <c r="E208" i="50"/>
  <c r="J281" i="50"/>
  <c r="O13" i="50"/>
  <c r="P121" i="50"/>
  <c r="J226" i="50"/>
  <c r="E191" i="50"/>
  <c r="P240" i="50"/>
  <c r="M79" i="50"/>
  <c r="H101" i="50"/>
  <c r="E308" i="50"/>
  <c r="P296" i="50"/>
  <c r="F61" i="50"/>
  <c r="O105" i="50"/>
  <c r="F262" i="50"/>
  <c r="H200" i="50"/>
  <c r="P136" i="50"/>
  <c r="O155" i="50"/>
  <c r="F211" i="50"/>
  <c r="J26" i="50"/>
  <c r="O140" i="50"/>
  <c r="F209" i="50"/>
  <c r="N288" i="50"/>
  <c r="F298" i="50"/>
  <c r="D3" i="50"/>
  <c r="K18" i="50"/>
  <c r="H225" i="50"/>
  <c r="G326" i="50"/>
  <c r="F323" i="50"/>
  <c r="H234" i="50"/>
  <c r="E88" i="50"/>
  <c r="F254" i="50"/>
  <c r="J49" i="50"/>
  <c r="N202" i="50"/>
  <c r="M320" i="50"/>
  <c r="H57" i="50"/>
  <c r="E109" i="50"/>
  <c r="P54" i="50"/>
  <c r="L131" i="50"/>
  <c r="J258" i="50"/>
  <c r="J198" i="50"/>
  <c r="K259" i="50"/>
  <c r="D289" i="50"/>
  <c r="O70" i="50"/>
  <c r="I259" i="50"/>
  <c r="O215" i="50"/>
  <c r="E71" i="50"/>
  <c r="L105" i="50"/>
  <c r="N63" i="50"/>
  <c r="M12" i="50"/>
  <c r="N241" i="50"/>
  <c r="M290" i="50"/>
  <c r="K7" i="50"/>
  <c r="H50" i="50"/>
  <c r="H183" i="50"/>
  <c r="P216" i="50"/>
  <c r="O226" i="50"/>
  <c r="O301" i="50"/>
  <c r="P23" i="50"/>
  <c r="D63" i="50"/>
  <c r="D71" i="50"/>
  <c r="E262" i="50"/>
  <c r="D133" i="50"/>
  <c r="D328" i="50"/>
  <c r="D330" i="50"/>
  <c r="E277" i="50"/>
  <c r="N127" i="50"/>
  <c r="L220" i="50"/>
  <c r="P270" i="50"/>
  <c r="E159" i="50"/>
  <c r="H270" i="50"/>
  <c r="K312" i="50"/>
  <c r="H210" i="50"/>
  <c r="H106" i="50"/>
  <c r="D251" i="50"/>
  <c r="J145" i="50"/>
  <c r="H135" i="50"/>
  <c r="K178" i="50"/>
  <c r="L301" i="50"/>
  <c r="P123" i="50"/>
  <c r="K270" i="50"/>
  <c r="G59" i="50"/>
  <c r="K79" i="50"/>
  <c r="J262" i="50"/>
  <c r="M62" i="50"/>
  <c r="M145" i="50"/>
  <c r="N294" i="50"/>
  <c r="O277" i="50"/>
  <c r="N205" i="50"/>
  <c r="J280" i="50"/>
  <c r="P196" i="50"/>
  <c r="H126" i="50"/>
  <c r="N319" i="50"/>
  <c r="D165" i="50"/>
  <c r="M313" i="50"/>
  <c r="E316" i="50"/>
  <c r="G107" i="50"/>
  <c r="L308" i="50"/>
  <c r="J105" i="50"/>
  <c r="D140" i="50"/>
  <c r="E167" i="50"/>
  <c r="K19" i="50"/>
  <c r="N227" i="50"/>
  <c r="G43" i="50"/>
  <c r="G115" i="50"/>
  <c r="P179" i="50"/>
  <c r="M147" i="50"/>
  <c r="F242" i="50"/>
  <c r="K118" i="50"/>
  <c r="P315" i="50"/>
  <c r="L314" i="50"/>
  <c r="K309" i="50"/>
  <c r="G18" i="50"/>
  <c r="J313" i="50"/>
  <c r="K166" i="50"/>
  <c r="J287" i="50"/>
  <c r="M243" i="50"/>
  <c r="P231" i="50"/>
  <c r="O299" i="50"/>
  <c r="N274" i="50"/>
  <c r="P282" i="50"/>
  <c r="N233" i="50"/>
  <c r="M89" i="50"/>
  <c r="F220" i="50"/>
  <c r="G139" i="50"/>
  <c r="F72" i="50"/>
  <c r="F208" i="50"/>
  <c r="M24" i="50"/>
  <c r="D167" i="50"/>
  <c r="N303" i="50"/>
  <c r="E151" i="50"/>
  <c r="H91" i="50"/>
  <c r="N300" i="50"/>
  <c r="H181" i="50"/>
  <c r="G162" i="50"/>
  <c r="O6" i="50"/>
  <c r="D113" i="50"/>
  <c r="E199" i="50"/>
  <c r="P237" i="50"/>
  <c r="M303" i="50"/>
  <c r="P62" i="50"/>
  <c r="N109" i="50"/>
  <c r="M307" i="50"/>
  <c r="M127" i="50"/>
  <c r="G73" i="50"/>
  <c r="L198" i="50"/>
  <c r="H215" i="50"/>
  <c r="J171" i="50"/>
  <c r="L216" i="50"/>
  <c r="E61" i="50"/>
  <c r="G116" i="50"/>
  <c r="M48" i="50"/>
  <c r="K237" i="50"/>
  <c r="D332" i="50"/>
  <c r="D129" i="50"/>
  <c r="H54" i="50"/>
  <c r="E123" i="50"/>
  <c r="K232" i="50"/>
  <c r="H211" i="50"/>
  <c r="D163" i="50"/>
  <c r="K61" i="50"/>
  <c r="G220" i="50"/>
  <c r="K291" i="50"/>
  <c r="O274" i="50"/>
  <c r="F289" i="50"/>
  <c r="L209" i="50"/>
  <c r="J172" i="50"/>
  <c r="N292" i="50"/>
  <c r="O114" i="50"/>
  <c r="G325" i="50"/>
  <c r="N132" i="50"/>
  <c r="L229" i="50"/>
  <c r="O116" i="50"/>
  <c r="F312" i="50"/>
  <c r="H187" i="50"/>
  <c r="M314" i="50"/>
  <c r="E280" i="50"/>
  <c r="M80" i="50"/>
  <c r="P263" i="50"/>
  <c r="H155" i="50"/>
  <c r="G222" i="50"/>
  <c r="G84" i="50"/>
  <c r="M5" i="50"/>
  <c r="E193" i="50"/>
  <c r="K77" i="50"/>
  <c r="K313" i="50"/>
  <c r="G70" i="50"/>
  <c r="G321" i="50"/>
  <c r="O60" i="50"/>
  <c r="J308" i="50"/>
  <c r="K68" i="50"/>
  <c r="L182" i="50"/>
  <c r="M331" i="50"/>
  <c r="M85" i="50"/>
  <c r="J43" i="50"/>
  <c r="F285" i="50"/>
  <c r="F310" i="50"/>
  <c r="F38" i="50"/>
  <c r="H140" i="50"/>
  <c r="O310" i="50"/>
  <c r="D37" i="50"/>
  <c r="G247" i="50"/>
  <c r="J238" i="50"/>
  <c r="E77" i="50"/>
  <c r="N156" i="50"/>
  <c r="J86" i="50"/>
  <c r="L73" i="50"/>
  <c r="M247" i="50"/>
  <c r="K234" i="50"/>
  <c r="F297" i="50"/>
  <c r="D311" i="50"/>
  <c r="H56" i="50"/>
  <c r="N193" i="50"/>
  <c r="D247" i="50"/>
  <c r="M250" i="50"/>
  <c r="E297" i="50"/>
  <c r="O313" i="50"/>
  <c r="L166" i="50"/>
  <c r="K78" i="50"/>
  <c r="N283" i="50"/>
  <c r="L277" i="50"/>
  <c r="N309" i="50"/>
  <c r="F26" i="50"/>
  <c r="P56" i="50"/>
  <c r="G149" i="50"/>
  <c r="O333" i="50"/>
  <c r="P250" i="50"/>
  <c r="O221" i="50"/>
  <c r="F291" i="50"/>
  <c r="K86" i="50"/>
  <c r="P335" i="50"/>
  <c r="M280" i="50"/>
  <c r="E35" i="50"/>
  <c r="P249" i="50"/>
  <c r="O48" i="50"/>
  <c r="E243" i="50"/>
  <c r="G72" i="50"/>
  <c r="M128" i="50"/>
  <c r="D262" i="50"/>
  <c r="H64" i="50"/>
  <c r="L96" i="50"/>
  <c r="F8" i="50"/>
  <c r="N105" i="50"/>
  <c r="P303" i="50"/>
  <c r="D108" i="50"/>
  <c r="P33" i="50"/>
  <c r="G251" i="50"/>
  <c r="P256" i="50"/>
  <c r="I267" i="50"/>
  <c r="N326" i="50"/>
  <c r="O168" i="50"/>
  <c r="H269" i="50"/>
  <c r="P49" i="50"/>
  <c r="K320" i="50"/>
  <c r="N104" i="50"/>
  <c r="K151" i="50"/>
  <c r="G98" i="50"/>
  <c r="D91" i="50"/>
  <c r="F318" i="50"/>
  <c r="H244" i="50"/>
  <c r="L223" i="50"/>
  <c r="E213" i="50"/>
  <c r="E130" i="50"/>
  <c r="K82" i="50"/>
  <c r="N69" i="50"/>
  <c r="L118" i="50"/>
  <c r="L36" i="50"/>
  <c r="D222" i="50"/>
  <c r="E241" i="50"/>
  <c r="H90" i="50"/>
  <c r="D256" i="50"/>
  <c r="E290" i="50"/>
  <c r="O280" i="50"/>
  <c r="F173" i="50"/>
  <c r="D314" i="50"/>
  <c r="D180" i="50"/>
  <c r="E178" i="50"/>
  <c r="P272" i="50"/>
  <c r="F102" i="50"/>
  <c r="I263" i="50"/>
  <c r="O61" i="50"/>
  <c r="I271" i="50"/>
  <c r="H121" i="50"/>
  <c r="L248" i="50"/>
  <c r="P254" i="50"/>
  <c r="J132" i="50"/>
  <c r="E234" i="50"/>
  <c r="M294" i="50"/>
  <c r="L232" i="50"/>
  <c r="N302" i="50"/>
  <c r="E302" i="50"/>
  <c r="L289" i="50"/>
  <c r="D13" i="50"/>
  <c r="E331" i="50"/>
  <c r="P183" i="50"/>
  <c r="K286" i="50"/>
  <c r="F114" i="50"/>
  <c r="J270" i="50"/>
  <c r="F121" i="50"/>
  <c r="M216" i="50"/>
  <c r="G95" i="50"/>
  <c r="F36" i="50"/>
  <c r="K225" i="50"/>
  <c r="O144" i="50"/>
  <c r="F232" i="50"/>
  <c r="F303" i="50"/>
  <c r="M133" i="50"/>
  <c r="D105" i="50"/>
  <c r="D43" i="50"/>
  <c r="K310" i="50"/>
  <c r="K200" i="50"/>
  <c r="P83" i="50"/>
  <c r="H288" i="50"/>
  <c r="O315" i="50"/>
  <c r="N190" i="50"/>
  <c r="K275" i="50"/>
  <c r="N164" i="50"/>
  <c r="G219" i="50"/>
  <c r="M215" i="50"/>
  <c r="N234" i="50"/>
  <c r="F91" i="50"/>
  <c r="M82" i="50"/>
  <c r="P289" i="50"/>
  <c r="N286" i="50"/>
  <c r="D219" i="50"/>
  <c r="M58" i="50"/>
  <c r="O319" i="50"/>
  <c r="H232" i="50"/>
  <c r="F39" i="50"/>
  <c r="N120" i="50"/>
  <c r="E64" i="50"/>
  <c r="J333" i="50"/>
  <c r="D48" i="50"/>
  <c r="H221" i="50"/>
  <c r="F313" i="50"/>
  <c r="N273" i="50"/>
  <c r="L304" i="50"/>
  <c r="F131" i="50"/>
  <c r="J309" i="50"/>
  <c r="G216" i="50"/>
  <c r="M61" i="50"/>
  <c r="M10" i="50"/>
  <c r="N304" i="50"/>
  <c r="M306" i="50"/>
  <c r="J295" i="50"/>
  <c r="F137" i="50"/>
  <c r="N281" i="50"/>
  <c r="D56" i="50"/>
  <c r="D147" i="50"/>
  <c r="J227" i="50"/>
  <c r="H303" i="50"/>
  <c r="N256" i="50"/>
  <c r="D292" i="50"/>
  <c r="H241" i="50"/>
  <c r="N291" i="50"/>
  <c r="M154" i="50"/>
  <c r="K15" i="50"/>
  <c r="K185" i="50"/>
  <c r="K265" i="50"/>
  <c r="O25" i="50"/>
  <c r="K36" i="50"/>
  <c r="J329" i="50"/>
  <c r="L140" i="50"/>
  <c r="F87" i="50"/>
  <c r="M29" i="50"/>
  <c r="J143" i="50"/>
  <c r="O180" i="50"/>
  <c r="F14" i="50"/>
  <c r="D119" i="50"/>
  <c r="K112" i="50"/>
  <c r="H208" i="50"/>
  <c r="K280" i="50"/>
  <c r="M218" i="50"/>
  <c r="O317" i="50"/>
  <c r="G231" i="50"/>
  <c r="G22" i="50"/>
  <c r="E187" i="50"/>
  <c r="J304" i="50"/>
  <c r="L99" i="50"/>
  <c r="F179" i="50"/>
  <c r="G232" i="50"/>
  <c r="H84" i="50"/>
  <c r="O55" i="50"/>
  <c r="N140" i="50"/>
  <c r="F235" i="50"/>
  <c r="L102" i="50"/>
  <c r="O316" i="50"/>
  <c r="F22" i="50"/>
  <c r="F164" i="50"/>
  <c r="M318" i="50"/>
  <c r="N335" i="50"/>
  <c r="F202" i="50"/>
  <c r="J113" i="50"/>
  <c r="N18" i="50"/>
  <c r="D218" i="50"/>
  <c r="P78" i="50"/>
  <c r="D158" i="50"/>
  <c r="O170" i="50"/>
  <c r="H258" i="50"/>
  <c r="K301" i="50"/>
  <c r="N107" i="50"/>
  <c r="H281" i="50"/>
  <c r="F250" i="50"/>
  <c r="H41" i="50"/>
  <c r="O307" i="50"/>
  <c r="D258" i="50"/>
  <c r="P9" i="50"/>
  <c r="H16" i="50"/>
  <c r="G85" i="50"/>
  <c r="E102" i="50"/>
  <c r="L327" i="50"/>
  <c r="J184" i="50"/>
  <c r="P276" i="50"/>
  <c r="D86" i="50"/>
  <c r="K260" i="50"/>
  <c r="D329" i="50"/>
  <c r="M223" i="50"/>
  <c r="L110" i="50"/>
  <c r="K272" i="50"/>
  <c r="J88" i="50"/>
  <c r="H228" i="50"/>
  <c r="F116" i="50"/>
  <c r="N111" i="50"/>
  <c r="K184" i="50"/>
  <c r="E200" i="50"/>
  <c r="F122" i="50"/>
  <c r="J34" i="50"/>
  <c r="E189" i="50"/>
  <c r="L19" i="50"/>
  <c r="F134" i="50"/>
  <c r="L296" i="50"/>
  <c r="D322" i="50"/>
  <c r="J251" i="50"/>
  <c r="D296" i="50"/>
  <c r="K189" i="50"/>
  <c r="K273" i="50"/>
  <c r="G205" i="50"/>
  <c r="N21" i="50"/>
  <c r="G78" i="50"/>
  <c r="F57" i="50"/>
  <c r="G117" i="50"/>
  <c r="E248" i="50"/>
  <c r="P44" i="50"/>
  <c r="E198" i="50"/>
  <c r="H291" i="50"/>
  <c r="M319" i="50"/>
  <c r="G306" i="50"/>
  <c r="M98" i="50"/>
  <c r="H79" i="50"/>
  <c r="N55" i="50"/>
  <c r="O52" i="50"/>
  <c r="P94" i="50"/>
  <c r="G184" i="50"/>
  <c r="F315" i="50"/>
  <c r="E327" i="50"/>
  <c r="J64" i="50"/>
  <c r="N155" i="50"/>
  <c r="E79" i="50"/>
  <c r="H71" i="50"/>
  <c r="F98" i="50"/>
  <c r="L16" i="50"/>
  <c r="K308" i="50"/>
  <c r="M198" i="50"/>
  <c r="L161" i="50"/>
  <c r="P332" i="50"/>
  <c r="D132" i="50"/>
  <c r="N327" i="50"/>
  <c r="E12" i="50"/>
  <c r="F152" i="50"/>
  <c r="J324" i="50"/>
  <c r="M74" i="50"/>
  <c r="G211" i="50"/>
  <c r="O142" i="50"/>
  <c r="P192" i="50"/>
  <c r="L56" i="50"/>
  <c r="E291" i="50"/>
  <c r="J175" i="50"/>
  <c r="O53" i="50"/>
  <c r="F288" i="50"/>
  <c r="K198" i="50"/>
  <c r="J250" i="50"/>
  <c r="J22" i="50"/>
  <c r="E217" i="50"/>
  <c r="K244" i="50"/>
  <c r="N124" i="50"/>
  <c r="P184" i="50"/>
  <c r="P55" i="50"/>
  <c r="L111" i="50"/>
  <c r="K289" i="50"/>
  <c r="M174" i="50"/>
  <c r="O193" i="50"/>
  <c r="E230" i="50"/>
  <c r="P319" i="50"/>
  <c r="O234" i="50"/>
  <c r="D203" i="50"/>
  <c r="N117" i="50"/>
  <c r="K16" i="50"/>
  <c r="G32" i="50"/>
  <c r="P207" i="50"/>
  <c r="K35" i="50"/>
  <c r="H40" i="50"/>
  <c r="K330" i="50"/>
  <c r="J200" i="50"/>
  <c r="K172" i="50"/>
  <c r="J286" i="50"/>
  <c r="M296" i="50"/>
  <c r="P247" i="50"/>
  <c r="E91" i="50"/>
  <c r="O139" i="50"/>
  <c r="M86" i="50"/>
  <c r="D68" i="50"/>
  <c r="H103" i="50"/>
  <c r="N103" i="50"/>
  <c r="G29" i="50"/>
  <c r="J66" i="50"/>
  <c r="N259" i="50"/>
  <c r="F255" i="50"/>
  <c r="G65" i="50"/>
  <c r="N282" i="50"/>
  <c r="F294" i="50"/>
  <c r="G177" i="50"/>
  <c r="H275" i="50"/>
  <c r="K292" i="50"/>
  <c r="K239" i="50"/>
  <c r="D161" i="50"/>
  <c r="M136" i="50"/>
  <c r="O334" i="50"/>
  <c r="K12" i="50"/>
  <c r="M132" i="50"/>
  <c r="D32" i="50"/>
  <c r="O330" i="50"/>
  <c r="E112" i="50"/>
  <c r="E34" i="50"/>
  <c r="E252" i="50"/>
  <c r="H329" i="50"/>
  <c r="N196" i="50"/>
  <c r="P195" i="50"/>
  <c r="P309" i="50"/>
  <c r="K80" i="50"/>
  <c r="I273" i="50"/>
  <c r="M30" i="50"/>
  <c r="K63" i="50"/>
  <c r="F129" i="50"/>
  <c r="K323" i="50"/>
  <c r="J199" i="50"/>
  <c r="K76" i="50"/>
  <c r="K28" i="50"/>
  <c r="L10" i="50"/>
  <c r="D301" i="50"/>
  <c r="F186" i="50"/>
  <c r="G241" i="50"/>
  <c r="M144" i="50"/>
  <c r="N29" i="50"/>
  <c r="L172" i="50"/>
  <c r="F3" i="50"/>
  <c r="L178" i="50"/>
  <c r="G228" i="50"/>
  <c r="D123" i="50"/>
  <c r="M270" i="50"/>
  <c r="P120" i="50"/>
  <c r="P21" i="50"/>
  <c r="E65" i="50"/>
  <c r="O45" i="50"/>
  <c r="O85" i="50"/>
  <c r="J246" i="50"/>
  <c r="F2" i="50"/>
  <c r="E3" i="50"/>
  <c r="P262" i="50"/>
  <c r="M109" i="50"/>
  <c r="D135" i="50"/>
  <c r="H94" i="50"/>
  <c r="P320" i="50"/>
  <c r="P151" i="50"/>
  <c r="O26" i="50"/>
  <c r="O57" i="50"/>
  <c r="P100" i="50"/>
  <c r="M102" i="50"/>
  <c r="J241" i="50"/>
  <c r="E108" i="50"/>
  <c r="F13" i="50"/>
  <c r="E14" i="50"/>
  <c r="D89" i="50"/>
  <c r="L237" i="50"/>
  <c r="G127" i="50"/>
  <c r="H251" i="50"/>
  <c r="K226" i="50"/>
  <c r="L13" i="50"/>
  <c r="H309" i="50"/>
  <c r="F251" i="50"/>
  <c r="I261" i="50"/>
  <c r="L230" i="50"/>
  <c r="L227" i="50"/>
  <c r="D19" i="50"/>
  <c r="L173" i="50"/>
  <c r="E216" i="50"/>
  <c r="P182" i="50"/>
  <c r="F101" i="50"/>
  <c r="F287" i="50"/>
  <c r="H314" i="50"/>
  <c r="M113" i="50"/>
  <c r="M45" i="50"/>
  <c r="O27" i="50"/>
  <c r="M156" i="50"/>
  <c r="D172" i="50"/>
  <c r="M217" i="50"/>
  <c r="P36" i="50"/>
  <c r="K240" i="50"/>
  <c r="D111" i="50"/>
  <c r="D12" i="50"/>
  <c r="M304" i="50"/>
  <c r="P294" i="50"/>
  <c r="J41" i="50"/>
  <c r="M137" i="50"/>
  <c r="N320" i="50"/>
  <c r="O324" i="50"/>
  <c r="L81" i="50"/>
  <c r="E276" i="50"/>
  <c r="O9" i="50"/>
  <c r="F15" i="50"/>
  <c r="J54" i="50"/>
  <c r="D8" i="50"/>
  <c r="J152" i="50"/>
  <c r="E50" i="50"/>
  <c r="G136" i="50"/>
  <c r="K54" i="50"/>
  <c r="G27" i="50"/>
  <c r="G188" i="50"/>
  <c r="I258" i="50"/>
  <c r="G207" i="50"/>
  <c r="O213" i="50"/>
  <c r="D293" i="50"/>
  <c r="F334" i="50"/>
  <c r="H174" i="50"/>
  <c r="P187" i="50"/>
  <c r="E46" i="50"/>
  <c r="P73" i="50"/>
  <c r="F244" i="50"/>
  <c r="N145" i="50"/>
  <c r="L291" i="50"/>
  <c r="J155" i="50"/>
  <c r="M11" i="50"/>
  <c r="E153" i="50"/>
  <c r="M211" i="50"/>
  <c r="H36" i="50"/>
  <c r="H209" i="50"/>
  <c r="D9" i="50"/>
  <c r="J99" i="50"/>
  <c r="N82" i="50"/>
  <c r="D334" i="50"/>
  <c r="F79" i="50"/>
  <c r="G54" i="50"/>
  <c r="P306" i="50"/>
  <c r="K290" i="50"/>
  <c r="P201" i="50"/>
  <c r="G161" i="50"/>
  <c r="O298" i="50"/>
  <c r="L45" i="50"/>
  <c r="D199" i="50"/>
  <c r="G292" i="50"/>
  <c r="F128" i="50"/>
  <c r="P225" i="50"/>
  <c r="G202" i="50"/>
  <c r="E295" i="50"/>
  <c r="K298" i="50"/>
  <c r="D174" i="50"/>
  <c r="H99" i="50"/>
  <c r="E169" i="50"/>
  <c r="P273" i="50"/>
  <c r="O49" i="50"/>
  <c r="F17" i="50"/>
  <c r="L113" i="50"/>
  <c r="E80" i="50"/>
  <c r="G201" i="50"/>
  <c r="N8" i="50"/>
  <c r="F205" i="50"/>
  <c r="H115" i="50"/>
  <c r="E317" i="50"/>
  <c r="E242" i="50"/>
  <c r="J319" i="50"/>
  <c r="H249" i="50"/>
  <c r="F275" i="50"/>
  <c r="J148" i="50"/>
  <c r="P39" i="50"/>
  <c r="L75" i="50"/>
  <c r="J80" i="50"/>
  <c r="F54" i="50"/>
  <c r="F200" i="50"/>
  <c r="K25" i="50"/>
  <c r="J134" i="50"/>
  <c r="N261" i="50"/>
  <c r="G279" i="50"/>
  <c r="P11" i="50"/>
  <c r="O81" i="50"/>
  <c r="N99" i="50"/>
  <c r="J50" i="50"/>
  <c r="K279" i="50"/>
  <c r="J51" i="50"/>
  <c r="N208" i="50"/>
  <c r="F206" i="50"/>
  <c r="P210" i="50"/>
  <c r="E253" i="50"/>
  <c r="F299" i="50"/>
  <c r="M84" i="50"/>
  <c r="L43" i="50"/>
  <c r="J282" i="50"/>
  <c r="J236" i="50"/>
  <c r="M110" i="50"/>
  <c r="K317" i="50"/>
  <c r="E250" i="50"/>
  <c r="E273" i="50"/>
  <c r="D207" i="50"/>
  <c r="N25" i="50"/>
  <c r="J231" i="50"/>
  <c r="J77" i="50"/>
  <c r="N252" i="50"/>
  <c r="E223" i="50"/>
  <c r="E75" i="50"/>
  <c r="G123" i="50"/>
  <c r="L197" i="50"/>
  <c r="K142" i="50"/>
  <c r="N240" i="50"/>
  <c r="D307" i="50"/>
  <c r="M129" i="50"/>
  <c r="L47" i="50"/>
  <c r="J36" i="50"/>
  <c r="M27" i="50"/>
  <c r="O304" i="50"/>
  <c r="O98" i="50"/>
  <c r="N165" i="50"/>
  <c r="G183" i="50"/>
  <c r="D52" i="50"/>
  <c r="L162" i="50"/>
  <c r="P241" i="50"/>
  <c r="M64" i="50"/>
  <c r="L129" i="50"/>
  <c r="O29" i="50"/>
  <c r="E11" i="50"/>
  <c r="E174" i="50"/>
  <c r="D7" i="50"/>
  <c r="J168" i="50"/>
  <c r="D197" i="50"/>
  <c r="J17" i="50"/>
  <c r="G290" i="50"/>
  <c r="H6" i="50"/>
  <c r="E18" i="50"/>
  <c r="L130" i="50"/>
  <c r="L313" i="50"/>
  <c r="L319" i="50"/>
  <c r="K125" i="50"/>
  <c r="O323" i="50"/>
  <c r="K26" i="50"/>
  <c r="J178" i="50"/>
  <c r="L158" i="50"/>
  <c r="M78" i="50"/>
  <c r="P99" i="50"/>
  <c r="O68" i="50"/>
  <c r="G296" i="50"/>
  <c r="E53" i="50"/>
  <c r="D101" i="50"/>
  <c r="K326" i="50"/>
  <c r="M312" i="50"/>
  <c r="F43" i="50"/>
  <c r="D276" i="50"/>
  <c r="M334" i="50"/>
  <c r="P230" i="50"/>
  <c r="P314" i="50"/>
  <c r="O19" i="50"/>
  <c r="L138" i="50"/>
  <c r="D92" i="50"/>
  <c r="P168" i="50"/>
  <c r="D309" i="50"/>
  <c r="H203" i="50"/>
  <c r="H238" i="50"/>
  <c r="K288" i="50"/>
  <c r="E333" i="50"/>
  <c r="F327" i="50"/>
  <c r="D312" i="50"/>
  <c r="N106" i="50"/>
  <c r="E210" i="50"/>
  <c r="H198" i="50"/>
  <c r="F264" i="50"/>
  <c r="M167" i="50"/>
  <c r="N6" i="50"/>
  <c r="P281" i="50"/>
  <c r="G19" i="50"/>
  <c r="N289" i="50"/>
  <c r="M96" i="50"/>
  <c r="P280" i="50"/>
  <c r="J279" i="50"/>
  <c r="J169" i="50"/>
  <c r="F325" i="50"/>
  <c r="E66" i="50"/>
  <c r="K165" i="50"/>
  <c r="O37" i="50"/>
  <c r="J290" i="50"/>
  <c r="N248" i="50"/>
  <c r="F221" i="50"/>
  <c r="F263" i="50"/>
  <c r="J299" i="50"/>
  <c r="F48" i="50"/>
  <c r="P328" i="50"/>
  <c r="H60" i="50"/>
  <c r="K71" i="50"/>
  <c r="J187" i="50"/>
  <c r="G289" i="50"/>
  <c r="G130" i="50"/>
  <c r="P333" i="50"/>
  <c r="J277" i="50"/>
  <c r="N279" i="50"/>
  <c r="P277" i="50"/>
  <c r="O237" i="50"/>
  <c r="D30" i="50"/>
  <c r="J271" i="50"/>
  <c r="H158" i="50"/>
  <c r="H317" i="50"/>
  <c r="J46" i="50"/>
  <c r="D64" i="50"/>
  <c r="L233" i="50"/>
  <c r="K10" i="50"/>
  <c r="P233" i="50"/>
  <c r="N245" i="50"/>
  <c r="K110" i="50"/>
  <c r="F282" i="50"/>
  <c r="J137" i="50"/>
  <c r="F28" i="50"/>
  <c r="G40" i="50"/>
  <c r="F88" i="50"/>
  <c r="G82" i="50"/>
  <c r="E146" i="50"/>
  <c r="J13" i="50"/>
  <c r="K277" i="50"/>
  <c r="E196" i="50"/>
  <c r="L126" i="50"/>
  <c r="G109" i="50"/>
  <c r="F34" i="50"/>
  <c r="O176" i="50"/>
  <c r="D274" i="50"/>
  <c r="J11" i="50"/>
  <c r="D282" i="50"/>
  <c r="D131" i="50"/>
  <c r="F73" i="50"/>
  <c r="I266" i="50"/>
  <c r="H9" i="50"/>
  <c r="J189" i="50"/>
  <c r="N144" i="50"/>
  <c r="G88" i="50"/>
  <c r="N130" i="50"/>
  <c r="O133" i="50"/>
  <c r="M222" i="50"/>
  <c r="P157" i="50"/>
  <c r="D225" i="50"/>
  <c r="D286" i="50"/>
  <c r="M279" i="50"/>
  <c r="G312" i="50"/>
  <c r="E70" i="50"/>
  <c r="E22" i="50"/>
  <c r="M125" i="50"/>
  <c r="M232" i="50"/>
  <c r="G129" i="50"/>
  <c r="L72" i="50"/>
  <c r="G128" i="50"/>
  <c r="G158" i="50"/>
  <c r="J320" i="50"/>
  <c r="N50" i="50"/>
  <c r="F107" i="50"/>
  <c r="M33" i="50"/>
  <c r="N13" i="50"/>
  <c r="M333" i="50"/>
  <c r="H18" i="50"/>
  <c r="H22" i="50"/>
  <c r="F273" i="50"/>
  <c r="K155" i="50"/>
  <c r="J144" i="50"/>
  <c r="H164" i="50"/>
  <c r="H163" i="50"/>
  <c r="K6" i="50"/>
  <c r="L41" i="50"/>
  <c r="N159" i="50"/>
  <c r="K27" i="50"/>
  <c r="F62" i="50"/>
  <c r="J229" i="50"/>
  <c r="E139" i="50"/>
  <c r="F199" i="50"/>
  <c r="P325" i="50"/>
  <c r="O17" i="50"/>
  <c r="H324" i="50"/>
  <c r="E334" i="50"/>
  <c r="O201" i="50"/>
  <c r="M268" i="50"/>
  <c r="P125" i="50"/>
  <c r="M148" i="50"/>
  <c r="P175" i="50"/>
  <c r="H222" i="50"/>
  <c r="J218" i="50"/>
  <c r="N258" i="50"/>
  <c r="H220" i="50"/>
  <c r="P311" i="50"/>
  <c r="K133" i="50"/>
  <c r="F256" i="50"/>
  <c r="G77" i="50"/>
  <c r="H59" i="50"/>
  <c r="H44" i="50"/>
  <c r="E116" i="50"/>
  <c r="K192" i="50"/>
  <c r="J208" i="50"/>
  <c r="M322" i="50"/>
  <c r="E157" i="50"/>
  <c r="L180" i="50"/>
  <c r="G25" i="50"/>
  <c r="M159" i="50"/>
  <c r="O78" i="50"/>
  <c r="H256" i="50"/>
  <c r="N160" i="50"/>
  <c r="M43" i="50"/>
  <c r="M120" i="50"/>
  <c r="K102" i="50"/>
  <c r="P89" i="50"/>
  <c r="H27" i="50"/>
  <c r="K327" i="50"/>
  <c r="G169" i="50"/>
  <c r="F172" i="50"/>
  <c r="N217" i="50"/>
  <c r="N95" i="50"/>
  <c r="O177" i="50"/>
  <c r="L63" i="50"/>
  <c r="P85" i="50"/>
  <c r="K2" i="50"/>
  <c r="D173" i="50"/>
  <c r="P69" i="50"/>
  <c r="J83" i="50"/>
  <c r="M52" i="50"/>
  <c r="K43" i="50"/>
  <c r="E39" i="50"/>
  <c r="N214" i="50"/>
  <c r="N200" i="50"/>
  <c r="P87" i="50"/>
  <c r="H86" i="50"/>
  <c r="F163" i="50"/>
  <c r="E197" i="50"/>
  <c r="D162" i="50"/>
  <c r="L288" i="50"/>
  <c r="O58" i="50"/>
  <c r="O38" i="50"/>
  <c r="K203" i="50"/>
  <c r="M271" i="50"/>
  <c r="E92" i="50"/>
  <c r="J63" i="50"/>
  <c r="K177" i="50"/>
  <c r="E209" i="50"/>
  <c r="J237" i="50"/>
  <c r="E163" i="50"/>
  <c r="N94" i="50"/>
  <c r="D234" i="50"/>
  <c r="E87" i="50"/>
  <c r="J216" i="50"/>
  <c r="L2" i="50"/>
  <c r="O75" i="50"/>
  <c r="L128" i="50"/>
  <c r="F130" i="50"/>
  <c r="N216" i="50"/>
  <c r="E268" i="50"/>
  <c r="K11" i="50"/>
  <c r="H20" i="50"/>
  <c r="O297" i="50"/>
  <c r="J180" i="50"/>
  <c r="N290" i="50"/>
  <c r="G275" i="50"/>
  <c r="L50" i="50"/>
  <c r="D171" i="50"/>
  <c r="H152" i="50"/>
  <c r="J35" i="50"/>
  <c r="P211" i="50"/>
  <c r="E126" i="50"/>
  <c r="L26" i="50"/>
  <c r="N135" i="50"/>
  <c r="P116" i="50"/>
  <c r="H156" i="50"/>
  <c r="E325" i="50"/>
  <c r="J10" i="50"/>
  <c r="J173" i="50"/>
  <c r="P167" i="50"/>
  <c r="D305" i="50"/>
  <c r="F105" i="50"/>
  <c r="H55" i="50"/>
  <c r="F67" i="50"/>
  <c r="O292" i="50"/>
  <c r="F120" i="50"/>
  <c r="P204" i="50"/>
  <c r="L154" i="50"/>
  <c r="F42" i="50"/>
  <c r="P6" i="50"/>
  <c r="M272" i="50"/>
  <c r="D321" i="50"/>
  <c r="G324" i="50"/>
  <c r="P14" i="50"/>
  <c r="P264" i="50"/>
  <c r="E133" i="50"/>
  <c r="H116" i="50"/>
  <c r="G104" i="50"/>
  <c r="P96" i="50"/>
  <c r="O174" i="50"/>
  <c r="H246" i="50"/>
  <c r="F104" i="50"/>
  <c r="F184" i="50"/>
  <c r="J222" i="50"/>
  <c r="G61" i="50"/>
  <c r="L323" i="50"/>
  <c r="O22" i="50"/>
  <c r="J268" i="50"/>
  <c r="M123" i="50"/>
  <c r="J300" i="50"/>
  <c r="N211" i="50"/>
  <c r="K163" i="50"/>
  <c r="D290" i="50"/>
  <c r="P214" i="50"/>
  <c r="M245" i="50"/>
  <c r="L144" i="50"/>
  <c r="D134" i="50"/>
  <c r="M214" i="50"/>
  <c r="D214" i="50"/>
  <c r="L207" i="50"/>
  <c r="E264" i="50"/>
  <c r="O219" i="50"/>
  <c r="J16" i="50"/>
  <c r="L243" i="50"/>
  <c r="P269" i="50"/>
  <c r="D94" i="50"/>
  <c r="F331" i="50"/>
  <c r="L334" i="50"/>
  <c r="E120" i="50"/>
  <c r="D66" i="50"/>
  <c r="N311" i="50"/>
  <c r="G142" i="50"/>
  <c r="G55" i="50"/>
  <c r="N122" i="50"/>
  <c r="E300" i="50"/>
  <c r="K258" i="50"/>
  <c r="H145" i="50"/>
  <c r="N168" i="50"/>
  <c r="M325" i="50"/>
  <c r="P75" i="50"/>
  <c r="J232" i="50"/>
  <c r="H43" i="50"/>
  <c r="D36" i="50"/>
  <c r="L228" i="50"/>
  <c r="H8" i="50"/>
  <c r="E170" i="50"/>
  <c r="K281" i="50"/>
  <c r="G314" i="50"/>
  <c r="G163" i="50"/>
  <c r="P305" i="50"/>
  <c r="N93" i="50"/>
  <c r="E36" i="50"/>
  <c r="K107" i="50"/>
  <c r="P228" i="50"/>
  <c r="H102" i="50"/>
  <c r="K141" i="50"/>
  <c r="J220" i="50"/>
  <c r="G38" i="50"/>
  <c r="O300" i="50"/>
  <c r="G146" i="50"/>
  <c r="O90" i="50"/>
  <c r="O126" i="50"/>
  <c r="E188" i="50"/>
  <c r="J185" i="50"/>
  <c r="M183" i="50"/>
  <c r="N27" i="50"/>
  <c r="M225" i="50"/>
  <c r="P202" i="50"/>
  <c r="E26" i="50"/>
  <c r="F106" i="50"/>
  <c r="H70" i="50"/>
  <c r="N242" i="50"/>
  <c r="N272" i="50"/>
  <c r="E293" i="50"/>
  <c r="P141" i="50"/>
  <c r="O73" i="50"/>
  <c r="L285" i="50"/>
  <c r="E111" i="50"/>
  <c r="O309" i="50"/>
  <c r="L217" i="50"/>
  <c r="P242" i="50"/>
  <c r="H265" i="50"/>
  <c r="N228" i="50"/>
  <c r="N23" i="50"/>
  <c r="H123" i="50"/>
  <c r="K130" i="50"/>
  <c r="D102" i="50"/>
  <c r="H137" i="50"/>
  <c r="P252" i="50"/>
  <c r="N24" i="50"/>
  <c r="L274" i="50"/>
  <c r="N32" i="50"/>
  <c r="D217" i="50"/>
  <c r="E142" i="50"/>
  <c r="K72" i="50"/>
  <c r="M255" i="50"/>
  <c r="E330" i="50"/>
  <c r="F330" i="50"/>
  <c r="H150" i="50"/>
  <c r="K121" i="50"/>
  <c r="D60" i="50"/>
  <c r="L196" i="50"/>
  <c r="K191" i="50"/>
  <c r="M176" i="50"/>
  <c r="E90" i="50"/>
  <c r="P156" i="50"/>
  <c r="D176" i="50"/>
  <c r="L183" i="50"/>
  <c r="F97" i="50"/>
  <c r="H180" i="50"/>
  <c r="M47" i="50"/>
  <c r="H131" i="50"/>
  <c r="P212" i="50"/>
  <c r="D211" i="50"/>
  <c r="N46" i="50"/>
  <c r="F305" i="50"/>
  <c r="E304" i="50"/>
  <c r="P158" i="50"/>
  <c r="K148" i="50"/>
  <c r="E205" i="50"/>
  <c r="K129" i="50"/>
  <c r="H108" i="50"/>
  <c r="F118" i="50"/>
  <c r="O171" i="50"/>
  <c r="N78" i="50"/>
  <c r="G198" i="50"/>
  <c r="K245" i="50"/>
  <c r="G89" i="50"/>
  <c r="N34" i="50"/>
  <c r="F201" i="50"/>
  <c r="M94" i="50"/>
  <c r="N182" i="50"/>
  <c r="N7" i="50"/>
  <c r="F269" i="50"/>
  <c r="D149" i="50"/>
  <c r="M253" i="50"/>
  <c r="L195" i="50"/>
  <c r="O122" i="50"/>
  <c r="E23" i="50"/>
  <c r="J162" i="50"/>
  <c r="M135" i="50"/>
  <c r="M23" i="50"/>
  <c r="J224" i="50"/>
  <c r="G178" i="50"/>
  <c r="H229" i="50"/>
  <c r="F160" i="50"/>
  <c r="D14" i="50"/>
  <c r="H161" i="50"/>
  <c r="L53" i="50"/>
  <c r="E322" i="50"/>
  <c r="L120" i="50"/>
  <c r="G12" i="50"/>
  <c r="H263" i="50"/>
  <c r="E40" i="50"/>
  <c r="M193" i="50"/>
  <c r="D78" i="50"/>
  <c r="E224" i="50"/>
  <c r="O241" i="50"/>
  <c r="G317" i="50"/>
  <c r="N187" i="50"/>
  <c r="M60" i="50"/>
  <c r="O179" i="50"/>
  <c r="P148" i="50"/>
  <c r="F56" i="50"/>
  <c r="J174" i="50"/>
  <c r="P82" i="50"/>
  <c r="P297" i="50"/>
  <c r="E158" i="50"/>
  <c r="M126" i="50"/>
  <c r="O250" i="50"/>
  <c r="M3" i="50"/>
  <c r="M194" i="50"/>
  <c r="D268" i="50"/>
  <c r="L219" i="50"/>
  <c r="J57" i="50"/>
  <c r="F189" i="50"/>
  <c r="L302" i="50"/>
  <c r="K29" i="50"/>
  <c r="E335" i="50"/>
  <c r="F308" i="50"/>
  <c r="L76" i="50"/>
  <c r="L117" i="50"/>
  <c r="N280" i="50"/>
  <c r="L312" i="50"/>
  <c r="F21" i="50"/>
  <c r="K169" i="50"/>
  <c r="L109" i="50"/>
  <c r="E98" i="50"/>
  <c r="O188" i="50"/>
  <c r="K88" i="50"/>
  <c r="D239" i="50"/>
  <c r="G160" i="50"/>
  <c r="P20" i="50"/>
  <c r="F6" i="50"/>
  <c r="G37" i="50"/>
  <c r="K9" i="50"/>
  <c r="G315" i="50"/>
  <c r="G213" i="50"/>
  <c r="K22" i="50"/>
  <c r="J28" i="50"/>
  <c r="F83" i="50"/>
  <c r="E20" i="50"/>
  <c r="H47" i="50"/>
  <c r="F237" i="50"/>
  <c r="P118" i="50"/>
  <c r="K215" i="50"/>
  <c r="G69" i="50"/>
  <c r="I264" i="50"/>
  <c r="O331" i="50"/>
  <c r="F151" i="50"/>
  <c r="F302" i="50"/>
  <c r="M229" i="50"/>
  <c r="O189" i="50"/>
  <c r="H240" i="50"/>
  <c r="G293" i="50"/>
  <c r="J97" i="50"/>
  <c r="F258" i="50"/>
  <c r="M260" i="50"/>
  <c r="J79" i="50"/>
  <c r="D40" i="50"/>
  <c r="M256" i="50"/>
  <c r="P253" i="50"/>
  <c r="H17" i="50"/>
  <c r="L187" i="50"/>
  <c r="M18" i="50"/>
  <c r="L222" i="50"/>
  <c r="G80" i="50"/>
  <c r="L320" i="50"/>
  <c r="L139" i="50"/>
  <c r="N153" i="50"/>
  <c r="G103" i="50"/>
  <c r="F133" i="50"/>
  <c r="D221" i="50"/>
  <c r="M119" i="50"/>
  <c r="E257" i="50"/>
  <c r="G318" i="50"/>
  <c r="N333" i="50"/>
  <c r="E318" i="50"/>
  <c r="G108" i="50"/>
  <c r="K98" i="50"/>
  <c r="L284" i="50"/>
  <c r="F207" i="50"/>
  <c r="F41" i="50"/>
  <c r="D220" i="50"/>
  <c r="E86" i="50"/>
  <c r="H242" i="50"/>
  <c r="N142" i="50"/>
  <c r="M192" i="50"/>
  <c r="D226" i="50"/>
  <c r="O329" i="50"/>
  <c r="O291" i="50"/>
  <c r="N179" i="50"/>
  <c r="H233" i="50"/>
  <c r="J269" i="50"/>
  <c r="D270" i="50"/>
  <c r="O111" i="50"/>
  <c r="G239" i="50"/>
  <c r="K67" i="50"/>
  <c r="E145" i="50"/>
  <c r="F286" i="50"/>
  <c r="H76" i="50"/>
  <c r="G166" i="50"/>
  <c r="O159" i="50"/>
  <c r="H333" i="50"/>
  <c r="D208" i="50"/>
  <c r="H97" i="50"/>
  <c r="D125" i="50"/>
  <c r="F322" i="50"/>
  <c r="J305" i="50"/>
  <c r="K146" i="50"/>
  <c r="J203" i="50"/>
  <c r="N67" i="50"/>
  <c r="N4" i="50"/>
  <c r="N271" i="50"/>
  <c r="O145" i="50"/>
  <c r="E274" i="50"/>
  <c r="O128" i="50"/>
  <c r="L48" i="50"/>
  <c r="F49" i="50"/>
  <c r="M301" i="50"/>
  <c r="E69" i="50"/>
  <c r="O134" i="50"/>
  <c r="G303" i="50"/>
  <c r="O236" i="50"/>
  <c r="P298" i="50"/>
  <c r="E225" i="50"/>
  <c r="G286" i="50"/>
  <c r="P48" i="50"/>
  <c r="M14" i="50"/>
  <c r="K73" i="50"/>
  <c r="D194" i="50"/>
  <c r="M300" i="50"/>
  <c r="O227" i="50"/>
  <c r="G131" i="50"/>
  <c r="F240" i="50"/>
  <c r="K64" i="50"/>
  <c r="P275" i="50"/>
  <c r="K92" i="50"/>
  <c r="D186" i="50"/>
  <c r="H201" i="50"/>
  <c r="M76" i="50"/>
  <c r="F84" i="50"/>
  <c r="F33" i="50"/>
  <c r="H4" i="50"/>
  <c r="H255" i="50"/>
  <c r="E60" i="50"/>
  <c r="J70" i="50"/>
  <c r="J3" i="50"/>
  <c r="D335" i="50"/>
  <c r="D96" i="50"/>
  <c r="P194" i="50"/>
  <c r="H25" i="50"/>
  <c r="N244" i="50"/>
  <c r="D303" i="50"/>
  <c r="P322" i="50"/>
  <c r="G187" i="50"/>
  <c r="D156" i="50"/>
  <c r="K174" i="50"/>
  <c r="J289" i="50"/>
  <c r="L309" i="50"/>
  <c r="L231" i="50"/>
  <c r="K60" i="50"/>
  <c r="D230" i="50"/>
  <c r="L174" i="50"/>
  <c r="E83" i="50"/>
  <c r="H117" i="50"/>
  <c r="H170" i="50"/>
  <c r="F100" i="50"/>
  <c r="P72" i="50"/>
  <c r="G134" i="50"/>
  <c r="G35" i="50"/>
  <c r="G223" i="50"/>
  <c r="D28" i="50"/>
  <c r="K294" i="50"/>
  <c r="G33" i="50"/>
  <c r="G50" i="50"/>
  <c r="M206" i="50"/>
  <c r="P19" i="50"/>
  <c r="F272" i="50"/>
  <c r="K314" i="50"/>
  <c r="O12" i="50"/>
  <c r="H196" i="50"/>
  <c r="N119" i="50"/>
  <c r="O318" i="50"/>
  <c r="F266" i="50"/>
  <c r="D93" i="50"/>
  <c r="K156" i="50"/>
  <c r="L107" i="50"/>
  <c r="H254" i="50"/>
  <c r="N39" i="50"/>
  <c r="M170" i="50"/>
  <c r="O276" i="50"/>
  <c r="O42" i="50"/>
  <c r="E85" i="50"/>
  <c r="D190" i="50"/>
  <c r="D237" i="50"/>
  <c r="J45" i="50"/>
  <c r="P109" i="50"/>
  <c r="J204" i="50"/>
  <c r="G44" i="50"/>
  <c r="H124" i="50"/>
  <c r="M75" i="50"/>
  <c r="D4" i="50"/>
  <c r="L318" i="50"/>
  <c r="F241" i="50"/>
  <c r="O207" i="50"/>
  <c r="L104" i="50"/>
  <c r="J207" i="50"/>
  <c r="N33" i="50"/>
  <c r="F300" i="50"/>
  <c r="H166" i="50"/>
  <c r="N206" i="50"/>
  <c r="F4" i="50"/>
  <c r="O225" i="50"/>
  <c r="K250" i="50"/>
  <c r="G217" i="50"/>
  <c r="K109" i="50"/>
  <c r="D205" i="50"/>
  <c r="L55" i="50"/>
  <c r="E186" i="50"/>
  <c r="M66" i="50"/>
  <c r="N284" i="50"/>
  <c r="O229" i="50"/>
  <c r="K101" i="50"/>
  <c r="K247" i="50"/>
  <c r="J254" i="50"/>
  <c r="N251" i="50"/>
  <c r="L65" i="50"/>
  <c r="G94" i="50"/>
  <c r="P129" i="50"/>
  <c r="O187" i="50"/>
  <c r="E160" i="50"/>
  <c r="L211" i="50"/>
  <c r="D263" i="50"/>
  <c r="K105" i="50"/>
  <c r="J135" i="50"/>
  <c r="K305" i="50"/>
  <c r="E55" i="50"/>
  <c r="L177" i="50"/>
  <c r="N269" i="50"/>
  <c r="J318" i="50"/>
  <c r="N61" i="50"/>
  <c r="J146" i="50"/>
  <c r="N141" i="50"/>
  <c r="J81" i="50"/>
  <c r="P103" i="50"/>
  <c r="L142" i="50"/>
  <c r="J136" i="50"/>
  <c r="G280" i="50"/>
  <c r="H14" i="50"/>
  <c r="H85" i="50"/>
  <c r="O120" i="50"/>
  <c r="E307" i="50"/>
  <c r="J130" i="50"/>
  <c r="M20" i="50"/>
  <c r="N56" i="50"/>
  <c r="D61" i="50"/>
  <c r="E152" i="50"/>
  <c r="L155" i="50"/>
  <c r="L108" i="50"/>
  <c r="M269" i="50"/>
  <c r="O326" i="50"/>
  <c r="K144" i="50"/>
  <c r="K138" i="50"/>
  <c r="P59" i="50"/>
  <c r="H298" i="50"/>
  <c r="M51" i="50"/>
  <c r="P22" i="50"/>
  <c r="H160" i="50"/>
  <c r="F40" i="50"/>
  <c r="K33" i="50"/>
  <c r="P32" i="50"/>
  <c r="E122" i="50"/>
  <c r="D107" i="50"/>
  <c r="E249" i="50"/>
  <c r="D124" i="50"/>
  <c r="H312" i="50"/>
  <c r="D29" i="50"/>
  <c r="G81" i="50"/>
  <c r="M239" i="50"/>
  <c r="P38" i="50"/>
  <c r="J67" i="50"/>
  <c r="D97" i="50"/>
  <c r="N112" i="50"/>
  <c r="N246" i="50"/>
  <c r="L39" i="50"/>
  <c r="G106" i="50"/>
  <c r="D45" i="50"/>
  <c r="P43" i="50"/>
  <c r="E147" i="50"/>
  <c r="N98" i="50"/>
  <c r="G250" i="50"/>
  <c r="M68" i="50"/>
  <c r="H5" i="50"/>
  <c r="H276" i="50"/>
  <c r="D191" i="50"/>
  <c r="P139" i="50"/>
  <c r="H307" i="50"/>
  <c r="P246" i="50"/>
  <c r="N296" i="50"/>
  <c r="L151" i="50"/>
  <c r="M160" i="50"/>
  <c r="H192" i="50"/>
  <c r="O184" i="50"/>
  <c r="N270" i="50"/>
  <c r="F279" i="50"/>
  <c r="F238" i="50"/>
  <c r="K161" i="50"/>
  <c r="N177" i="50"/>
  <c r="O162" i="50"/>
  <c r="M171" i="50"/>
  <c r="D126" i="50"/>
  <c r="K321" i="50"/>
  <c r="J215" i="50"/>
  <c r="L250" i="50"/>
  <c r="M224" i="50"/>
  <c r="P265" i="50"/>
  <c r="M105" i="50"/>
  <c r="N331" i="50"/>
  <c r="J104" i="50"/>
  <c r="D154" i="50"/>
  <c r="J69" i="50"/>
  <c r="G221" i="50"/>
  <c r="D246" i="50"/>
  <c r="H58" i="50"/>
  <c r="M19" i="50"/>
  <c r="M114" i="50"/>
  <c r="H278" i="50"/>
  <c r="H290" i="50"/>
  <c r="N57" i="50"/>
  <c r="G242" i="50"/>
  <c r="D266" i="50"/>
  <c r="D260" i="50"/>
  <c r="L114" i="50"/>
  <c r="K96" i="50"/>
  <c r="F214" i="50"/>
  <c r="L98" i="50"/>
  <c r="G195" i="50"/>
  <c r="D58" i="50"/>
  <c r="P133" i="50"/>
  <c r="P171" i="50"/>
  <c r="E240" i="50"/>
  <c r="K58" i="50"/>
  <c r="O34" i="50"/>
  <c r="P331" i="50"/>
  <c r="D228" i="50"/>
  <c r="D212" i="50"/>
  <c r="J2" i="50"/>
  <c r="G87" i="50"/>
  <c r="K264" i="50"/>
  <c r="J93" i="50"/>
  <c r="G245" i="50"/>
  <c r="J278" i="50"/>
  <c r="L169" i="50"/>
  <c r="P267" i="50"/>
  <c r="P161" i="50"/>
  <c r="K149" i="50"/>
  <c r="H172" i="50"/>
  <c r="P318" i="50"/>
  <c r="J164" i="50"/>
  <c r="K271" i="50"/>
  <c r="O59" i="50"/>
  <c r="P164" i="50"/>
  <c r="M8" i="50"/>
  <c r="M205" i="50"/>
  <c r="P2" i="50"/>
  <c r="J170" i="50"/>
  <c r="E74" i="50"/>
  <c r="E288" i="50"/>
  <c r="H98" i="50"/>
  <c r="F236" i="50"/>
  <c r="F333" i="50"/>
  <c r="G100" i="50"/>
  <c r="H130" i="50"/>
  <c r="E192" i="50"/>
  <c r="N143" i="50"/>
  <c r="N314" i="50"/>
  <c r="F117" i="50"/>
  <c r="J293" i="50"/>
  <c r="J124" i="50"/>
  <c r="L279" i="50"/>
  <c r="G334" i="50"/>
  <c r="O214" i="50"/>
  <c r="G225" i="50"/>
  <c r="E305" i="50"/>
  <c r="M90" i="50"/>
  <c r="N236" i="50"/>
  <c r="H305" i="50"/>
  <c r="P150" i="50"/>
  <c r="P181" i="50"/>
  <c r="E99" i="50"/>
  <c r="F183" i="50"/>
  <c r="N213" i="50"/>
  <c r="P53" i="50"/>
  <c r="N149" i="50"/>
  <c r="F228" i="50"/>
  <c r="O135" i="50"/>
  <c r="M161" i="50"/>
  <c r="M70" i="50"/>
  <c r="G210" i="50"/>
  <c r="P324" i="50"/>
  <c r="E296" i="50"/>
  <c r="H67" i="50"/>
  <c r="J62" i="50"/>
  <c r="O312" i="50"/>
  <c r="J296" i="50"/>
  <c r="E155" i="50"/>
  <c r="M32" i="50"/>
  <c r="H78" i="50"/>
  <c r="K145" i="50"/>
  <c r="O290" i="50"/>
  <c r="G76" i="50"/>
  <c r="K115" i="50"/>
  <c r="N188" i="50"/>
  <c r="N318" i="50"/>
  <c r="H236" i="50"/>
  <c r="H7" i="50"/>
  <c r="O203" i="50"/>
  <c r="H162" i="50"/>
  <c r="K268" i="50"/>
  <c r="E44" i="50"/>
  <c r="O94" i="50"/>
  <c r="E235" i="50"/>
  <c r="L62" i="50"/>
  <c r="J133" i="50"/>
  <c r="P290" i="50"/>
  <c r="P229" i="50"/>
  <c r="F31" i="50"/>
  <c r="L68" i="50"/>
  <c r="P105" i="50"/>
  <c r="E219" i="50"/>
  <c r="F274" i="50"/>
  <c r="J39" i="50"/>
  <c r="F148" i="50"/>
  <c r="O210" i="50"/>
  <c r="M168" i="50"/>
  <c r="K126" i="50"/>
  <c r="L42" i="50"/>
  <c r="G144" i="50"/>
  <c r="P41" i="50"/>
  <c r="D224" i="50"/>
  <c r="E107" i="50"/>
  <c r="G8" i="50"/>
  <c r="E143" i="50"/>
  <c r="P13" i="50"/>
  <c r="P144" i="50"/>
  <c r="F70" i="50"/>
  <c r="J94" i="50"/>
  <c r="J65" i="50"/>
  <c r="M36" i="50"/>
  <c r="P330" i="50"/>
  <c r="O238" i="50"/>
  <c r="G14" i="50"/>
  <c r="J131" i="50"/>
  <c r="O39" i="50"/>
  <c r="F277" i="50"/>
  <c r="D244" i="50"/>
  <c r="P86" i="50"/>
  <c r="G209" i="50"/>
  <c r="O11" i="50"/>
  <c r="L60" i="50"/>
  <c r="P52" i="50"/>
  <c r="H193" i="50"/>
  <c r="O247" i="50"/>
  <c r="O235" i="50"/>
  <c r="O80" i="50"/>
  <c r="J91" i="50"/>
  <c r="F161" i="50"/>
  <c r="J274" i="50"/>
  <c r="M50" i="50"/>
  <c r="L206" i="50"/>
  <c r="M199" i="50"/>
  <c r="F60" i="50"/>
  <c r="L194" i="50"/>
  <c r="N75" i="50"/>
  <c r="P92" i="50"/>
  <c r="M219" i="50"/>
  <c r="G307" i="50"/>
  <c r="H284" i="50"/>
  <c r="L101" i="50"/>
  <c r="G13" i="50"/>
  <c r="N237" i="50"/>
  <c r="J191" i="50"/>
  <c r="L134" i="50"/>
  <c r="K332" i="50"/>
  <c r="P138" i="50"/>
  <c r="L14" i="50"/>
  <c r="N239" i="50"/>
  <c r="K53" i="50"/>
  <c r="K5" i="50"/>
  <c r="K162" i="50"/>
  <c r="D114" i="50"/>
  <c r="H257" i="50"/>
  <c r="P287" i="50"/>
  <c r="P40" i="50"/>
  <c r="O332" i="50"/>
  <c r="F127" i="50"/>
  <c r="J209" i="50"/>
  <c r="H326" i="50"/>
  <c r="H231" i="50"/>
  <c r="G299" i="50"/>
  <c r="K49" i="50"/>
  <c r="P12" i="50"/>
  <c r="N173" i="50"/>
  <c r="E100" i="50"/>
  <c r="L135" i="50"/>
  <c r="E101" i="50"/>
  <c r="N102" i="50"/>
  <c r="H72" i="50"/>
  <c r="E119" i="50"/>
  <c r="H139" i="50"/>
  <c r="N325" i="50"/>
  <c r="F301" i="50"/>
  <c r="L201" i="50"/>
  <c r="P217" i="50"/>
  <c r="N9" i="50"/>
  <c r="O335" i="50"/>
  <c r="H45" i="50"/>
  <c r="J154" i="50"/>
  <c r="N31" i="50"/>
  <c r="P58" i="50"/>
  <c r="L305" i="50"/>
  <c r="K134" i="50"/>
  <c r="H61" i="50"/>
  <c r="H212" i="50"/>
  <c r="M254" i="50"/>
  <c r="E184" i="50"/>
  <c r="K221" i="50"/>
  <c r="O18" i="50"/>
  <c r="D122" i="50"/>
  <c r="N175" i="50"/>
  <c r="G165" i="50"/>
  <c r="H173" i="50"/>
  <c r="N209" i="50"/>
  <c r="N222" i="50"/>
  <c r="E97" i="50"/>
  <c r="K193" i="50"/>
  <c r="F223" i="50"/>
  <c r="K135" i="50"/>
  <c r="G39" i="50"/>
  <c r="D195" i="50"/>
  <c r="L119" i="50"/>
  <c r="E173" i="50"/>
  <c r="E259" i="50"/>
  <c r="L9" i="50"/>
  <c r="N44" i="50"/>
  <c r="D49" i="50"/>
  <c r="J285" i="50"/>
  <c r="G124" i="50"/>
  <c r="L91" i="50"/>
  <c r="L240" i="50"/>
  <c r="M111" i="50"/>
  <c r="M276" i="50"/>
  <c r="L175" i="50"/>
  <c r="L179" i="50"/>
  <c r="J245" i="50"/>
  <c r="H319" i="50"/>
  <c r="M56" i="50"/>
  <c r="M237" i="50"/>
  <c r="G215" i="50"/>
  <c r="G17" i="50"/>
  <c r="D193" i="50"/>
  <c r="H111" i="50"/>
  <c r="K127" i="50"/>
  <c r="D227" i="50"/>
  <c r="P213" i="50"/>
  <c r="N76" i="50"/>
  <c r="P149" i="50"/>
  <c r="M139" i="50"/>
  <c r="H223" i="50"/>
  <c r="P178" i="50"/>
  <c r="K52" i="50"/>
  <c r="E179" i="50"/>
  <c r="G102" i="50"/>
  <c r="P66" i="50"/>
  <c r="O84" i="50"/>
  <c r="K194" i="50"/>
  <c r="N74" i="50"/>
  <c r="P227" i="50"/>
  <c r="E238" i="50"/>
  <c r="K197" i="50"/>
  <c r="K74" i="50"/>
  <c r="D80" i="50"/>
  <c r="E206" i="50"/>
  <c r="F55" i="50"/>
  <c r="O287" i="50"/>
  <c r="M38" i="50"/>
  <c r="F190" i="50"/>
  <c r="O65" i="50"/>
  <c r="P15" i="50"/>
  <c r="N229" i="50"/>
  <c r="L170" i="50"/>
  <c r="N154" i="50"/>
  <c r="P110" i="50"/>
  <c r="L159" i="50"/>
  <c r="D51" i="50"/>
  <c r="N58" i="50"/>
  <c r="F328" i="50"/>
  <c r="O35" i="50"/>
  <c r="N185" i="50"/>
  <c r="J115" i="50"/>
  <c r="M202" i="50"/>
  <c r="H31" i="50"/>
  <c r="L6" i="50"/>
  <c r="L193" i="50"/>
  <c r="L185" i="50"/>
  <c r="G31" i="50"/>
  <c r="P222" i="50"/>
  <c r="O222" i="50"/>
  <c r="K233" i="50"/>
  <c r="D18" i="50"/>
  <c r="H330" i="50"/>
  <c r="J38" i="50"/>
  <c r="M22" i="50"/>
  <c r="P209" i="50"/>
  <c r="N207" i="50"/>
  <c r="K75" i="50"/>
  <c r="J325" i="50"/>
  <c r="H289" i="50"/>
  <c r="K299" i="50"/>
  <c r="E214" i="50"/>
  <c r="H65" i="50"/>
  <c r="O178" i="50"/>
  <c r="P205" i="50"/>
  <c r="P218" i="50"/>
  <c r="D62" i="50"/>
  <c r="K103" i="50"/>
  <c r="P243" i="50"/>
  <c r="K220" i="50"/>
  <c r="G4" i="50"/>
  <c r="M227" i="50"/>
  <c r="O32" i="50"/>
  <c r="L69" i="50"/>
  <c r="J195" i="50"/>
  <c r="M42" i="50"/>
  <c r="D130" i="50"/>
  <c r="E326" i="50"/>
  <c r="K303" i="50"/>
  <c r="H250" i="50"/>
  <c r="N49" i="50"/>
  <c r="J176" i="50"/>
  <c r="F157" i="50"/>
  <c r="E278" i="50"/>
  <c r="P5" i="50"/>
  <c r="L29" i="50"/>
  <c r="E211" i="50"/>
  <c r="K217" i="50"/>
  <c r="P258" i="50"/>
  <c r="F222" i="50"/>
  <c r="H74" i="50"/>
  <c r="K44" i="50"/>
  <c r="P206" i="50"/>
  <c r="O194" i="50"/>
  <c r="N301" i="50"/>
  <c r="L141" i="50"/>
  <c r="F52" i="50"/>
  <c r="N285" i="50"/>
  <c r="N194" i="50"/>
  <c r="F9" i="50"/>
  <c r="H226" i="50"/>
  <c r="P90" i="50"/>
  <c r="L83" i="50"/>
  <c r="M234" i="50"/>
  <c r="F324" i="50"/>
  <c r="E287" i="50"/>
  <c r="L88" i="50"/>
  <c r="D99" i="50"/>
  <c r="P292" i="50"/>
  <c r="N73" i="50"/>
  <c r="J257" i="50"/>
  <c r="F99" i="50"/>
  <c r="N115" i="50"/>
  <c r="H81" i="50"/>
  <c r="K90" i="50"/>
  <c r="D17" i="50"/>
  <c r="P51" i="50"/>
  <c r="M9" i="50"/>
  <c r="H87" i="50"/>
  <c r="F113" i="50"/>
  <c r="D299" i="50"/>
  <c r="L24" i="50"/>
  <c r="L94" i="50"/>
  <c r="K153" i="50"/>
  <c r="E5" i="50"/>
  <c r="P16" i="50"/>
  <c r="D146" i="50"/>
  <c r="J4" i="50"/>
  <c r="M195" i="50"/>
  <c r="K267" i="50"/>
  <c r="G148" i="50"/>
  <c r="E103" i="50"/>
  <c r="K236" i="50"/>
  <c r="N297" i="50"/>
  <c r="M7" i="50"/>
  <c r="P34" i="50"/>
  <c r="F132" i="50"/>
  <c r="D254" i="50"/>
  <c r="M297" i="50"/>
  <c r="E82" i="50"/>
  <c r="N118" i="50"/>
  <c r="D215" i="50"/>
  <c r="L100" i="50"/>
  <c r="O240" i="50"/>
  <c r="G243" i="50"/>
  <c r="H10" i="50"/>
  <c r="E261" i="50"/>
  <c r="N37" i="50"/>
  <c r="K154" i="50"/>
  <c r="F230" i="50"/>
  <c r="J37" i="50"/>
  <c r="K199" i="50"/>
  <c r="L278" i="50"/>
  <c r="E282" i="50"/>
  <c r="O67" i="50"/>
  <c r="L164" i="50"/>
  <c r="K315" i="50"/>
  <c r="G20" i="50"/>
  <c r="E48" i="50"/>
  <c r="P28" i="50"/>
  <c r="J138" i="50"/>
  <c r="J221" i="50"/>
  <c r="K50" i="50"/>
  <c r="M106" i="50"/>
  <c r="L95" i="50"/>
  <c r="H92" i="50"/>
  <c r="L61" i="50"/>
  <c r="L34" i="50"/>
  <c r="P117" i="50"/>
  <c r="H207" i="50"/>
  <c r="E245" i="50"/>
  <c r="J217" i="50"/>
  <c r="E251" i="50"/>
  <c r="G276" i="50"/>
  <c r="J108" i="50"/>
  <c r="M236" i="50"/>
  <c r="L160" i="50"/>
  <c r="L38" i="50"/>
  <c r="J15" i="50"/>
  <c r="L80" i="50"/>
  <c r="K171" i="50"/>
  <c r="N83" i="50"/>
  <c r="E306" i="50"/>
  <c r="O185" i="50"/>
  <c r="L325" i="50"/>
  <c r="P295" i="50"/>
  <c r="E19" i="50"/>
  <c r="L234" i="50"/>
  <c r="O108" i="50"/>
  <c r="K235" i="50"/>
  <c r="G11" i="50"/>
  <c r="G155" i="50"/>
  <c r="O327" i="50"/>
  <c r="L37" i="50"/>
  <c r="O83" i="50"/>
  <c r="F225" i="50"/>
  <c r="L181" i="50"/>
  <c r="F162" i="50"/>
  <c r="O21" i="50"/>
  <c r="K300" i="50"/>
  <c r="M259" i="50"/>
  <c r="M6" i="50"/>
  <c r="H323" i="50"/>
  <c r="G26" i="50"/>
  <c r="P140" i="50"/>
  <c r="E135" i="50"/>
  <c r="F108" i="50"/>
  <c r="K283" i="50"/>
  <c r="K30" i="50"/>
  <c r="M240" i="50"/>
  <c r="G193" i="50"/>
  <c r="E182" i="50"/>
  <c r="J188" i="50"/>
  <c r="N224" i="50"/>
  <c r="L299" i="50"/>
  <c r="L295" i="50"/>
  <c r="D272" i="50"/>
  <c r="F329" i="50"/>
  <c r="O183" i="50"/>
  <c r="D201" i="50"/>
  <c r="N17" i="50"/>
  <c r="F96" i="50"/>
  <c r="O147" i="50"/>
  <c r="E114" i="50"/>
  <c r="J125" i="50"/>
  <c r="F319" i="50"/>
  <c r="M165" i="50"/>
  <c r="G7" i="50"/>
  <c r="N204" i="50"/>
  <c r="G143" i="50"/>
  <c r="H320" i="50"/>
  <c r="E283" i="50"/>
  <c r="D306" i="50"/>
  <c r="H214" i="50"/>
  <c r="K227" i="50"/>
  <c r="O154" i="50"/>
  <c r="F268" i="50"/>
  <c r="G192" i="50"/>
  <c r="F25" i="50"/>
  <c r="P101" i="50"/>
  <c r="H186" i="50"/>
  <c r="J85" i="50"/>
  <c r="M15" i="50"/>
  <c r="J7" i="50"/>
  <c r="D325" i="50"/>
  <c r="E232" i="50"/>
  <c r="E41" i="50"/>
  <c r="K137" i="50"/>
  <c r="K46" i="50"/>
  <c r="N235" i="50"/>
  <c r="H159" i="50"/>
  <c r="K334" i="50"/>
  <c r="M242" i="50"/>
  <c r="H110" i="50"/>
  <c r="M228" i="50"/>
  <c r="H113" i="50"/>
  <c r="M69" i="50"/>
  <c r="F253" i="50"/>
  <c r="G174" i="50"/>
  <c r="F74" i="50"/>
  <c r="D264" i="50"/>
  <c r="O36" i="50"/>
  <c r="E154" i="50"/>
  <c r="H316" i="50"/>
  <c r="P27" i="50"/>
  <c r="O251" i="50"/>
  <c r="E270" i="50"/>
  <c r="P185" i="50"/>
  <c r="K285" i="50"/>
  <c r="D308" i="50"/>
  <c r="F23" i="50"/>
  <c r="N157" i="50"/>
  <c r="L64" i="50"/>
  <c r="H144" i="50"/>
  <c r="P81" i="50"/>
  <c r="K211" i="50"/>
  <c r="O244" i="50"/>
  <c r="E156" i="50"/>
  <c r="K231" i="50"/>
  <c r="G227" i="50"/>
  <c r="P10" i="50"/>
  <c r="K282" i="50"/>
  <c r="L153" i="50"/>
  <c r="O305" i="50"/>
  <c r="D236" i="50"/>
  <c r="M65" i="50"/>
  <c r="L7" i="50"/>
  <c r="K34" i="50"/>
  <c r="M152" i="50"/>
  <c r="M281" i="50"/>
  <c r="J142" i="50"/>
  <c r="O311" i="50"/>
  <c r="D166" i="50"/>
  <c r="J128" i="50"/>
  <c r="H34" i="50"/>
  <c r="N310" i="50"/>
  <c r="O77" i="50"/>
  <c r="D278" i="50"/>
  <c r="M151" i="50"/>
  <c r="O211" i="50"/>
  <c r="K205" i="50"/>
  <c r="K195" i="50"/>
  <c r="L112" i="50"/>
  <c r="M265" i="50"/>
  <c r="K324" i="50"/>
  <c r="M200" i="50"/>
  <c r="P102" i="50"/>
  <c r="L146" i="50"/>
  <c r="M332" i="50"/>
  <c r="E33" i="50"/>
  <c r="E52" i="50"/>
  <c r="H252" i="50"/>
  <c r="K311" i="50"/>
  <c r="K45" i="50"/>
  <c r="D82" i="50"/>
  <c r="J72" i="50"/>
  <c r="O54" i="50"/>
  <c r="M187" i="50"/>
  <c r="J265" i="50"/>
  <c r="P327" i="50"/>
  <c r="M210" i="50"/>
  <c r="H151" i="50"/>
  <c r="M189" i="50"/>
  <c r="K85" i="50"/>
  <c r="D139" i="50"/>
  <c r="H280" i="50"/>
  <c r="E221" i="50"/>
  <c r="J96" i="50"/>
  <c r="K51" i="50"/>
  <c r="H46" i="50"/>
  <c r="K95" i="50"/>
  <c r="G179" i="50"/>
  <c r="G204" i="50"/>
  <c r="F296" i="50"/>
  <c r="M252" i="50"/>
  <c r="E231" i="50"/>
  <c r="F257" i="50"/>
  <c r="N16" i="50"/>
  <c r="K241" i="50"/>
  <c r="G147" i="50"/>
  <c r="K170" i="50"/>
  <c r="L15" i="50"/>
  <c r="N184" i="50"/>
  <c r="K210" i="50"/>
  <c r="O50" i="50"/>
  <c r="M164" i="50"/>
  <c r="E121" i="50"/>
  <c r="P4" i="50"/>
  <c r="O141" i="50"/>
  <c r="E118" i="50"/>
  <c r="F195" i="50"/>
  <c r="F50" i="50"/>
  <c r="H66" i="50"/>
  <c r="N257" i="50"/>
  <c r="J139" i="50"/>
  <c r="P176" i="50"/>
  <c r="J31" i="50"/>
  <c r="K304" i="50"/>
  <c r="J196" i="50"/>
  <c r="O5" i="50"/>
  <c r="D204" i="50"/>
  <c r="J291" i="50"/>
  <c r="O82" i="50"/>
  <c r="N129" i="50"/>
  <c r="H62" i="50"/>
  <c r="G164" i="50"/>
  <c r="L152" i="50"/>
  <c r="H262" i="50"/>
  <c r="G246" i="50"/>
  <c r="L246" i="50"/>
  <c r="L300" i="50"/>
  <c r="P71" i="50"/>
  <c r="O245" i="50"/>
  <c r="N321" i="50"/>
  <c r="K176" i="50"/>
  <c r="K13" i="50"/>
  <c r="J19" i="50"/>
  <c r="H77" i="50"/>
  <c r="K3" i="50"/>
  <c r="F176" i="50"/>
  <c r="F51" i="50"/>
  <c r="H19" i="50"/>
  <c r="L18" i="50"/>
  <c r="G191" i="50"/>
  <c r="H264" i="50"/>
  <c r="F261" i="50"/>
  <c r="J186" i="50"/>
  <c r="M117" i="50"/>
  <c r="J263" i="50"/>
  <c r="K333" i="50"/>
  <c r="N113" i="50"/>
  <c r="H273" i="50"/>
  <c r="K104" i="50"/>
  <c r="L52" i="50"/>
  <c r="K128" i="50"/>
  <c r="N163" i="50"/>
  <c r="M28" i="50"/>
  <c r="F24" i="50"/>
  <c r="O156" i="50"/>
  <c r="H224" i="50"/>
  <c r="L103" i="50"/>
  <c r="N316" i="50"/>
  <c r="M25" i="50"/>
  <c r="F192" i="50"/>
  <c r="E228" i="50"/>
  <c r="M41" i="50"/>
  <c r="L311" i="50"/>
  <c r="E190" i="50"/>
  <c r="O130" i="50"/>
  <c r="J56" i="50"/>
  <c r="F252" i="50"/>
  <c r="O289" i="50"/>
  <c r="K62" i="50"/>
  <c r="E15" i="50"/>
  <c r="G235" i="50"/>
  <c r="O303" i="50"/>
  <c r="E93" i="50"/>
  <c r="N15" i="50"/>
  <c r="O43" i="50"/>
  <c r="O204" i="50"/>
  <c r="H184" i="50"/>
  <c r="G156" i="50"/>
  <c r="P200" i="50"/>
  <c r="L310" i="50"/>
  <c r="G96" i="50"/>
  <c r="E124" i="50"/>
  <c r="J23" i="50"/>
  <c r="D231" i="50"/>
  <c r="P198" i="50"/>
  <c r="E255" i="50"/>
  <c r="E324" i="50"/>
  <c r="G237" i="50"/>
  <c r="H143" i="50"/>
  <c r="J8" i="50"/>
  <c r="N89" i="50"/>
  <c r="O198" i="50"/>
  <c r="N147" i="50"/>
  <c r="G67" i="50"/>
  <c r="G335" i="50"/>
  <c r="N322" i="50"/>
  <c r="P68" i="50"/>
  <c r="K269" i="50"/>
  <c r="K56" i="50"/>
  <c r="F178" i="50"/>
  <c r="M130" i="50"/>
  <c r="L4" i="50"/>
  <c r="F243" i="50"/>
  <c r="K173" i="50"/>
  <c r="K40" i="50"/>
  <c r="H206" i="50"/>
  <c r="N220" i="50"/>
  <c r="D106" i="50"/>
  <c r="D317" i="50"/>
  <c r="F154" i="50"/>
  <c r="G230" i="50"/>
  <c r="G298" i="50"/>
  <c r="F249" i="50"/>
  <c r="N265" i="50"/>
  <c r="E106" i="50"/>
  <c r="O278" i="50"/>
  <c r="F155" i="50"/>
  <c r="D65" i="50"/>
  <c r="D22" i="50"/>
  <c r="P107" i="50"/>
  <c r="F147" i="50"/>
  <c r="J32" i="50"/>
  <c r="N254" i="50"/>
  <c r="F149" i="50"/>
  <c r="D250" i="50"/>
  <c r="H282" i="50"/>
  <c r="H321" i="50"/>
  <c r="M118" i="50"/>
  <c r="E212" i="50"/>
  <c r="D121" i="50"/>
  <c r="M311" i="50"/>
  <c r="J193" i="50"/>
  <c r="P29" i="50"/>
  <c r="J30" i="50"/>
  <c r="M142" i="50"/>
  <c r="E222" i="50"/>
  <c r="L324" i="50"/>
  <c r="H322" i="50"/>
  <c r="E313" i="50"/>
  <c r="J310" i="50"/>
  <c r="G114" i="50"/>
  <c r="H227" i="50"/>
  <c r="P79" i="50"/>
  <c r="G331" i="50"/>
  <c r="H53" i="50"/>
  <c r="F103" i="50"/>
  <c r="F150" i="50"/>
  <c r="D216" i="50"/>
  <c r="P248" i="50"/>
  <c r="K108" i="50"/>
  <c r="J147" i="50"/>
  <c r="E4" i="50"/>
  <c r="M37" i="50"/>
  <c r="D210" i="50"/>
  <c r="E140" i="50"/>
  <c r="D240" i="50"/>
  <c r="N139" i="50"/>
  <c r="G233" i="50"/>
  <c r="N14" i="50"/>
  <c r="D148" i="50"/>
  <c r="N28" i="50"/>
  <c r="E183" i="50"/>
  <c r="G125" i="50"/>
  <c r="J266" i="50"/>
  <c r="K124" i="50"/>
  <c r="L190" i="50"/>
  <c r="E56" i="50"/>
  <c r="K87" i="50"/>
  <c r="P135" i="50"/>
  <c r="F78" i="50"/>
  <c r="D5" i="50"/>
  <c r="G56" i="50"/>
  <c r="H26" i="50"/>
  <c r="F166" i="50"/>
  <c r="H37" i="50"/>
  <c r="J123" i="50"/>
  <c r="M317" i="50"/>
  <c r="L251" i="50"/>
  <c r="D320" i="50"/>
  <c r="E27" i="50"/>
  <c r="H213" i="50"/>
  <c r="D103" i="50"/>
  <c r="H15" i="50"/>
  <c r="M248" i="50"/>
  <c r="P119" i="50"/>
  <c r="O296" i="50"/>
  <c r="M16" i="50"/>
  <c r="G288" i="50"/>
  <c r="G53" i="50"/>
  <c r="L224" i="50"/>
  <c r="G30" i="50"/>
  <c r="D188" i="50"/>
  <c r="K180" i="50"/>
  <c r="J166" i="50"/>
  <c r="F281" i="50"/>
  <c r="E24" i="50"/>
  <c r="P84" i="50"/>
  <c r="P137" i="50"/>
  <c r="F295" i="50"/>
  <c r="O208" i="50"/>
  <c r="D183" i="50"/>
  <c r="K57" i="50"/>
  <c r="O119" i="50"/>
  <c r="P189" i="50"/>
  <c r="L87" i="50"/>
  <c r="D31" i="50"/>
  <c r="H197" i="50"/>
  <c r="G58" i="50"/>
  <c r="M17" i="50"/>
  <c r="L286" i="50"/>
  <c r="N86" i="50"/>
  <c r="N47" i="50"/>
  <c r="K287" i="50"/>
  <c r="E10" i="50"/>
  <c r="P124" i="50"/>
  <c r="H96" i="50"/>
  <c r="J211" i="50"/>
  <c r="J27" i="50"/>
  <c r="K139" i="50"/>
  <c r="P115" i="50"/>
  <c r="E59" i="50"/>
  <c r="J288" i="50"/>
  <c r="K296" i="50"/>
  <c r="H105" i="50"/>
  <c r="P234" i="50"/>
  <c r="G42" i="50"/>
  <c r="E68" i="50"/>
  <c r="D192" i="50"/>
  <c r="M63" i="50"/>
  <c r="D295" i="50"/>
  <c r="I270" i="50"/>
  <c r="P199" i="50"/>
  <c r="E207" i="50"/>
  <c r="K41" i="50"/>
  <c r="I262" i="50"/>
  <c r="H327" i="50"/>
  <c r="J179" i="50"/>
  <c r="D81" i="50"/>
  <c r="E265" i="50"/>
  <c r="O44" i="50"/>
  <c r="H82" i="50"/>
  <c r="D44" i="50"/>
  <c r="G150" i="50"/>
  <c r="N162" i="50"/>
  <c r="M67" i="50"/>
  <c r="F314" i="50"/>
  <c r="D16" i="50"/>
  <c r="N71" i="50"/>
  <c r="F58" i="50"/>
  <c r="P208" i="50"/>
  <c r="J315" i="50"/>
  <c r="P35" i="50"/>
  <c r="F93" i="50"/>
  <c r="K65" i="50"/>
  <c r="L306" i="50"/>
  <c r="J303" i="50"/>
  <c r="O109" i="50"/>
  <c r="N70" i="50"/>
  <c r="K325" i="50"/>
  <c r="I272" i="50"/>
  <c r="L321" i="50"/>
  <c r="K69" i="50"/>
  <c r="N203" i="50"/>
  <c r="P226" i="50"/>
  <c r="K140" i="50"/>
  <c r="K117" i="50"/>
  <c r="D157" i="50"/>
  <c r="L157" i="50"/>
  <c r="P329" i="50"/>
  <c r="J292" i="50"/>
  <c r="F278" i="50"/>
  <c r="M323" i="50"/>
  <c r="H286" i="50"/>
  <c r="N30" i="50"/>
  <c r="H308" i="50"/>
  <c r="M264" i="50"/>
  <c r="O93" i="50"/>
  <c r="F181" i="50"/>
  <c r="D185" i="50"/>
  <c r="D6" i="50"/>
  <c r="H125" i="50"/>
  <c r="E165" i="50"/>
  <c r="G6" i="50"/>
  <c r="G92" i="50"/>
  <c r="M190" i="50"/>
  <c r="K32" i="50"/>
  <c r="M134" i="50"/>
  <c r="G197" i="50"/>
  <c r="M35" i="50"/>
  <c r="K238" i="50"/>
  <c r="N68" i="50"/>
  <c r="J12" i="50"/>
  <c r="N72" i="50"/>
  <c r="J194" i="50"/>
  <c r="K228" i="50"/>
  <c r="J61" i="50"/>
  <c r="O191" i="50"/>
  <c r="D23" i="50"/>
  <c r="E144" i="50"/>
  <c r="E233" i="50"/>
  <c r="P224" i="50"/>
  <c r="N250" i="50"/>
  <c r="K42" i="50"/>
  <c r="H104" i="50"/>
  <c r="N77" i="50"/>
  <c r="H248" i="50"/>
  <c r="L218" i="50"/>
  <c r="M55" i="50"/>
  <c r="E246" i="50"/>
  <c r="K204" i="50"/>
  <c r="M221" i="50"/>
  <c r="E218" i="50"/>
  <c r="G234" i="50"/>
  <c r="L124" i="50"/>
  <c r="L82" i="50"/>
  <c r="L31" i="50"/>
  <c r="F20" i="50"/>
  <c r="O124" i="50"/>
  <c r="N2" i="50"/>
  <c r="G9" i="50"/>
  <c r="L163" i="50"/>
  <c r="J75" i="50"/>
  <c r="L167" i="50"/>
  <c r="M81" i="50"/>
  <c r="F12" i="50"/>
  <c r="H12" i="50"/>
  <c r="O91" i="50"/>
  <c r="G229" i="50"/>
  <c r="K266" i="50"/>
  <c r="K21" i="50"/>
  <c r="H235" i="50"/>
  <c r="J73" i="50"/>
  <c r="H147" i="50"/>
  <c r="D331" i="50"/>
  <c r="O118" i="50"/>
  <c r="H69" i="50"/>
  <c r="J116" i="50"/>
  <c r="M83" i="50"/>
  <c r="I269" i="50"/>
  <c r="H332" i="50"/>
  <c r="K91" i="50"/>
  <c r="N174" i="50"/>
  <c r="M207" i="50"/>
  <c r="G119" i="50"/>
  <c r="P190" i="50"/>
  <c r="J244" i="50"/>
  <c r="P235" i="50"/>
  <c r="J89" i="50"/>
  <c r="L333" i="50"/>
  <c r="M49" i="50"/>
  <c r="O16" i="50"/>
  <c r="P163" i="50"/>
  <c r="K147" i="50"/>
  <c r="M108" i="50"/>
  <c r="O200" i="50"/>
  <c r="L287" i="50"/>
  <c r="D196" i="50"/>
  <c r="F218" i="50"/>
  <c r="J84" i="50"/>
  <c r="N307" i="50"/>
  <c r="P17" i="50"/>
  <c r="E168" i="50"/>
  <c r="K190" i="50"/>
  <c r="E47" i="50"/>
  <c r="K208" i="50"/>
  <c r="P76" i="50"/>
  <c r="K14" i="50"/>
  <c r="F159" i="50"/>
  <c r="M263" i="50"/>
  <c r="P74" i="50"/>
  <c r="G287" i="50"/>
  <c r="N262" i="50"/>
  <c r="N19" i="50"/>
  <c r="O288" i="50"/>
  <c r="H310" i="50"/>
  <c r="N151" i="50"/>
  <c r="D152" i="50"/>
  <c r="L192" i="50"/>
  <c r="E258" i="50"/>
  <c r="O166" i="50"/>
  <c r="D53" i="50"/>
  <c r="E202" i="50"/>
  <c r="H132" i="50"/>
  <c r="H35" i="50"/>
  <c r="H217" i="50"/>
  <c r="H154" i="50"/>
  <c r="D35" i="50"/>
  <c r="L51" i="50"/>
  <c r="M213" i="50"/>
  <c r="L11" i="50"/>
  <c r="K37" i="50"/>
  <c r="E2" i="50"/>
  <c r="K183" i="50"/>
  <c r="J247" i="50"/>
  <c r="D177" i="50"/>
  <c r="F109" i="50"/>
  <c r="D42" i="50"/>
  <c r="F158" i="50"/>
  <c r="E301" i="50"/>
  <c r="M309" i="50"/>
  <c r="M141" i="50"/>
  <c r="O196" i="50"/>
  <c r="M233" i="50"/>
  <c r="J74" i="50"/>
  <c r="F16" i="50"/>
  <c r="G52" i="50"/>
  <c r="P220" i="50"/>
  <c r="O293" i="50"/>
  <c r="E226" i="50"/>
  <c r="N312" i="50"/>
  <c r="P186" i="50"/>
  <c r="E177" i="50"/>
  <c r="J127" i="50"/>
  <c r="M203" i="50"/>
  <c r="P93" i="50"/>
  <c r="L121" i="50"/>
  <c r="E260" i="50"/>
  <c r="M293" i="50"/>
  <c r="O113" i="50"/>
  <c r="L297" i="50"/>
  <c r="L40" i="50"/>
  <c r="E37" i="50"/>
  <c r="G60" i="50"/>
  <c r="L326" i="50"/>
  <c r="E137" i="50"/>
  <c r="E284" i="50"/>
  <c r="E148" i="50"/>
  <c r="K106" i="50"/>
  <c r="O129" i="50"/>
  <c r="D109" i="50"/>
  <c r="G203" i="50"/>
  <c r="F210" i="50"/>
  <c r="M72" i="50"/>
  <c r="D319" i="50"/>
  <c r="M92" i="50"/>
  <c r="K83" i="50"/>
  <c r="K218" i="50"/>
  <c r="L28" i="50"/>
  <c r="D67" i="50"/>
  <c r="H39" i="50"/>
  <c r="J153" i="50"/>
  <c r="J40" i="50"/>
  <c r="H93" i="50"/>
  <c r="N215" i="50"/>
  <c r="J117" i="50"/>
  <c r="L8" i="50"/>
  <c r="K179" i="50"/>
  <c r="P174" i="50"/>
  <c r="D75" i="50"/>
  <c r="N79" i="50"/>
  <c r="F44" i="50"/>
  <c r="G154" i="50"/>
  <c r="F75" i="50"/>
  <c r="O223" i="50"/>
  <c r="H38" i="50"/>
  <c r="H299" i="50"/>
  <c r="G126" i="50"/>
  <c r="H95" i="50"/>
  <c r="K89" i="50"/>
  <c r="N152" i="50"/>
  <c r="H122" i="50"/>
  <c r="O107" i="50"/>
  <c r="D259" i="50"/>
  <c r="E38" i="50"/>
  <c r="L30" i="50"/>
  <c r="G218" i="50"/>
  <c r="O136" i="50"/>
  <c r="N43" i="50"/>
  <c r="M157" i="50"/>
  <c r="G173" i="50"/>
  <c r="K66" i="50"/>
  <c r="K158" i="50"/>
  <c r="M201" i="50"/>
  <c r="P304" i="50"/>
  <c r="O224" i="50"/>
  <c r="N36" i="50"/>
  <c r="E25" i="50"/>
  <c r="O41" i="50"/>
  <c r="L156" i="50"/>
  <c r="G200" i="50"/>
  <c r="J126" i="50"/>
  <c r="F170" i="50"/>
  <c r="F145" i="50"/>
  <c r="H243" i="50"/>
  <c r="E315" i="50"/>
  <c r="N249" i="50"/>
  <c r="L317" i="50"/>
  <c r="G16" i="50"/>
  <c r="L59" i="50"/>
  <c r="N323" i="50"/>
  <c r="E73" i="50"/>
  <c r="K187" i="50"/>
  <c r="E57" i="50"/>
  <c r="M101" i="50"/>
  <c r="F76" i="50"/>
  <c r="N276" i="50"/>
  <c r="E171" i="50"/>
  <c r="G333" i="50"/>
  <c r="D153" i="50"/>
  <c r="O121" i="50"/>
  <c r="J122" i="50"/>
  <c r="G63" i="50"/>
  <c r="N166" i="50"/>
  <c r="P172" i="50"/>
  <c r="N87" i="50"/>
  <c r="G304" i="50"/>
  <c r="E203" i="50"/>
  <c r="H176" i="50"/>
  <c r="D59" i="50"/>
  <c r="G21" i="50"/>
  <c r="D83" i="50"/>
  <c r="M179" i="50"/>
  <c r="K222" i="50"/>
  <c r="J48" i="50"/>
  <c r="M21" i="50"/>
  <c r="H247" i="50"/>
  <c r="D179" i="50"/>
  <c r="E292" i="50"/>
  <c r="D70" i="50"/>
  <c r="E149" i="50"/>
  <c r="J21" i="50"/>
  <c r="H301" i="50"/>
  <c r="H48" i="50"/>
  <c r="J98" i="50"/>
  <c r="L165" i="50"/>
  <c r="H63" i="50"/>
  <c r="J214" i="50"/>
  <c r="D300" i="50"/>
  <c r="D47" i="50"/>
  <c r="D261" i="50"/>
  <c r="D142" i="50"/>
  <c r="H133" i="50"/>
  <c r="O248" i="50"/>
  <c r="D85" i="50"/>
  <c r="N330" i="50"/>
  <c r="O321" i="50"/>
  <c r="P3" i="50"/>
  <c r="F280" i="50"/>
  <c r="O231" i="50"/>
  <c r="N212" i="50"/>
  <c r="J256" i="50"/>
  <c r="O24" i="50"/>
  <c r="K164" i="50"/>
  <c r="M155" i="50"/>
  <c r="E13" i="50"/>
  <c r="H205" i="50"/>
  <c r="N232" i="50"/>
  <c r="E244" i="50"/>
  <c r="O106" i="50"/>
  <c r="D187" i="50"/>
  <c r="N183" i="50"/>
  <c r="M196" i="50"/>
  <c r="F265" i="50"/>
  <c r="M208" i="50"/>
  <c r="H261" i="50"/>
  <c r="D118" i="50"/>
  <c r="F153" i="50"/>
  <c r="J71" i="50"/>
  <c r="O96" i="50"/>
  <c r="H295" i="50"/>
  <c r="D198" i="50"/>
  <c r="N171" i="50"/>
  <c r="O302" i="50"/>
  <c r="H128" i="50"/>
  <c r="L215" i="50"/>
  <c r="O92" i="50"/>
  <c r="F143" i="50"/>
  <c r="G277" i="50"/>
  <c r="P154" i="50"/>
  <c r="O97" i="50"/>
  <c r="L22" i="50"/>
  <c r="M316" i="50"/>
  <c r="G140" i="50"/>
  <c r="P244" i="50"/>
  <c r="J228" i="50"/>
  <c r="G208" i="50"/>
  <c r="H306" i="50"/>
  <c r="F215" i="50"/>
  <c r="H32" i="50"/>
  <c r="J18" i="50"/>
  <c r="M262" i="50"/>
  <c r="H68" i="50"/>
  <c r="G332" i="50"/>
  <c r="P323" i="50"/>
  <c r="P67" i="50"/>
  <c r="N54" i="50"/>
  <c r="N225" i="50"/>
  <c r="O322" i="50"/>
  <c r="J239" i="50"/>
  <c r="L203" i="50"/>
  <c r="D184" i="50"/>
  <c r="N92" i="50"/>
  <c r="H149" i="50"/>
  <c r="F139" i="50"/>
  <c r="D315" i="50"/>
  <c r="D137" i="50"/>
  <c r="O8" i="50"/>
  <c r="H204" i="50"/>
  <c r="H325" i="50"/>
  <c r="K251" i="50"/>
  <c r="N64" i="50"/>
  <c r="J323" i="50"/>
  <c r="N264" i="50"/>
  <c r="J44" i="50"/>
  <c r="J192" i="50"/>
  <c r="O216" i="50"/>
  <c r="O181" i="50"/>
  <c r="N40" i="50"/>
  <c r="N51" i="50"/>
  <c r="K55" i="50"/>
  <c r="J140" i="50"/>
  <c r="E172" i="50"/>
  <c r="O314" i="50"/>
  <c r="G153" i="50"/>
  <c r="D115" i="50"/>
  <c r="E180" i="50"/>
  <c r="L261" i="50"/>
  <c r="D273" i="50"/>
  <c r="G300" i="50"/>
  <c r="G170" i="50"/>
  <c r="E263" i="50"/>
  <c r="K39" i="50"/>
  <c r="F63" i="50"/>
  <c r="O14" i="50"/>
  <c r="G249" i="50"/>
  <c r="E94" i="50"/>
  <c r="G186" i="50"/>
  <c r="L46" i="50"/>
  <c r="N189" i="50"/>
  <c r="G152" i="50"/>
  <c r="J219" i="50"/>
  <c r="H165" i="50"/>
  <c r="P153" i="50"/>
  <c r="E127" i="50"/>
  <c r="K47" i="50"/>
  <c r="J234" i="50"/>
  <c r="P127" i="50"/>
  <c r="L123" i="50"/>
  <c r="F270" i="50"/>
  <c r="D27" i="50"/>
  <c r="E8" i="50"/>
  <c r="K186" i="50"/>
  <c r="E269" i="50"/>
  <c r="G5" i="50"/>
  <c r="L276" i="50"/>
  <c r="J235" i="50"/>
  <c r="L89" i="50"/>
  <c r="E286" i="50"/>
  <c r="K331" i="50"/>
  <c r="G110" i="50"/>
  <c r="K329" i="50"/>
  <c r="M54" i="50"/>
  <c r="G171" i="50"/>
  <c r="D287" i="50"/>
  <c r="D10" i="50"/>
  <c r="J103" i="50"/>
  <c r="L307" i="50"/>
  <c r="H24" i="50"/>
  <c r="M284" i="50"/>
  <c r="F27" i="50"/>
  <c r="O138" i="50"/>
  <c r="P45" i="50"/>
  <c r="K263" i="50"/>
  <c r="F167" i="50"/>
  <c r="M88" i="50"/>
  <c r="G185" i="50"/>
  <c r="M184" i="50"/>
  <c r="D271" i="50"/>
  <c r="P170" i="50"/>
  <c r="G121" i="50"/>
  <c r="J223" i="50"/>
  <c r="G41" i="50"/>
  <c r="P317" i="50"/>
  <c r="D209" i="50"/>
  <c r="N170" i="50"/>
  <c r="O279" i="50"/>
  <c r="J55" i="50"/>
  <c r="H73" i="50"/>
  <c r="O320" i="50"/>
  <c r="K214" i="50"/>
  <c r="L202" i="50"/>
  <c r="N116" i="50"/>
  <c r="M310" i="50"/>
  <c r="D318" i="50"/>
  <c r="E150" i="50"/>
  <c r="H253" i="50"/>
  <c r="H75" i="50"/>
  <c r="E54" i="50"/>
  <c r="J60" i="50"/>
  <c r="D50" i="50"/>
  <c r="N90" i="50"/>
  <c r="H230" i="50"/>
  <c r="E110" i="50"/>
  <c r="N195" i="50"/>
  <c r="O2" i="50"/>
  <c r="D90" i="50"/>
  <c r="D20" i="50"/>
  <c r="P223" i="50"/>
  <c r="P63" i="50"/>
  <c r="F35" i="50"/>
  <c r="L259" i="50"/>
  <c r="E220" i="50"/>
  <c r="N38" i="50"/>
  <c r="P25" i="50"/>
  <c r="H49" i="50"/>
  <c r="K8" i="50"/>
  <c r="L249" i="50"/>
  <c r="O242" i="50"/>
  <c r="D100" i="50"/>
  <c r="O51" i="50"/>
  <c r="J87" i="50"/>
  <c r="P274" i="50"/>
  <c r="H109" i="50"/>
  <c r="G190" i="50"/>
  <c r="L244" i="50"/>
  <c r="F94" i="50"/>
  <c r="H300" i="50"/>
  <c r="G224" i="50"/>
  <c r="J33" i="50"/>
  <c r="D38" i="50"/>
  <c r="L35" i="50"/>
  <c r="K136" i="50"/>
  <c r="O76" i="50"/>
  <c r="J267" i="50"/>
  <c r="M53" i="50"/>
  <c r="N81" i="50"/>
  <c r="P238" i="50"/>
  <c r="G297" i="50"/>
  <c r="E247" i="50"/>
  <c r="E43" i="50"/>
  <c r="P232" i="50"/>
  <c r="K23" i="50"/>
  <c r="D69" i="50"/>
  <c r="M87" i="50"/>
  <c r="O243" i="50"/>
  <c r="H11" i="50"/>
  <c r="O87" i="50"/>
  <c r="F165" i="50"/>
  <c r="F64" i="50"/>
  <c r="N293" i="50"/>
  <c r="P7" i="50"/>
  <c r="D155" i="50"/>
  <c r="E32" i="50"/>
  <c r="F213" i="50"/>
  <c r="P97" i="50"/>
  <c r="D170" i="50"/>
  <c r="J328" i="50"/>
  <c r="K202" i="50"/>
  <c r="E204" i="50"/>
  <c r="N275" i="50"/>
  <c r="M180" i="50"/>
  <c r="E237" i="50"/>
  <c r="P31" i="50"/>
  <c r="L92" i="50"/>
  <c r="G226" i="50"/>
  <c r="M212" i="50"/>
  <c r="J47" i="50"/>
  <c r="K335" i="50"/>
  <c r="P219" i="50"/>
  <c r="K302" i="50"/>
  <c r="P26" i="50"/>
  <c r="E267" i="50"/>
  <c r="K131" i="50"/>
  <c r="D72" i="50"/>
  <c r="O209" i="50"/>
  <c r="F321" i="50"/>
  <c r="J311" i="50"/>
  <c r="O123" i="50"/>
  <c r="O249" i="50"/>
  <c r="O239" i="50"/>
  <c r="K175" i="50"/>
  <c r="G57" i="50"/>
  <c r="D235" i="50"/>
  <c r="L17" i="50"/>
  <c r="J53" i="50"/>
  <c r="G244" i="50"/>
  <c r="E281" i="50"/>
  <c r="H141" i="50"/>
  <c r="G278" i="50"/>
  <c r="D294" i="50"/>
  <c r="K160" i="50"/>
  <c r="L145" i="50"/>
  <c r="G167" i="50"/>
  <c r="L290" i="50"/>
  <c r="D267" i="50"/>
  <c r="D34" i="50"/>
  <c r="K97" i="50"/>
  <c r="P98" i="50"/>
  <c r="O282" i="50"/>
  <c r="L168" i="50"/>
  <c r="F182" i="50"/>
  <c r="E256" i="50"/>
  <c r="G83" i="50"/>
  <c r="J25" i="50"/>
  <c r="N110" i="50"/>
  <c r="M283" i="50"/>
  <c r="D249" i="50"/>
  <c r="F185" i="50"/>
  <c r="J230" i="50"/>
  <c r="H100" i="50"/>
  <c r="K111" i="50"/>
  <c r="G3" i="50"/>
  <c r="J202" i="50"/>
  <c r="F290" i="50"/>
  <c r="D243" i="50"/>
  <c r="F203" i="50"/>
  <c r="L122" i="50"/>
  <c r="J68" i="50"/>
  <c r="D277" i="50"/>
  <c r="F259" i="50"/>
  <c r="P302" i="50"/>
  <c r="P160" i="50"/>
  <c r="N334" i="50"/>
  <c r="M34" i="50"/>
  <c r="O125" i="50"/>
  <c r="K81" i="50"/>
  <c r="D257" i="50"/>
  <c r="F81" i="50"/>
  <c r="N167" i="50"/>
  <c r="P114" i="50"/>
  <c r="H239" i="50"/>
  <c r="F140" i="50"/>
  <c r="K318" i="50"/>
  <c r="M235" i="50"/>
  <c r="F144" i="50"/>
  <c r="N150" i="50"/>
  <c r="N10" i="50"/>
  <c r="J273" i="50"/>
  <c r="O40" i="50"/>
  <c r="L335" i="50"/>
  <c r="M100" i="50"/>
  <c r="M266" i="50"/>
  <c r="N137" i="50"/>
  <c r="G182" i="50"/>
  <c r="G118" i="50"/>
  <c r="P128" i="50"/>
  <c r="P188" i="50"/>
  <c r="L49" i="50"/>
  <c r="H178" i="50"/>
  <c r="K31" i="50"/>
  <c r="L125" i="50"/>
  <c r="H195" i="50"/>
  <c r="D284" i="50"/>
  <c r="P310" i="50"/>
  <c r="M330" i="50"/>
  <c r="P197" i="50"/>
  <c r="J242" i="50"/>
  <c r="O102" i="50"/>
  <c r="E201" i="50"/>
  <c r="O148" i="50"/>
  <c r="M291" i="50"/>
  <c r="G320" i="50"/>
  <c r="J294" i="50"/>
  <c r="F219" i="50"/>
  <c r="L21" i="50"/>
  <c r="K24" i="50"/>
  <c r="P300" i="50"/>
  <c r="O63" i="50"/>
  <c r="L44" i="50"/>
  <c r="N91" i="50"/>
  <c r="H216" i="50"/>
  <c r="M162" i="50"/>
  <c r="M140" i="50"/>
  <c r="O110" i="50"/>
  <c r="K152" i="50"/>
  <c r="E21" i="50"/>
  <c r="K93" i="50"/>
  <c r="L143" i="50"/>
  <c r="O190" i="50"/>
  <c r="D182" i="50"/>
  <c r="N146" i="50"/>
  <c r="E51" i="50"/>
  <c r="N138" i="50"/>
  <c r="D316" i="50"/>
  <c r="P143" i="50"/>
  <c r="H21" i="50"/>
  <c r="D2" i="50"/>
  <c r="P42" i="50"/>
  <c r="P180" i="50"/>
  <c r="H199" i="50"/>
  <c r="N123" i="50"/>
  <c r="E81" i="50"/>
  <c r="H219" i="50"/>
  <c r="N62" i="50"/>
  <c r="H30" i="50"/>
  <c r="L260" i="50"/>
  <c r="F248" i="50"/>
  <c r="E271" i="50"/>
  <c r="D54" i="50"/>
  <c r="F146" i="50"/>
  <c r="M308" i="50"/>
  <c r="F47" i="50"/>
  <c r="D164" i="50"/>
  <c r="O10" i="50"/>
  <c r="G236" i="50"/>
  <c r="P293" i="50"/>
  <c r="F136" i="50"/>
  <c r="H138" i="50"/>
  <c r="D181" i="50"/>
  <c r="O197" i="50"/>
  <c r="N231" i="50"/>
  <c r="L315" i="50"/>
  <c r="L235" i="50"/>
  <c r="P279" i="50"/>
  <c r="F196" i="50"/>
  <c r="P18" i="50"/>
  <c r="O4" i="50"/>
  <c r="O157" i="50"/>
  <c r="E67" i="50"/>
  <c r="J272" i="50"/>
  <c r="G282" i="50"/>
  <c r="P47" i="50"/>
  <c r="L133" i="50"/>
  <c r="E239" i="50"/>
  <c r="L236" i="50"/>
  <c r="N243" i="50"/>
  <c r="H297" i="50"/>
  <c r="D120" i="50"/>
  <c r="K209" i="50"/>
  <c r="H112" i="50"/>
  <c r="O220" i="50"/>
  <c r="D33" i="50"/>
  <c r="O218" i="50"/>
  <c r="N218" i="50"/>
  <c r="P64" i="50"/>
  <c r="J118" i="50"/>
  <c r="L90" i="50"/>
  <c r="D143" i="50"/>
  <c r="P112" i="50"/>
  <c r="K246" i="50"/>
  <c r="K249" i="50"/>
  <c r="H2" i="50"/>
  <c r="E76" i="50"/>
  <c r="M292" i="50"/>
  <c r="N169" i="50"/>
  <c r="G24" i="50"/>
  <c r="L213" i="50"/>
  <c r="L225" i="50"/>
  <c r="G137" i="50"/>
  <c r="E272" i="50"/>
  <c r="G284" i="50"/>
  <c r="L200" i="50"/>
  <c r="J76" i="50"/>
  <c r="L212" i="50"/>
  <c r="L70" i="50"/>
  <c r="J317" i="50"/>
  <c r="J29" i="50"/>
  <c r="M175" i="50"/>
  <c r="O195" i="50"/>
  <c r="L77" i="50"/>
  <c r="L214" i="50"/>
  <c r="D297" i="50"/>
  <c r="L127" i="50"/>
  <c r="F135" i="50"/>
  <c r="H190" i="50"/>
  <c r="O202" i="50"/>
  <c r="F29" i="50"/>
  <c r="L275" i="50"/>
  <c r="M186" i="50"/>
  <c r="K219" i="50"/>
  <c r="G199" i="50"/>
  <c r="J114" i="50"/>
  <c r="N96" i="50"/>
  <c r="N181" i="50"/>
  <c r="E227" i="50"/>
  <c r="G168" i="50"/>
  <c r="J205" i="50"/>
  <c r="J335" i="50"/>
  <c r="G46" i="50"/>
  <c r="L5" i="50"/>
  <c r="P177" i="50"/>
  <c r="J119" i="50"/>
  <c r="K212" i="50"/>
  <c r="J112" i="50"/>
  <c r="K150" i="50"/>
  <c r="F80" i="50"/>
  <c r="L27" i="50"/>
  <c r="H179" i="50"/>
  <c r="N186" i="50"/>
  <c r="D223" i="50"/>
  <c r="J101" i="50"/>
  <c r="G240" i="50"/>
  <c r="H277" i="50"/>
  <c r="N305" i="50"/>
  <c r="K213" i="50"/>
  <c r="E134" i="50"/>
  <c r="J5" i="50"/>
  <c r="E236" i="50"/>
  <c r="F271" i="50"/>
  <c r="G327" i="50"/>
  <c r="M73" i="50"/>
  <c r="L58" i="50"/>
  <c r="L283" i="50"/>
  <c r="G330" i="50"/>
  <c r="G181" i="50"/>
  <c r="H185" i="50"/>
  <c r="J316" i="50"/>
  <c r="E125" i="50"/>
  <c r="P134" i="50"/>
  <c r="J157" i="50"/>
  <c r="M166" i="50"/>
  <c r="M46" i="50"/>
  <c r="L33" i="50"/>
  <c r="D255" i="50"/>
  <c r="N12" i="50"/>
  <c r="K48" i="50"/>
  <c r="K17" i="50"/>
  <c r="E45" i="50"/>
  <c r="M251" i="50"/>
  <c r="M181" i="50"/>
  <c r="O7" i="50"/>
  <c r="D178" i="50"/>
  <c r="J163" i="50"/>
  <c r="L331" i="50"/>
  <c r="M149" i="50"/>
  <c r="I260" i="50"/>
  <c r="F292" i="50"/>
  <c r="N66" i="50"/>
  <c r="G189" i="50"/>
  <c r="J150" i="50"/>
  <c r="J58" i="50"/>
  <c r="L79" i="50"/>
  <c r="L191" i="50"/>
  <c r="L25" i="50"/>
  <c r="G120" i="50"/>
  <c r="F59" i="50"/>
  <c r="M197" i="50"/>
  <c r="P80" i="50"/>
  <c r="M288" i="50"/>
  <c r="L298" i="50"/>
  <c r="L316" i="50"/>
  <c r="J233" i="50"/>
  <c r="E215" i="50"/>
  <c r="J255" i="50"/>
  <c r="F46" i="50"/>
  <c r="M150" i="50"/>
  <c r="E303" i="50"/>
  <c r="D238" i="50"/>
  <c r="N295" i="50"/>
  <c r="E115" i="50"/>
  <c r="D310" i="50"/>
  <c r="H287" i="50"/>
  <c r="G132" i="50"/>
  <c r="L85" i="50"/>
  <c r="F85" i="50"/>
  <c r="H279" i="50"/>
  <c r="H335" i="50"/>
  <c r="J197" i="50"/>
  <c r="J322" i="50"/>
  <c r="N133" i="50"/>
  <c r="K229" i="50"/>
  <c r="D245" i="50"/>
  <c r="L189" i="50"/>
  <c r="E129" i="50"/>
  <c r="F326" i="50"/>
  <c r="M39" i="50"/>
  <c r="P165" i="50"/>
  <c r="M172" i="50"/>
  <c r="O86" i="50"/>
  <c r="P312" i="50"/>
  <c r="O103" i="50"/>
  <c r="J95" i="50"/>
  <c r="F77" i="50"/>
  <c r="H88" i="50"/>
  <c r="P24" i="50"/>
  <c r="L329" i="50"/>
  <c r="D269" i="50"/>
  <c r="J181" i="50"/>
  <c r="H114" i="50"/>
  <c r="N223" i="50"/>
  <c r="P146" i="50"/>
  <c r="K157" i="50"/>
  <c r="L303" i="50"/>
  <c r="H107" i="50"/>
  <c r="H191" i="50"/>
  <c r="J240" i="50"/>
  <c r="P65" i="50"/>
  <c r="E309" i="50"/>
  <c r="G175" i="50"/>
  <c r="D160" i="50"/>
  <c r="L97" i="50"/>
  <c r="K224" i="50"/>
  <c r="G49" i="50"/>
  <c r="N97" i="50"/>
  <c r="J298" i="50"/>
  <c r="F229" i="50"/>
  <c r="M104" i="50"/>
  <c r="J302" i="50"/>
  <c r="L71" i="50"/>
  <c r="F5" i="50"/>
  <c r="D327" i="50"/>
  <c r="M4" i="50"/>
  <c r="P326" i="50"/>
  <c r="H167" i="50"/>
  <c r="F115" i="50"/>
  <c r="G105" i="50"/>
  <c r="L208" i="50"/>
  <c r="D127" i="50"/>
  <c r="L241" i="50"/>
  <c r="D104" i="50"/>
  <c r="M44" i="50"/>
  <c r="G111" i="50"/>
  <c r="J264" i="50"/>
  <c r="K322" i="50"/>
  <c r="L239" i="50"/>
  <c r="L20" i="50"/>
  <c r="O23" i="50"/>
  <c r="F226" i="50"/>
  <c r="O306" i="50"/>
  <c r="D145" i="50"/>
  <c r="J212" i="50"/>
  <c r="L210" i="50"/>
  <c r="L116" i="50"/>
  <c r="F283" i="50"/>
  <c r="O88" i="50"/>
  <c r="J159" i="50"/>
  <c r="F7" i="50"/>
  <c r="F197" i="50"/>
  <c r="H142" i="50"/>
  <c r="H136" i="50"/>
  <c r="F142" i="50"/>
  <c r="K182" i="50"/>
  <c r="L221" i="50"/>
  <c r="G71" i="50"/>
  <c r="H188" i="50"/>
  <c r="G91" i="50"/>
  <c r="N100" i="50"/>
  <c r="G308" i="50"/>
  <c r="G206" i="50"/>
  <c r="N48" i="50"/>
  <c r="E72" i="50"/>
  <c r="E138" i="50"/>
  <c r="E95" i="50"/>
  <c r="F332" i="50"/>
  <c r="N41" i="50"/>
  <c r="E105" i="50"/>
  <c r="O132" i="50"/>
  <c r="O167" i="50"/>
  <c r="F260" i="50"/>
  <c r="N125" i="50"/>
  <c r="J225" i="50"/>
  <c r="D151" i="50"/>
  <c r="P313" i="50"/>
  <c r="K132" i="50"/>
  <c r="M258" i="50"/>
  <c r="M103" i="50"/>
  <c r="M71" i="50"/>
  <c r="G141" i="50"/>
  <c r="L136" i="50"/>
  <c r="N45" i="50"/>
  <c r="O33" i="50"/>
  <c r="F66" i="50"/>
  <c r="H3" i="50"/>
  <c r="O79" i="50"/>
  <c r="D285" i="50"/>
  <c r="E128" i="50"/>
  <c r="D117" i="50"/>
  <c r="F141" i="50"/>
  <c r="J259" i="50"/>
  <c r="J121" i="50"/>
  <c r="E175" i="50"/>
  <c r="G36" i="50"/>
  <c r="N42" i="50"/>
  <c r="P131" i="50"/>
  <c r="G301" i="50"/>
  <c r="F112" i="50"/>
  <c r="F175" i="50"/>
  <c r="D288" i="50"/>
  <c r="P221" i="50"/>
  <c r="E31" i="50"/>
  <c r="F293" i="50"/>
  <c r="D206" i="50"/>
  <c r="D324" i="50"/>
  <c r="K123" i="50"/>
  <c r="E78" i="50"/>
  <c r="O212" i="50"/>
  <c r="O153" i="50"/>
  <c r="D200" i="50"/>
  <c r="E299" i="50"/>
  <c r="L199" i="50"/>
  <c r="L86" i="50"/>
  <c r="M257" i="50"/>
  <c r="F247" i="50"/>
  <c r="M124" i="50"/>
  <c r="H189" i="50"/>
  <c r="D252" i="50"/>
  <c r="H302" i="50"/>
  <c r="G97" i="50"/>
  <c r="J24" i="50"/>
  <c r="N3" i="50"/>
  <c r="P122" i="50"/>
  <c r="H259" i="50"/>
  <c r="E314" i="50"/>
  <c r="O233" i="50"/>
  <c r="E166" i="50"/>
  <c r="F37" i="50"/>
  <c r="G15" i="50"/>
  <c r="E136" i="50"/>
  <c r="P108" i="50"/>
  <c r="F193" i="50"/>
  <c r="J330" i="50"/>
  <c r="E310" i="50"/>
  <c r="J332" i="50"/>
  <c r="O89" i="50"/>
  <c r="L84" i="50"/>
  <c r="J20" i="50"/>
  <c r="D95" i="50"/>
  <c r="K248" i="50"/>
  <c r="M298" i="50"/>
  <c r="M277" i="50"/>
  <c r="M146" i="50"/>
  <c r="P191" i="50"/>
  <c r="N226" i="50"/>
  <c r="F30" i="50"/>
  <c r="N219" i="50"/>
  <c r="D141" i="50"/>
  <c r="E104" i="50"/>
  <c r="N210" i="50"/>
  <c r="J14" i="50"/>
  <c r="O74" i="50"/>
  <c r="P106" i="50"/>
  <c r="F311" i="50"/>
  <c r="O160" i="50"/>
  <c r="F124" i="50"/>
  <c r="L245" i="50"/>
  <c r="P193" i="50"/>
  <c r="J301" i="50"/>
  <c r="P50" i="50"/>
  <c r="D159" i="50"/>
  <c r="K276" i="50"/>
  <c r="L115" i="50"/>
  <c r="F111" i="50"/>
  <c r="D302" i="50"/>
  <c r="L188" i="50"/>
  <c r="K216" i="50"/>
  <c r="G214" i="50"/>
  <c r="N230" i="50"/>
  <c r="O117" i="50"/>
  <c r="L74" i="50"/>
  <c r="J177" i="50"/>
  <c r="L184" i="50"/>
  <c r="M238" i="50"/>
  <c r="E16" i="50"/>
  <c r="E9" i="50"/>
  <c r="M178" i="50"/>
  <c r="J151" i="50"/>
  <c r="G294" i="50"/>
  <c r="D57" i="50"/>
  <c r="D26" i="50"/>
  <c r="D136" i="50"/>
  <c r="E254" i="50"/>
  <c r="N201" i="50"/>
  <c r="F245" i="50"/>
  <c r="K223" i="50"/>
  <c r="P77" i="50"/>
  <c r="F224" i="50"/>
  <c r="G99" i="50"/>
  <c r="F234" i="50"/>
  <c r="N11" i="50"/>
  <c r="J82" i="50"/>
  <c r="N317" i="50"/>
  <c r="K207" i="50"/>
  <c r="E62" i="50"/>
  <c r="P57" i="50"/>
  <c r="F233" i="50"/>
  <c r="L186" i="50"/>
  <c r="G283" i="50"/>
  <c r="F335" i="50"/>
  <c r="L176" i="50"/>
  <c r="P61" i="50"/>
  <c r="E30" i="50"/>
  <c r="F82" i="50"/>
  <c r="G23" i="50"/>
  <c r="D11" i="50"/>
  <c r="J129" i="50"/>
  <c r="N192" i="50"/>
  <c r="P104" i="50"/>
  <c r="L148" i="50"/>
  <c r="K120" i="50"/>
  <c r="P145" i="50"/>
  <c r="O186" i="50"/>
  <c r="O281" i="50"/>
  <c r="M2" i="50"/>
  <c r="M163" i="50"/>
  <c r="N172" i="50"/>
  <c r="F53" i="50"/>
  <c r="F174" i="50"/>
  <c r="F86" i="50"/>
  <c r="G86" i="50"/>
  <c r="E161" i="50"/>
  <c r="N324" i="50"/>
  <c r="N80" i="50"/>
  <c r="O72" i="50"/>
  <c r="H118" i="50"/>
  <c r="J167" i="50"/>
  <c r="F177" i="50"/>
  <c r="J321" i="50"/>
  <c r="J307" i="50"/>
  <c r="G310" i="50"/>
  <c r="E42" i="50"/>
  <c r="N59" i="50"/>
  <c r="O165" i="50"/>
  <c r="E185" i="50"/>
  <c r="K59" i="50"/>
  <c r="H148" i="50"/>
  <c r="F68" i="50"/>
  <c r="P257" i="50"/>
  <c r="L147" i="50"/>
  <c r="F307" i="50"/>
  <c r="K94" i="50"/>
  <c r="M95" i="50"/>
  <c r="F138" i="50"/>
  <c r="L332" i="50"/>
  <c r="H33" i="50"/>
  <c r="O20" i="50"/>
  <c r="G311" i="50"/>
  <c r="L247" i="50"/>
  <c r="P239" i="50"/>
  <c r="N5" i="50"/>
  <c r="M158" i="50"/>
  <c r="N176" i="50"/>
  <c r="G180" i="50"/>
  <c r="M153" i="50"/>
  <c r="N60" i="50"/>
  <c r="G48" i="50"/>
  <c r="N121" i="50"/>
  <c r="P236" i="50"/>
  <c r="M315" i="50"/>
  <c r="N199" i="50"/>
  <c r="P308" i="50"/>
  <c r="G157" i="50"/>
  <c r="P70" i="50"/>
  <c r="M138" i="50"/>
  <c r="H51" i="50"/>
  <c r="D112" i="50"/>
  <c r="M220" i="50"/>
  <c r="D24" i="50"/>
  <c r="O146" i="50"/>
  <c r="L281" i="50"/>
  <c r="J158" i="50"/>
  <c r="H237" i="50"/>
  <c r="F194" i="50"/>
  <c r="P299" i="50"/>
  <c r="H13" i="50"/>
  <c r="O295" i="50"/>
  <c r="G90" i="50"/>
  <c r="J149" i="50"/>
  <c r="J249" i="50"/>
  <c r="F239" i="50"/>
  <c r="H171" i="50"/>
  <c r="L23" i="50"/>
  <c r="M273" i="50"/>
  <c r="G176" i="50"/>
  <c r="P159" i="50"/>
  <c r="E132" i="50"/>
  <c r="G138" i="50"/>
  <c r="N126" i="50"/>
  <c r="H331" i="50"/>
  <c r="M267" i="50"/>
  <c r="F95" i="50"/>
  <c r="P111" i="50"/>
  <c r="E17" i="50"/>
  <c r="O152" i="50"/>
  <c r="F169" i="10" l="1"/>
  <c r="F167" i="10"/>
  <c r="F772" i="10"/>
  <c r="F774" i="10"/>
  <c r="F607" i="9"/>
  <c r="F609" i="9"/>
  <c r="F57" i="9"/>
  <c r="F59" i="9"/>
  <c r="F112" i="9"/>
  <c r="F114" i="9"/>
  <c r="F332" i="9"/>
  <c r="F334" i="9"/>
  <c r="F114" i="10"/>
  <c r="F112" i="10"/>
  <c r="F717" i="10"/>
  <c r="F719" i="10"/>
  <c r="F269" i="38"/>
  <c r="F52" i="11"/>
  <c r="F283" i="9"/>
  <c r="F287" i="9"/>
  <c r="F22" i="7" s="1"/>
  <c r="F281" i="9"/>
  <c r="F552" i="9"/>
  <c r="F554" i="9"/>
  <c r="F393" i="10"/>
  <c r="F397" i="10"/>
  <c r="F52" i="7" s="1"/>
  <c r="F391" i="10"/>
  <c r="F613" i="10"/>
  <c r="F617" i="10"/>
  <c r="F60" i="7" s="1"/>
  <c r="F611" i="10"/>
  <c r="F63" i="10"/>
  <c r="F222" i="9"/>
  <c r="F497" i="9"/>
  <c r="F499" i="9"/>
  <c r="F222" i="10"/>
  <c r="F279" i="10"/>
  <c r="F277" i="10"/>
  <c r="F497" i="10"/>
  <c r="F499" i="10"/>
  <c r="F607" i="10"/>
  <c r="F662" i="10"/>
  <c r="F664" i="10"/>
  <c r="F317" i="11"/>
  <c r="F319" i="11" s="1"/>
  <c r="F323" i="11" s="1"/>
  <c r="F94" i="7" s="1"/>
  <c r="F446" i="10"/>
  <c r="F448" i="10" s="1"/>
  <c r="F452" i="10" s="1"/>
  <c r="F54" i="7" s="1"/>
  <c r="F562" i="10"/>
  <c r="F58" i="7" s="1"/>
  <c r="F556" i="10"/>
  <c r="F391" i="9"/>
  <c r="F393" i="9" s="1"/>
  <c r="F397" i="9" s="1"/>
  <c r="F26" i="7" s="1"/>
  <c r="F442" i="10"/>
  <c r="F552" i="10"/>
  <c r="F346" i="11"/>
  <c r="F169" i="44"/>
  <c r="F44" i="42"/>
  <c r="F244" i="11"/>
  <c r="F103" i="1"/>
  <c r="F32" i="5"/>
  <c r="F97" i="2"/>
  <c r="F70" i="5"/>
  <c r="F150" i="3"/>
  <c r="F112" i="5"/>
  <c r="F558" i="10"/>
  <c r="F224" i="10"/>
  <c r="F231" i="11"/>
  <c r="F235" i="11" s="1"/>
  <c r="F237" i="11" s="1"/>
  <c r="F241" i="11" s="1"/>
  <c r="F90" i="7" s="1"/>
  <c r="F154" i="4"/>
  <c r="F151" i="5"/>
  <c r="F334" i="10"/>
  <c r="F332" i="10"/>
  <c r="F119" i="39"/>
  <c r="F87" i="11"/>
  <c r="F154" i="11"/>
  <c r="F194" i="40"/>
  <c r="F224" i="9"/>
  <c r="F67" i="10"/>
  <c r="F40" i="7" s="1"/>
  <c r="F167" i="9"/>
  <c r="F171" i="9" s="1"/>
  <c r="F173" i="9" s="1"/>
  <c r="F177" i="9" s="1"/>
  <c r="F18" i="7" s="1"/>
  <c r="F32" i="11"/>
  <c r="F144" i="38"/>
  <c r="F66" i="5"/>
  <c r="F71" i="2"/>
  <c r="P334" i="50"/>
  <c r="P260" i="50"/>
  <c r="P259" i="50"/>
  <c r="P283" i="50"/>
  <c r="P316" i="50"/>
  <c r="P301" i="50"/>
  <c r="P255" i="50"/>
  <c r="P266" i="50"/>
  <c r="P288" i="50"/>
  <c r="P278" i="50"/>
  <c r="P271" i="50"/>
  <c r="F153" i="5" l="1"/>
  <c r="F34" i="11"/>
  <c r="F228" i="9"/>
  <c r="F232" i="9"/>
  <c r="F20" i="7" s="1"/>
  <c r="F226" i="9"/>
  <c r="F89" i="11"/>
  <c r="F226" i="10"/>
  <c r="F228" i="10" s="1"/>
  <c r="F232" i="10" s="1"/>
  <c r="F46" i="7" s="1"/>
  <c r="F114" i="5"/>
  <c r="F34" i="5"/>
  <c r="F666" i="10"/>
  <c r="F668" i="10"/>
  <c r="F672" i="10"/>
  <c r="F62" i="7" s="1"/>
  <c r="F556" i="9"/>
  <c r="F558" i="9"/>
  <c r="F562" i="9"/>
  <c r="F32" i="7" s="1"/>
  <c r="F116" i="10"/>
  <c r="F118" i="10" s="1"/>
  <c r="F122" i="10" s="1"/>
  <c r="F42" i="7" s="1"/>
  <c r="F68" i="7" s="1"/>
  <c r="F116" i="9"/>
  <c r="F118" i="9" s="1"/>
  <c r="F122" i="9" s="1"/>
  <c r="F16" i="7" s="1"/>
  <c r="F617" i="9"/>
  <c r="F34" i="7" s="1"/>
  <c r="F613" i="9"/>
  <c r="F611" i="9"/>
  <c r="F156" i="11"/>
  <c r="F507" i="9"/>
  <c r="F30" i="7" s="1"/>
  <c r="F501" i="9"/>
  <c r="F503" i="9"/>
  <c r="F721" i="10"/>
  <c r="F723" i="10"/>
  <c r="F727" i="10"/>
  <c r="F64" i="7" s="1"/>
  <c r="F246" i="11"/>
  <c r="F287" i="10"/>
  <c r="F48" i="7" s="1"/>
  <c r="F281" i="10"/>
  <c r="F283" i="10"/>
  <c r="F54" i="11"/>
  <c r="F338" i="9"/>
  <c r="F336" i="9"/>
  <c r="F342" i="9"/>
  <c r="F24" i="7" s="1"/>
  <c r="F61" i="9"/>
  <c r="F63" i="9"/>
  <c r="F67" i="9" s="1"/>
  <c r="F14" i="7" s="1"/>
  <c r="F36" i="7" s="1"/>
  <c r="F776" i="10"/>
  <c r="F778" i="10"/>
  <c r="F782" i="10" s="1"/>
  <c r="F66" i="7" s="1"/>
  <c r="F68" i="5"/>
  <c r="F342" i="10"/>
  <c r="F50" i="7" s="1"/>
  <c r="F338" i="10"/>
  <c r="F336" i="10"/>
  <c r="F72" i="5"/>
  <c r="F348" i="11"/>
  <c r="F503" i="10"/>
  <c r="F501" i="10"/>
  <c r="F507" i="10"/>
  <c r="F56" i="7" s="1"/>
  <c r="F171" i="10"/>
  <c r="F173" i="10"/>
  <c r="F177" i="10"/>
  <c r="F44" i="7" s="1"/>
  <c r="F83" i="5" l="1"/>
  <c r="F81" i="5"/>
  <c r="F162" i="11"/>
  <c r="F160" i="11"/>
  <c r="F48" i="5"/>
  <c r="F50" i="5"/>
  <c r="F356" i="11"/>
  <c r="F358" i="11"/>
  <c r="F272" i="11"/>
  <c r="F270" i="11"/>
  <c r="F118" i="5"/>
  <c r="F120" i="5"/>
  <c r="F119" i="11"/>
  <c r="F117" i="11"/>
  <c r="F62" i="11"/>
  <c r="F64" i="11"/>
  <c r="F165" i="5"/>
  <c r="F167" i="5"/>
  <c r="F164" i="11" l="1"/>
  <c r="F170" i="11"/>
  <c r="F88" i="7" s="1"/>
  <c r="F166" i="11"/>
  <c r="F54" i="5"/>
  <c r="F58" i="5" s="1"/>
  <c r="F72" i="7" s="1"/>
  <c r="F52" i="5"/>
  <c r="F171" i="5"/>
  <c r="F175" i="5" s="1"/>
  <c r="F78" i="7" s="1"/>
  <c r="F169" i="5"/>
  <c r="F121" i="11"/>
  <c r="F123" i="11"/>
  <c r="F127" i="11"/>
  <c r="F86" i="7" s="1"/>
  <c r="F85" i="5"/>
  <c r="F87" i="5"/>
  <c r="F91" i="5" s="1"/>
  <c r="F74" i="7" s="1"/>
  <c r="F280" i="11"/>
  <c r="F92" i="7" s="1"/>
  <c r="F276" i="11"/>
  <c r="F274" i="11"/>
  <c r="F68" i="11"/>
  <c r="F72" i="11"/>
  <c r="F84" i="7" s="1"/>
  <c r="F98" i="7" s="1"/>
  <c r="F66" i="11"/>
  <c r="F122" i="5"/>
  <c r="F124" i="5" s="1"/>
  <c r="F128" i="5" s="1"/>
  <c r="F76" i="7" s="1"/>
  <c r="F362" i="11"/>
  <c r="F360" i="11"/>
  <c r="F366" i="11"/>
  <c r="F96" i="7" s="1"/>
  <c r="F80" i="7" l="1"/>
  <c r="F100" i="7" s="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<sst xmlns="http://schemas.openxmlformats.org/spreadsheetml/2006/main" count="6004" uniqueCount="445">
  <si>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</si>
  <si>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</si>
  <si>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</si>
  <si>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</si>
  <si>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</si>
  <si>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</si>
  <si>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</si>
  <si>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</si>
  <si>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</si>
  <si>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</si>
  <si>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</si>
  <si>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</si>
  <si>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</si>
  <si>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</si>
  <si>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</si>
  <si>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</si>
  <si>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</si>
  <si>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</si>
  <si>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</si>
  <si>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</si>
  <si>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</si>
  <si>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</si>
  <si>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</si>
  <si>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</si>
  <si>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</si>
  <si>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</si>
  <si>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</si>
  <si>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</si>
  <si>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</si>
  <si>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</si>
  <si>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</si>
  <si>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</si>
  <si>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</si>
  <si>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</si>
  <si>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</si>
  <si>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</si>
  <si>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</si>
  <si>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</si>
  <si>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</si>
  <si>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</si>
  <si>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</si>
  <si>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</si>
  <si>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</si>
  <si>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</si>
  <si>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</si>
  <si>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</si>
  <si>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</si>
  <si>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</si>
  <si>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</si>
  <si>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</si>
  <si>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</si>
  <si>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</si>
  <si>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</si>
  <si>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</si>
  <si>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</si>
  <si>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</si>
  <si>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</si>
  <si>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</si>
  <si>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</si>
  <si>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</si>
  <si>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</si>
  <si>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</si>
  <si>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</si>
  <si>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</si>
  <si>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</si>
  <si>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</si>
  <si>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</si>
  <si>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</si>
  <si>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</si>
  <si>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</si>
  <si>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</si>
  <si>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</si>
  <si>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</si>
  <si>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</si>
  <si>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</si>
  <si>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</si>
  <si>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</si>
  <si>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</si>
  <si>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</si>
  <si>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</si>
  <si>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</si>
  <si>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</si>
  <si>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</si>
  <si>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</si>
  <si>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</si>
  <si>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</si>
  <si>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</si>
  <si>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</si>
  <si>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</si>
  <si>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</si>
  <si>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</si>
  <si>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</si>
  <si>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</si>
  <si>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</si>
  <si>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</si>
  <si>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</si>
  <si>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</si>
  <si>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</si>
  <si>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</si>
  <si>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</si>
  <si>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</si>
  <si>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</si>
  <si>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</si>
  <si>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</si>
  <si>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</si>
  <si>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</si>
  <si>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</si>
  <si>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</si>
  <si>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</si>
  <si>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</si>
  <si>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</si>
  <si>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</si>
  <si>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</si>
  <si>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</si>
  <si>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</si>
  <si>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</si>
  <si>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</si>
  <si>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</si>
  <si>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</si>
  <si>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</si>
  <si>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</si>
  <si>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</si>
  <si>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</si>
  <si>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</si>
  <si>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</si>
  <si>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</si>
  <si>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</si>
  <si>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</si>
  <si>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</si>
  <si>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</si>
  <si>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</si>
  <si>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</si>
  <si>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</si>
  <si>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</si>
  <si>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</si>
  <si>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</si>
  <si>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</si>
  <si>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</si>
  <si>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</si>
  <si>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</si>
  <si>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</si>
  <si>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</si>
  <si>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</si>
  <si>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</si>
  <si>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</si>
  <si>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</si>
  <si>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</si>
  <si>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</si>
  <si>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</si>
  <si>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</si>
  <si>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</si>
  <si>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</si>
  <si>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</si>
  <si>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</si>
  <si>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</si>
  <si>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</si>
  <si>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</si>
  <si>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</si>
  <si>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</si>
  <si>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</si>
  <si>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</si>
  <si>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</si>
  <si>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</si>
  <si>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</si>
  <si>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</si>
  <si>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</si>
  <si>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</si>
  <si>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</si>
  <si>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</si>
  <si>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</si>
  <si>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</si>
  <si>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</si>
  <si>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</si>
  <si>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</si>
  <si>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</si>
  <si>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</si>
  <si>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</si>
  <si>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</si>
  <si>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</si>
  <si>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</si>
  <si>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</si>
  <si>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</si>
  <si>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</si>
  <si>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</si>
  <si>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</si>
  <si>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</si>
  <si>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</si>
  <si>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</si>
  <si>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</si>
  <si>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</si>
  <si>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</si>
  <si>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</si>
  <si>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</si>
  <si>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</si>
  <si>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</si>
  <si>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</si>
  <si>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</si>
  <si>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</si>
  <si>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</si>
  <si>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</si>
  <si>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</si>
  <si>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</si>
  <si>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</si>
  <si>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</si>
  <si>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</si>
  <si>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</si>
  <si>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</si>
  <si>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</si>
  <si>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</si>
  <si>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</si>
  <si>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</si>
  <si>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</si>
  <si>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</si>
  <si>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</si>
  <si>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</si>
  <si>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</si>
  <si>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</si>
  <si>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</si>
  <si>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</si>
  <si>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</si>
  <si>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</si>
  <si>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</si>
  <si>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</si>
  <si>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</si>
  <si>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</si>
  <si>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</si>
  <si>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</si>
  <si>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</si>
  <si>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</si>
  <si>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</si>
  <si>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</si>
  <si>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</si>
  <si>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</si>
  <si>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</si>
  <si>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</si>
  <si>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</si>
  <si>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</si>
  <si>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</si>
  <si>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</si>
  <si>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</si>
  <si>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</si>
  <si>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</si>
  <si>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</si>
  <si>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</si>
  <si>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</si>
  <si>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</si>
  <si>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</si>
  <si>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</si>
  <si>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</si>
  <si>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</si>
  <si>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</si>
  <si>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</si>
  <si>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</si>
  <si>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</si>
  <si>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</si>
  <si>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</si>
  <si>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</si>
  <si>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</si>
  <si>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</si>
  <si>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</si>
  <si>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</si>
  <si>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</si>
  <si>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</si>
  <si>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</si>
  <si>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</si>
  <si>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</si>
  <si>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</si>
  <si>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</si>
  <si>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</si>
  <si>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</si>
  <si>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</si>
  <si>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</si>
  <si>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</si>
  <si>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</si>
  <si>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</si>
  <si>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</si>
  <si>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</si>
  <si>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</si>
  <si>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</si>
  <si>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</si>
  <si>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</si>
  <si>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</si>
  <si>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</si>
  <si>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</si>
  <si>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</si>
  <si>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</si>
  <si>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</si>
  <si>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</si>
  <si>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</si>
  <si>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</si>
  <si>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</si>
  <si>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</si>
  <si>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</si>
  <si>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</si>
  <si>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</si>
  <si>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</si>
  <si>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</si>
  <si>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</si>
  <si>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</si>
  <si>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</si>
  <si>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</si>
  <si>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</si>
  <si>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</si>
  <si>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</si>
  <si>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</si>
  <si>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</si>
  <si>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</si>
  <si>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</si>
  <si>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</si>
  <si>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</si>
  <si>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</si>
  <si>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</si>
  <si>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</si>
  <si>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N/A</t>
  </si>
  <si>
    <t>1. Implement automated identification of patients with a Braden score &lt; 18</t>
  </si>
  <si>
    <t xml:space="preserve">Automatic identification of patients with a Braden score &lt;18 has been implemented via the Medical Record system. The Braden Score is entered into the Patient Acuity System and automated reports are generated for all patients with a Braden &lt;18.  These reports identify patients that are at a higher risk of developing a hospital acquired pressure ulcer and provide the RN with a guide for implementing preventative interventions. This intervention is 100% completed. </t>
  </si>
  <si>
    <t>2. Implement automated and targeted reminders for daily review of pressure ulcer risk</t>
  </si>
  <si>
    <t>Automatic and targeted reminders have been implemented to provide the RN with a reminder to review the pressure ulcer risk (Braden Score) and enter it into the Electronic Medical Record. The Braden Score is entered via  the Patient Acuity System and automated reports are generated for all patients with a Braden &lt;18.  These reports identify patients that are at a higher risk of developing a hospital acquired pressure ulcer and provide the RN with a guide for implementing preventative interventions. This intervention is 100% completed</t>
  </si>
  <si>
    <t>3. Measure percent of patients identified at risk compared to percent with appropriate interventions implemented</t>
  </si>
  <si>
    <t xml:space="preserve">The percent of patients identified at risk compared to the percent with appropriate interventions implemented is measured during the monthly prevalence study. All eligible patients are examined and a chart review is completed. The following indicators are identified: 1. Percent of patients identified at risk for ulcers on admission 2. Percent of patients that are currently assessed at risk for ulcers and percent of at risk  patientes with prevention protocol implemented at time of survey.  Data from July 2011-December 2011 is as follows: The percent of patients identified at risk  for ulcers at admission is 53.08%,The percent of patients identifed at risk for ulcers at the time of the survey is 44.03% and the percent of patients identifed at risk with appropriate interventions  implemented at time of survey =92.73%. This intervention is 100% completed. </t>
  </si>
  <si>
    <t>4. Measure and report baseline compliance with implementation of appropriate interventions</t>
  </si>
  <si>
    <t>Compliance with implementation of appropriate pressure ulcer prevention interventions is measured monthly and benchmarked nationally on a quarterly bases. The baseline compliance was determined using the data submitted to CalNOC and NDNQI from July 2010 through June 2011. The baseline compliance for percent of 'at risk" patients with a prevention protocol implemented at time of survey is 98.55%,  percent of 'at risk" patients  with pressure redistribution surface in use within the past 24 hours is 85.94%, percent of 'at risk" patients with routine positioning implemented as prescribed within past 24 hours is 95.74%, percent of 'at risk" patients receiving nutritional support within past 24 hours is 80.22% and percent of 'at risk" patients receiving moisture management interventions within past 24 hours is 94.5%. Overall average of compliance for all measures combined=90.99%. This intervention is 100% completed</t>
  </si>
  <si>
    <t>5. Monitor Clinical Documentation Specialist data for charts likely to be coded for HAPU and review for identified approved criteria</t>
  </si>
  <si>
    <t xml:space="preserve">The Clinical Documentation Specialists review 25% of all inpatient charts. When documenation about the presence of a pressure ulcer is present, the Clinical Documenation Specialist (CDS) reviews the record to determine if the ulcer was present on admission (POA) or hospital acquired (HAPU). A note is then added to the worksheet that is sent to the coders. After discharge, the coder reviews the entire record and codes the presence of the pressure ulcer, location, stage and whether it is HAPU or POA. Additionally, a daily printout is reviewed of all discharged patients with a code of HAPU. This printout is compared to the spreadsheet prepared by the wound nurses to identify any discrpencies. This intervention is 100% completed.  </t>
  </si>
  <si>
    <t xml:space="preserve">6. Improve compliance of patients receiving appropriate interventions by 10% or achieve &gt;80% </t>
  </si>
  <si>
    <t>The compliance for patients receiving appropriate interventions is 100%. This intervention is 100% complete.</t>
  </si>
  <si>
    <t>7. Provide updated education</t>
  </si>
  <si>
    <t>Updated skin and wound care education was developed and provided to staff. This optional milestone is completed. 20 course offerings were provided between February 2011-December 2012. The education was developed and presented by the Skin and Wound specialist and included updated information on pressure ulcer prevention, wound care, ostomy care and Pressure ulcer education is ongoing. Focused education was also provided to all Surgical Intensive Care Unit staff with the implementation of new positioning devices. Ongoing education is scheduled for 2012. To date, 5 courses have been scheduled. This intervention is 100% completed</t>
  </si>
  <si>
    <t>8. Replace/purchase remainder of the needed surfaces, mattresses, and positioning aids</t>
  </si>
  <si>
    <t xml:space="preserve">The budget for completing the purchase of the remainder of the surfaces, mattresses and postiioning aids was approved through the Capital process and all replacements/purchases have been completed. This intervention is 100% completed. </t>
  </si>
  <si>
    <t>9. Develop baseline measures of length of stay for risk stratified patient populations with at risk Braden scores</t>
  </si>
  <si>
    <t xml:space="preserve">The baseline measure for length of stay for risk strifified patient populations with at risk Braden scales was calculated using the incident reporting system of all patients with a pressure ulcer and the automated print-out of all patients coded with a pressure ulcer upon discharge. Using the data from December 2011 through February 2012 (3 full months), two different timeframes emerged as the most risky time for a patient to develop a hospital acquired pressure ulcer. On average, patients were more likely to develo a Hospital Acquired Pressure Ulcer after a LOS of 4.9 days and then again at 19.78 days. This information is valuable and will be utilized to focus preventative measure on patients that have a lenght of stay &gt;4 days. </t>
  </si>
  <si>
    <t xml:space="preserve">10. Develop automated summary statistics for length of stay for risk stratified patient populations with at risk Braden Scores </t>
  </si>
  <si>
    <t>Automated summary statistics for length of stay for all patients including risk stratified patient populations with at risk Braden Scores are available daily via the electronic medical record. This data is utilized to conduct in depth analysis to determine if there are characteristics that can be used to minimize the incidence of hospital acquired pressure uclers. This intervention is 100% completed.</t>
  </si>
  <si>
    <t>11. Compare HAPU rates based upon medical record review vs. coded data</t>
  </si>
  <si>
    <t xml:space="preserve">The # of actual Hospital Acqured Pressure Ulcers are compared to the # of  Hospital Acqured Pressure Ulcers determined by coded data. The coded numbers are generated daily and compared to the actual pressure ulcers that are recorded via the incident report system and evaluated by the skin and wound nurses. Process is to validate that all patients are coded accurately for a pressure ulcer. 100% of the patients coded upon discharge as having a hospital acquired pressure ulcer were coded correctly.  </t>
  </si>
  <si>
    <t>12. Initiate automated detection of any HAPU to signal charts for review</t>
  </si>
  <si>
    <t xml:space="preserve">Automated detection of any hospital acquired pressure ulcer is done via the incident reporting system. Upon detection, each pressure ulcer is entered into the incident reporting system by the frontline RN. Each incident is then automatically sent to the skin and wound nurses for evaluation. This milestone is 100% completed </t>
  </si>
  <si>
    <t>13.   Report HAPU data to SNI, CALNOC, NDNQI, UHC &amp; CHART to foster shared learning and benchmarking nationally, across California hospitals, and with academic medical centers.</t>
  </si>
  <si>
    <t>All Hospital Acquired Pressure Ulcer Data has been reported to CalNOC, NDNQI , UHC &amp; CHART. All data and practices have been shared with SNI  on 3/12. All data will continue to be shared on a quarterly basis. This milestone is 100% completed.</t>
  </si>
  <si>
    <t>14. Develop plan for automated identification of risk and prompting of interventions</t>
  </si>
  <si>
    <t xml:space="preserve">The plan for automated identification of risk is complete and prompting of interventions is done based on the Braden Scale. This intervention is 100% completed </t>
  </si>
  <si>
    <t>1. Report at least 6 months of data collection on the VTE process measures to SNI for purposes of establishing the baseline and setting benchmarks.</t>
  </si>
  <si>
    <t>2. Report the 6 VTE process measures data to the State.</t>
  </si>
  <si>
    <t>3. Implement Pharmacy management of patients on UFH.</t>
  </si>
  <si>
    <t>4. Re-design and implementation of electronic solutions.</t>
  </si>
  <si>
    <t>5. Provide education program for medical, surgical and nursing staff on assessing, ordering and discharge education for inpatient population.</t>
  </si>
  <si>
    <t>The original order set for VTE assessment and prophylaxis was re-designed to guide clinicians through the assessment and appropriate selection of prophylactic measures.  Minimal exclusions were allowed (e.g. LOS &lt; 24hrs, minor surgeries, etc.) and special programming was developed to ensure that assessment and prophylaxis is completed on every eligible patient upon admission.  Go-live of the new order set and programming was May 8, 2012.  Since then, dramatic improvements in assessment and prophylaxis orders have been realized.  Further analysis of order set usage has begun and continues on-going to identify and address issues, and plan for additional enhancements to support best practice workflows.</t>
  </si>
  <si>
    <r>
      <t xml:space="preserve">Pharmacy has documented completion of implementation for management of patients on UFH. 
</t>
    </r>
    <r>
      <rPr>
        <u/>
        <sz val="10"/>
        <rFont val="Arial"/>
        <family val="2"/>
      </rPr>
      <t>Milestones achieved:</t>
    </r>
    <r>
      <rPr>
        <sz val="10"/>
        <rFont val="Arial"/>
        <family val="2"/>
      </rPr>
      <t xml:space="preserve"> Pharmacy will be managing "most" inpatients on therapeutic heparin infusions by 10/1/12. 
</t>
    </r>
    <r>
      <rPr>
        <u/>
        <sz val="10"/>
        <rFont val="Arial"/>
        <family val="2"/>
      </rPr>
      <t>Barriers to meeting milestones</t>
    </r>
    <r>
      <rPr>
        <sz val="10"/>
        <rFont val="Arial"/>
        <family val="2"/>
      </rPr>
      <t xml:space="preserve">: Obtaining approval through committees- presented and passed through Pharmacy and Therapeutic Committee and Medical Executive Committees; and addressing unique uses of/situations involving heparin infusions (e.g. sub therapeutic non-titrated infusions, use in procedural areas). 
</t>
    </r>
    <r>
      <rPr>
        <u/>
        <sz val="10"/>
        <rFont val="Arial"/>
        <family val="2"/>
      </rPr>
      <t>Approaches taken to test, refine and improve</t>
    </r>
    <r>
      <rPr>
        <sz val="10"/>
        <rFont val="Arial"/>
        <family val="2"/>
      </rPr>
      <t xml:space="preserve">:  Task at hand was to expand pharmacy protocol to be used for all patients house wide, go live date is 10/1/12.  Assessment will be performed afterwards to determine issues for which improvements using PDSA may be implemented. 
</t>
    </r>
    <r>
      <rPr>
        <u/>
        <sz val="10"/>
        <rFont val="Arial"/>
        <family val="2"/>
      </rPr>
      <t>Data used to test implementation</t>
    </r>
    <r>
      <rPr>
        <sz val="10"/>
        <rFont val="Arial"/>
        <family val="2"/>
      </rPr>
      <t>: Data showed that Pharmacy already manages 80-85% of all heparin infusions.  It was therefore determined that pharmacy would be able to handle the additional 15-20% of patients.</t>
    </r>
  </si>
  <si>
    <r>
      <rPr>
        <b/>
        <sz val="11"/>
        <rFont val="Arial"/>
        <family val="2"/>
      </rPr>
      <t>Milestone</t>
    </r>
    <r>
      <rPr>
        <sz val="11"/>
        <rFont val="Arial"/>
        <family val="2"/>
      </rPr>
      <t xml:space="preserve">: Hire and train up to two educators to serve as Coaching Program Coordinators to oversee and train coaches
</t>
    </r>
    <r>
      <rPr>
        <b/>
        <sz val="11"/>
        <rFont val="Arial"/>
        <family val="2"/>
      </rPr>
      <t>Metric</t>
    </r>
    <r>
      <rPr>
        <sz val="11"/>
        <rFont val="Arial"/>
        <family val="2"/>
      </rPr>
      <t>: Number of Coordinators hired and trained</t>
    </r>
  </si>
  <si>
    <t>Metric: Number of coaches hired and trained</t>
  </si>
  <si>
    <r>
      <rPr>
        <b/>
        <sz val="11"/>
        <rFont val="Arial"/>
        <family val="2"/>
      </rPr>
      <t>Milestone</t>
    </r>
    <r>
      <rPr>
        <sz val="11"/>
        <rFont val="Arial"/>
        <family val="2"/>
      </rPr>
      <t xml:space="preserve">: Hire and train Diabetes coaches
</t>
    </r>
    <r>
      <rPr>
        <b/>
        <sz val="11"/>
        <rFont val="Arial"/>
        <family val="2"/>
      </rPr>
      <t>Metric</t>
    </r>
    <r>
      <rPr>
        <sz val="11"/>
        <rFont val="Arial"/>
        <family val="2"/>
      </rPr>
      <t>: Number of coaches hired and trained</t>
    </r>
  </si>
  <si>
    <r>
      <rPr>
        <b/>
        <sz val="11"/>
        <rFont val="Arial"/>
        <family val="2"/>
      </rPr>
      <t>Milestone:</t>
    </r>
    <r>
      <rPr>
        <sz val="11"/>
        <rFont val="Arial"/>
        <family val="2"/>
      </rPr>
      <t xml:space="preserve"> Create training program and materials for CHF coaches
</t>
    </r>
    <r>
      <rPr>
        <b/>
        <sz val="11"/>
        <rFont val="Arial"/>
        <family val="2"/>
      </rPr>
      <t>Metric:</t>
    </r>
    <r>
      <rPr>
        <sz val="11"/>
        <rFont val="Arial"/>
        <family val="2"/>
      </rPr>
      <t xml:space="preserve"> Training documents, training protocol and procedures document</t>
    </r>
  </si>
  <si>
    <t>Metric: Documentation of new faculty to expand training programs</t>
  </si>
  <si>
    <r>
      <rPr>
        <b/>
        <sz val="11"/>
        <rFont val="Arial"/>
        <family val="2"/>
      </rPr>
      <t xml:space="preserve">Milestone: </t>
    </r>
    <r>
      <rPr>
        <sz val="11"/>
        <rFont val="Arial"/>
        <family val="2"/>
      </rPr>
      <t xml:space="preserve"> Assign at least 1 care provider, which may include nursing, for primary care with experience in designing and educating multidisciplinary teams
</t>
    </r>
    <r>
      <rPr>
        <b/>
        <sz val="11"/>
        <rFont val="Arial"/>
        <family val="2"/>
      </rPr>
      <t>Metric:</t>
    </r>
    <r>
      <rPr>
        <sz val="11"/>
        <rFont val="Arial"/>
        <family val="2"/>
      </rPr>
      <t xml:space="preserve"> Documentation of new faculty to expand training programs</t>
    </r>
  </si>
  <si>
    <r>
      <rPr>
        <b/>
        <sz val="11"/>
        <rFont val="Arial"/>
        <family val="2"/>
      </rPr>
      <t>Milestone:</t>
    </r>
    <r>
      <rPr>
        <sz val="11"/>
        <rFont val="Arial"/>
        <family val="2"/>
      </rPr>
      <t xml:space="preserve"> Recruitment of learners   across disciplines to begin engagement with project. </t>
    </r>
  </si>
  <si>
    <r>
      <rPr>
        <b/>
        <sz val="11"/>
        <rFont val="Arial"/>
        <family val="2"/>
      </rPr>
      <t>Milestone (Process Measure):</t>
    </r>
    <r>
      <rPr>
        <sz val="11"/>
        <rFont val="Arial"/>
        <family val="2"/>
      </rPr>
      <t xml:space="preserve"> Design Telemedicine, IT, EHRs, and patient remote monitoring program for primary care education in care coordination for Seniors. 
</t>
    </r>
    <r>
      <rPr>
        <b/>
        <sz val="11"/>
        <rFont val="Arial"/>
        <family val="2"/>
      </rPr>
      <t>Metric:</t>
    </r>
    <r>
      <rPr>
        <sz val="11"/>
        <rFont val="Arial"/>
        <family val="2"/>
      </rPr>
      <t xml:space="preserve"> Documentation of the IT models and patient-centered management. </t>
    </r>
  </si>
  <si>
    <r>
      <rPr>
        <b/>
        <sz val="11"/>
        <rFont val="Arial"/>
        <family val="2"/>
      </rPr>
      <t xml:space="preserve">Milestone: </t>
    </r>
    <r>
      <rPr>
        <sz val="11"/>
        <rFont val="Arial"/>
        <family val="2"/>
      </rPr>
      <t xml:space="preserve">Develop the multidisciplinary team model for educating care providers in medical homes, IT, EHRs, and patient education, e.g., as in the Macy and Carnegie Model. 
</t>
    </r>
    <r>
      <rPr>
        <b/>
        <sz val="11"/>
        <rFont val="Arial"/>
        <family val="2"/>
      </rPr>
      <t>Metric:</t>
    </r>
    <r>
      <rPr>
        <sz val="11"/>
        <rFont val="Arial"/>
        <family val="2"/>
      </rPr>
      <t xml:space="preserve"> Documentation of educational model for upcoming years.</t>
    </r>
  </si>
  <si>
    <r>
      <rPr>
        <b/>
        <sz val="11"/>
        <rFont val="Arial"/>
        <family val="2"/>
      </rPr>
      <t xml:space="preserve">Improvement Milestone: </t>
    </r>
    <r>
      <rPr>
        <sz val="11"/>
        <rFont val="Arial"/>
        <family val="2"/>
      </rPr>
      <t xml:space="preserve"> Increase access to primary care in existing Senior Center    
</t>
    </r>
    <r>
      <rPr>
        <b/>
        <sz val="11"/>
        <rFont val="Arial"/>
        <family val="2"/>
      </rPr>
      <t>Metric</t>
    </r>
    <r>
      <rPr>
        <sz val="11"/>
        <rFont val="Arial"/>
        <family val="2"/>
      </rPr>
      <t>:  Documentation of established processes, including work plan and timelines to increase patients served by 5%</t>
    </r>
  </si>
  <si>
    <r>
      <rPr>
        <b/>
        <sz val="11"/>
        <rFont val="Arial"/>
        <family val="2"/>
      </rPr>
      <t xml:space="preserve"> Process Milestone:</t>
    </r>
    <r>
      <rPr>
        <sz val="11"/>
        <rFont val="Arial"/>
        <family val="2"/>
      </rPr>
      <t xml:space="preserve">  Increase medical home patients in our Senior Center by 5% over baseline year (DY 6). </t>
    </r>
  </si>
  <si>
    <r>
      <rPr>
        <b/>
        <sz val="11"/>
        <rFont val="Arial"/>
        <family val="2"/>
      </rPr>
      <t>Process Milestone:</t>
    </r>
    <r>
      <rPr>
        <sz val="11"/>
        <rFont val="Arial"/>
        <family val="2"/>
      </rPr>
      <t xml:space="preserve"> Identify the ideal team model with Geriatrician, NP, RN and patient and family support.  
</t>
    </r>
    <r>
      <rPr>
        <b/>
        <sz val="11"/>
        <rFont val="Arial"/>
        <family val="2"/>
      </rPr>
      <t>Metric:</t>
    </r>
    <r>
      <rPr>
        <sz val="11"/>
        <rFont val="Arial"/>
        <family val="2"/>
      </rPr>
      <t xml:space="preserve"> Report the redesigned multidisciplinary team model</t>
    </r>
  </si>
  <si>
    <r>
      <rPr>
        <b/>
        <sz val="11"/>
        <rFont val="Arial"/>
        <family val="2"/>
      </rPr>
      <t>Milestone:</t>
    </r>
    <r>
      <rPr>
        <sz val="11"/>
        <rFont val="Arial"/>
        <family val="2"/>
      </rPr>
      <t xml:space="preserve"> Design a comprehensive Telemedicine team at  the Senior Center to reach once a week sessions at two SNFs, including staff training 
</t>
    </r>
    <r>
      <rPr>
        <b/>
        <sz val="11"/>
        <rFont val="Arial"/>
        <family val="2"/>
      </rPr>
      <t>Metric:</t>
    </r>
    <r>
      <rPr>
        <sz val="11"/>
        <rFont val="Arial"/>
        <family val="2"/>
      </rPr>
      <t xml:space="preserve"> Documentation of plan and formal arrangements for equipment, facility outreach, and training completed. </t>
    </r>
  </si>
  <si>
    <r>
      <rPr>
        <b/>
        <sz val="11"/>
        <rFont val="Arial"/>
        <family val="2"/>
      </rPr>
      <t>Milestone:</t>
    </r>
    <r>
      <rPr>
        <sz val="11"/>
        <rFont val="Arial"/>
        <family val="2"/>
      </rPr>
      <t xml:space="preserve"> Define eligible patients 
</t>
    </r>
    <r>
      <rPr>
        <b/>
        <sz val="11"/>
        <rFont val="Arial"/>
        <family val="2"/>
      </rPr>
      <t xml:space="preserve">Metric: </t>
    </r>
    <r>
      <rPr>
        <sz val="11"/>
        <rFont val="Arial"/>
        <family val="2"/>
      </rPr>
      <t xml:space="preserve"> Patients assigned to medical home.  To reap the full benefits of the medical home, a patient must have a consistent care team that they can rely on both for routine preventative care and for their urgent medical needs.
</t>
    </r>
    <r>
      <rPr>
        <u/>
        <sz val="11"/>
        <rFont val="Arial"/>
        <family val="2"/>
      </rPr>
      <t>Numerator:</t>
    </r>
    <r>
      <rPr>
        <sz val="11"/>
        <rFont val="Arial"/>
        <family val="2"/>
      </rPr>
      <t xml:space="preserve"> Number of eligible patients assigned to a primary care provider
</t>
    </r>
    <r>
      <rPr>
        <u/>
        <sz val="11"/>
        <rFont val="Arial"/>
        <family val="2"/>
      </rPr>
      <t>Denominator:</t>
    </r>
    <r>
      <rPr>
        <sz val="11"/>
        <rFont val="Arial"/>
        <family val="2"/>
      </rPr>
      <t xml:space="preserve"> Number of eligible patients (patients seen at the same primary care clinic at least twice in last 12 months)</t>
    </r>
  </si>
  <si>
    <r>
      <rPr>
        <b/>
        <sz val="11"/>
        <rFont val="Arial"/>
        <family val="2"/>
      </rPr>
      <t>Milestone:</t>
    </r>
    <r>
      <rPr>
        <sz val="11"/>
        <rFont val="Arial"/>
        <family val="2"/>
      </rPr>
      <t xml:space="preserve"> Hire and train Coaching Program Coordinators and Coaches 
</t>
    </r>
    <r>
      <rPr>
        <b/>
        <sz val="11"/>
        <rFont val="Arial"/>
        <family val="2"/>
      </rPr>
      <t>Metric</t>
    </r>
    <r>
      <rPr>
        <sz val="11"/>
        <rFont val="Arial"/>
        <family val="2"/>
      </rPr>
      <t>: Number of educators and coaches hired</t>
    </r>
  </si>
  <si>
    <r>
      <rPr>
        <b/>
        <sz val="11"/>
        <rFont val="Arial"/>
        <family val="2"/>
      </rPr>
      <t>Milestone:</t>
    </r>
    <r>
      <rPr>
        <sz val="11"/>
        <rFont val="Arial"/>
        <family val="2"/>
      </rPr>
      <t xml:space="preserve"> Educate providers to effectively involve patients in treatment decisions and the delivery of personalized care  which  will promote effective self management skills in patients 
</t>
    </r>
    <r>
      <rPr>
        <b/>
        <sz val="11"/>
        <rFont val="Arial"/>
        <family val="2"/>
      </rPr>
      <t>Metric:</t>
    </r>
    <r>
      <rPr>
        <sz val="11"/>
        <rFont val="Arial"/>
        <family val="2"/>
      </rPr>
      <t xml:space="preserve"> Number of providers trained</t>
    </r>
  </si>
  <si>
    <r>
      <rPr>
        <b/>
        <sz val="11"/>
        <rFont val="Arial"/>
        <family val="2"/>
      </rPr>
      <t>Milestone:</t>
    </r>
    <r>
      <rPr>
        <sz val="11"/>
        <rFont val="Arial"/>
        <family val="2"/>
      </rPr>
      <t xml:space="preserve"> Create ongoing performance improvement program and coaching networks 
</t>
    </r>
    <r>
      <rPr>
        <b/>
        <sz val="11"/>
        <rFont val="Arial"/>
        <family val="2"/>
      </rPr>
      <t>Metric:</t>
    </r>
    <r>
      <rPr>
        <sz val="11"/>
        <rFont val="Arial"/>
        <family val="2"/>
      </rPr>
      <t xml:space="preserve"> Develop protocol for ongoing training.</t>
    </r>
  </si>
  <si>
    <r>
      <rPr>
        <b/>
        <sz val="11"/>
        <rFont val="Arial"/>
        <family val="2"/>
      </rPr>
      <t>Milestone:</t>
    </r>
    <r>
      <rPr>
        <sz val="11"/>
        <rFont val="Arial"/>
        <family val="2"/>
      </rPr>
      <t xml:space="preserve"> Increase patient enrollment in Coaching program
</t>
    </r>
    <r>
      <rPr>
        <b/>
        <sz val="11"/>
        <rFont val="Arial"/>
        <family val="2"/>
      </rPr>
      <t>Metric:</t>
    </r>
    <r>
      <rPr>
        <sz val="11"/>
        <rFont val="Arial"/>
        <family val="2"/>
      </rPr>
      <t xml:space="preserve"> Increasing percentage of eligible patients per criteria enrolled in coaching program.</t>
    </r>
  </si>
  <si>
    <r>
      <rPr>
        <b/>
        <sz val="11"/>
        <rFont val="Arial"/>
        <family val="2"/>
      </rPr>
      <t>Milestone (process measurement)</t>
    </r>
    <r>
      <rPr>
        <sz val="11"/>
        <rFont val="Arial"/>
        <family val="2"/>
      </rPr>
      <t xml:space="preserve">: Implement protocol/bundle for two chronic conditions (CHF and diabetes management)
</t>
    </r>
    <r>
      <rPr>
        <b/>
        <sz val="11"/>
        <rFont val="Arial"/>
        <family val="2"/>
      </rPr>
      <t>Metric:</t>
    </r>
    <r>
      <rPr>
        <sz val="11"/>
        <rFont val="Arial"/>
        <family val="2"/>
      </rPr>
      <t xml:space="preserve"> Compliance with protocol for first protocol documented at  40% </t>
    </r>
  </si>
  <si>
    <r>
      <rPr>
        <b/>
        <sz val="11"/>
        <rFont val="Arial"/>
        <family val="2"/>
      </rPr>
      <t>Milestone:</t>
    </r>
    <r>
      <rPr>
        <sz val="11"/>
        <rFont val="Arial"/>
        <family val="2"/>
      </rPr>
      <t xml:space="preserve"> Pilot this tool and the team of 3 managers and 1 director at 3 sites.
</t>
    </r>
    <r>
      <rPr>
        <b/>
        <sz val="11"/>
        <rFont val="Arial"/>
        <family val="2"/>
      </rPr>
      <t>Metric:</t>
    </r>
    <r>
      <rPr>
        <sz val="11"/>
        <rFont val="Arial"/>
        <family val="2"/>
      </rPr>
      <t xml:space="preserve"> Patient Improvement satisfaction score on certain criteria
measured by the tool. </t>
    </r>
  </si>
  <si>
    <r>
      <rPr>
        <b/>
        <sz val="11"/>
        <rFont val="Arial"/>
        <family val="2"/>
      </rPr>
      <t xml:space="preserve">Milestone: </t>
    </r>
    <r>
      <rPr>
        <sz val="11"/>
        <rFont val="Arial"/>
        <family val="2"/>
      </rPr>
      <t xml:space="preserve"> Achieve compliance in the information being updated in patient chart. 
</t>
    </r>
    <r>
      <rPr>
        <b/>
        <sz val="11"/>
        <rFont val="Arial"/>
        <family val="2"/>
      </rPr>
      <t xml:space="preserve">Metric: </t>
    </r>
    <r>
      <rPr>
        <sz val="11"/>
        <rFont val="Arial"/>
        <family val="2"/>
      </rPr>
      <t>This is measured by the First pass compliance rating system which focuses on doing it right the first time. Increase the compliance of the chart audits correct to 50%.</t>
    </r>
  </si>
  <si>
    <r>
      <rPr>
        <b/>
        <sz val="11"/>
        <rFont val="Arial"/>
        <family val="2"/>
      </rPr>
      <t>Milestone:</t>
    </r>
    <r>
      <rPr>
        <sz val="11"/>
        <rFont val="Arial"/>
        <family val="2"/>
      </rPr>
      <t xml:space="preserve"> Assessment of disparities in patient experience of primary care, chronic disease management
</t>
    </r>
    <r>
      <rPr>
        <b/>
        <sz val="11"/>
        <rFont val="Arial"/>
        <family val="2"/>
      </rPr>
      <t>Metric:</t>
    </r>
    <r>
      <rPr>
        <sz val="11"/>
        <rFont val="Arial"/>
        <family val="2"/>
      </rPr>
      <t xml:space="preserve"> Use of patient experience measures to identify disparities in primary care, chronic disease management; </t>
    </r>
  </si>
  <si>
    <t xml:space="preserve">An extensive study was performed by Drs. Kaplan and Billimek, et al. The findings were presented to the Diabetes Summit Group and summary information documented and shared in the R2D2C2 reports on our Sharepoint.  A custom, comprehensive patient experience survey was created to assess patient ratings of overall quality of care, interpersonal quality of care and diabetes management burden.   Significant ethnic disparities in patient experience were noted.  Although Latino patients reported greater satisfaction with interpersonal care than non-Hispanic white patients, they reported poorer overall quality of care, and greater diabetes management burden.  </t>
  </si>
  <si>
    <r>
      <rPr>
        <b/>
        <sz val="11"/>
        <rFont val="Arial"/>
        <family val="2"/>
      </rPr>
      <t>Milestone:</t>
    </r>
    <r>
      <rPr>
        <sz val="11"/>
        <rFont val="Arial"/>
        <family val="2"/>
      </rPr>
      <t xml:space="preserve"> Implementation of assessment, feedback and improvement strategies for primary care and chronic disease management
</t>
    </r>
    <r>
      <rPr>
        <b/>
        <sz val="11"/>
        <rFont val="Arial"/>
        <family val="2"/>
      </rPr>
      <t>Metric:</t>
    </r>
    <r>
      <rPr>
        <sz val="11"/>
        <rFont val="Arial"/>
        <family val="2"/>
      </rPr>
      <t xml:space="preserve"> Collect and analyze patient survey data, produce feedback and quality improvement recommendations</t>
    </r>
  </si>
  <si>
    <t xml:space="preserve">An extensive study was performed by Drs. Kaplan and Billimek, et al. The findings were presented to the Diabetes Summit Group and summary information documented and shared in the R2D2C2 reports on our Sharepoint.  Results from the comprehensive survey were used to guide the development of Coached Care program for diabetes.  A composite measure of diabetes management burden (including a passive approach to health care, depression, financial barriers, co-morbid illness and physical functioning) was created from the patient experience survey.  Patients with higher scores on the composite measure of diabetes management burden reported poorer medication adherence and poorer outcomes.   As a result, we tailored the Coached Care program to target patients with the greatest barriers to diabetes management, and to address these barriers by encouraging a less passive approach to health care.  Preliminary analyses suggest that the Coached Care program produces the greatest improvement in outcomes among patients with the greatest diabetes management burden.  </t>
  </si>
  <si>
    <r>
      <t xml:space="preserve">All necessary education was provided to the physicians, pharmacists and nursing staff regarding VTE which included the following: 
• Patient assessment
• VTE risk assessment
• VTE risk categories
• Appropriate interventions and patient education
• New risk assessment tools and MD order sets
• MD responsibilities 
• RN responsibilities 
Multiple strategies were utilized to provide the education including the following: 
• Computer based training
• Clinical Updates
• Laminated resources for the units
• Grand round education
• Nursing Huddle education
• CNS/Educator support on the nursing units
</t>
    </r>
    <r>
      <rPr>
        <u/>
        <sz val="10"/>
        <rFont val="Arial"/>
        <family val="2"/>
      </rPr>
      <t>Issue Identified</t>
    </r>
    <r>
      <rPr>
        <b/>
        <u/>
        <sz val="10"/>
        <rFont val="Arial"/>
        <family val="2"/>
      </rPr>
      <t>:</t>
    </r>
    <r>
      <rPr>
        <sz val="10"/>
        <rFont val="Arial"/>
        <family val="2"/>
      </rPr>
      <t xml:space="preserve">  Clarification of Low, Moderate and High risk patients.   
</t>
    </r>
    <r>
      <rPr>
        <u/>
        <sz val="10"/>
        <rFont val="Arial"/>
        <family val="2"/>
      </rPr>
      <t>Action:</t>
    </r>
    <r>
      <rPr>
        <sz val="10"/>
        <rFont val="Arial"/>
        <family val="2"/>
      </rPr>
      <t xml:space="preserve">  Anticoagulation Steering Committee provided clarification and education to assist physicans and nursing on appropriate identification of low, moderate and high risk patients.  </t>
    </r>
  </si>
  <si>
    <t xml:space="preserve">Mile Stone 1:  Report at least 6 months of data collection on Sepsis Resuscitation Bundle to SNI and the State for the purposes of establishing baseline.
The two milestones for DY7 were reporting 6 months of baseline data and house wide implementation of a protocol for early detection and management of severe sepsis and septic shock.  It was felt that because such a protocol had not existed at UCIMC before, it would take about six months from pilot to implementation, and educational efforts needed to begin before that.  Due to changes in leadership in our DSRIP Sepsis Task Force, there were not 6 months of pre-interventional time that could be used for establishing a prospective baseline.  Therefore, we decided to use a retrospective baseline.  In order to make use of our current EMR system, which went live October 2010, we decided to use the 6 months from October 2010 to March 2011 as our baseline period.
Next, we had to determine how to identify cases of severe sepsis and septic shock.  Using UHC data, we identified 66 cases during this 6 month period.  It was felt that this was a tremendous underestimation, and likely due to physician documentation and coding biases.  We had initially began to use infection specific codes in combination with organ failure codes that we felt were representative of the cases of severe sepsis that we see here at UCIMC.  However, we were later instructed by SNI to use definitions, measures, and data collection methodologies adopted from the Integrated Nurse Leadership Program (INLP).   We had felt that the data collected in this way would under-represent our severe sepsis cases because diseases which we encounter on a regular basis such as endocarditis, meningitis, and osteomyelitis were not included, while syndromes that we never encounter such as septicemic plague and septicemic anthrax were.  This was brought to SNI’s attention, and their response was that they would like to maintain consistency across institution in the methodology.  
After cases of severe sepsis and septic shock which met coding criteria were identified, each case was reviewed for clinical criteria.  This was done by manual chart abstraction, and was a time consuming process.  UCIMC is still in the process of converting from paper chart to EMR, hence much of the chart review had to be done by looking over hand written notes and flow sheets.  We also applied exclusion criteria provided by SNI.  For those cases meeting inclusion criteria, we assessed each sepsis resuscitation bundle element individually.  Cases counted as compliant were those in which all applicable bundle elements were done within the designated time period.  
Due to the sheer number of charts and complexity of the severely ill patients, it was difficult to find qualified chart abstractors.  The abstractor had to have a clinical background, preferably in critical care, in order to be able to quickly understand physician documentation and assess ICU nursing flow sheets.  In the end, we utilized several light duty critical care nurses for our chart abstraction.  It took significant time and energy to train each chart reviewer and to try to maintain the lowest possible inter-reviewer variability.
The final cases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After submission of our baseline data, we were informed that there was great variability to the collection methods across the public hospitals.  We found that even with the existence of evidence based guidelines, bundle elements were subject to differences in interpretation.  We participated a daylong meeting in Oakland in April 2012 of the DSRIP Sepsis Leads in order to arrive at some type of consensus to both data gathering methodology as well as operational definitions.   To complicate things, new consensus guidelines will be published for management of severe sepsis and septic shock, in which changes in resuscitation bundle elements are highlighted.  </t>
  </si>
  <si>
    <t xml:space="preserve">Milestone 2:  Implementation of protocol for early detection and management of severe sepsis and septic shock.
The implementation of a house wide protocol for early detection and management of severe sepsis and septic shock was no easy task.  Review of our baseline data noted that all care providers could benefit from education on sepsis.  Institutional wide education efforts were began in November 2011.  Faculty led mini-lectures and discussions were held for all physician groups by department.  This included resident physicians, faculty members, and nurse practitioners.  The curriculum included a general overview of severe sepsis and septic shock, evidence for Early Goal Directed Therapy, outline of the sepsis resuscitation bundle, and an overview of the UCI Sepsis Protocol.  A Computer Based Training module was devised for education of all nurses.  An UCIMC algorithm for management of severe sepsis and septic shock, based on the International Consensus Guidelines, was developed and posted on the intranet.  Posters of this algorithm were posted in all work rooms.  
Because of the time sensitive elements in the sepsis resuscitation bundle, early detection of severe sepsis and septic shock is key.  In the ED, we made use of the electronic vital sign documentation that is already in place, and developed methods to screen the vital signs and alert the clinician when SIRS criteria were met.  On the inpatient services, a paper nursing sepsis screening tool was developed to actively screen for sepsis every shift.  In-person nursing in-services were done as each unit implemented screening.  The importance of sepsis screening was emphasized.  Two outpatient areas, the Infusion Center and Acute Rehab Unit, voluntarily began sepsis screening.  
Once a patient screens positive for severe sepsis or septic shock, the sepsis resuscitation bundle needed to be applied in a timely manner.  Here, we identified and resolved several systems issues.  From review of our baseline data, it was noted that blood cultures were obtained more than 80% of the time, while lactate was only ordered 45% of the time.  This was easily remedied by giving the option to order a lactate level from the blood culture order screen.  In November of 2011, IV Zosyn was made available in the Pyxis in the ED.  This greatly improved antibiotic turn around time in the ED.  A comprehensive electronic physician order set was developed, which provided easy access to all of the sepsis resuscitation bundle elements.  This order set flagged orders for the pharmacy, so antibiotic turn around time could be enhanced for inpatients.  There are also recommendations for empiric antibiotic regimens for common infectious syndromes to guide physician prescription.  An automatic Infectious Disease Consultation is generated for these critically ill patients.  
Pilot of the UCIMC Sepsis Protocol began in November 2011.  By the end of December 2011, the protocol was live in the ED, MICU, and CCU.  Over the next 6 months, we implemented stepwise roll out of the protocol, and were completely implemented across the entire Institution by the end of May 2012.  As would be expected, there were many challenges and lessions learned.  It was extremely challenging to implement something to this scale using our existing “hybrid” paper and electronic medical record system.  The complexity of the Sepsis Order Set generated previously unanticipated issues, such as duplication of STAT antibiotic orders.  Several IT issues have been identified for enhancement of the order set or improvement of data gathering, and are in the process of being resolved.   
In order to gather data on screening, sepsis resuscitation bundle compliance, and mortality, various methods were employed.  Cases that screened positive by SIRS criteria were captured by generation of electronic reports (for ED cases) and carbon copies of nursing screening forms (inpatient cases).  For severe sepsis and septic shock, the SIRS criteria have proved to be highly sensitive, but poorly specific.  Significant time was spent in manual review of these cases to differentiate between SIRS, uncomplicated sepsis, and severe sepsis /septic shock.  In addition, the sheer volume of positive screens has made management of data cumbersome and difficult.  
Implementation of the Sepsis Protocol at UCIMC has exemplified the power of team work.  The multidisciplinary Sepsis Task Force meets monthly, with active involvement by physicians, nursing, Informatics, Pharmacy, and laboratory services.  Support of the executive leadership proved invaluable.  Monthly meetings with the Chief Medical Officer helped to remove barriers.  The CMO is also the champion for the Lean 6 Sigma project on sepsis.  A sepsis related goal, improvement of antibiotic turn around time for severe sepsis and septic shock patients, has become the Institutional goal for the coming year, demonstrating the Institution’s commitment to improve sepsis management in our patients.
Moving forward, we plan to gather and analyze prospective data on both sepsis bundle compliance and mortality.  The data will be divided by unit and service, so feedback can be provided to the clinicians along with reinforcements in education.  A computer based CME module will be developed to further provide education about sepsis and its management.  In October, our EMR system will incorporate electronic vital signs documentation for the inpatient services.  At that time, we anticipate that sepsis screening would be done electronically and automatically, further improving workflow and data capture.  We plan to pursue further enhancements to the Sepsis Order Set, to make it more user friendly.  We will also compare the sepsis bundle compliance of cases identified by screening with those identified by coded data.  
</t>
  </si>
  <si>
    <t>2. Implement the Sepsis Resuscitation Bundle, as evidenced by:
Part A: Sepsis Resuscitation Bundle: to be completed within 6 hours for  patients with severe sepsis, septic shock, and/or lactate &gt; 4 mmol/L (36 mg/dl)
• Serum lactate measured.
• Blood cultures obtained prior to antibiotic administration.
• Improve time to broad-spectrum antibiotics: within 3 hours for ED admissions and 1 hour for non-ED  admissions.
• In the event of hypotension and/or lactate &gt; 4 mmol/L (36 mg/dl), 
o Deliver an initial minimum of 20 ml/kg of crystalloid (or colloid equivalent).
o Administer appropriate vasopressors for hypotension not responsive to initial fluid resuscitation to achieve mean arterial pressure (MAP) &gt; 65 mm Hg.
• In the event of persistent hypotension despite fluid resuscitation (septic shock) and/or lactate &gt; 4 mmol/L (36 mg/dl):
o Achieve central venous pressure (CVP) of &gt; 8 mm Hg measured directly or estimated by ultrasound assessment of IVC collapsibility index.
o When appropriate central access or StO2 monitoring is available, measure and achieve central venous oxygen saturation (ScvO2) of &gt; 70%.
Part B: Sepsis Management Bundle: to be completed within 24 hours for patients with severe sepsis, septic shock, and/or lactate &gt;4 mmol/L (36 mg/dl).
• Stress does steroids administered for septic shock in accordance with a standardized ICU policy
• Glucose control maintained &gt; lower limit of normal, but &lt; 180 mg/dl (10 mmol/l)
• Inspiratory plateau pressures maintained &lt;30 cm H2O for mechanically ventilated patients; lung protective ventilation strategy
• Consideration of drotrecogin alfa (activated) in accordance with ICU policy
Part C: Train key housestaff in the use of point of care ultrasound for the assessment of volume status, hypotension, and shock.</t>
  </si>
  <si>
    <t xml:space="preserve">3. Report at least 6 months of data collection on Sepsis Resuscitation Bundle to SNI for purposes of establishing the baseline and setting benchmarks. </t>
  </si>
  <si>
    <t>4. Report the Sepsis Resuscitation Bundle results to the State.</t>
  </si>
  <si>
    <t xml:space="preserve">This housewide percentage of 62% reflects the newly clarified NHSN definition of CLIP compliance among all lines inserted (not just those on whom a CLIP form was submitted). Most hospitals report compliance among submitted CLIP forms. However, not all inserters reliably submit a CLIP form. Here, we account for lines for which no CLIP form was submitted; these are considered non-compliant and form a basis for improvement for documentation of compliance.
These data are from the 8 month period (Nov 2011-June 2012) Our process of identifying newly placed central lines has been modified; this time period more accurately reflects new lines inserted; improvement in documentation of new lines inserted &amp; completion of CLIP forms is reflected in a slightly higher rate of compliance .
Room for improvement remains with a) continuing to increase documentation accuracy of all newly placed central lines (see Project 11 Milestone for DY-7), b) increasing CLIP form submission for each of these new insertions, and c) maintaining high compliance with insertion bundle among CLIP forms reported (reflected in CLIP compliance reported to NHSN for July 2011-Jun 2012, which was 98%).
</t>
  </si>
  <si>
    <t>1. Implement the Central Line Insertion Practices (CLIP), as evidenced by:
a) Bundled central line kits available from central supply
b) Line insertion training (including sterile barrier precautions, chlorhexidine prep, site choice) for new medical, surgical, and anesthesia residents
c) Begin development of automated targeted reminders for daily review of line necessity (Begin Y2, finish Y3).
d) Measure percent of newly placed central lines with CLIP form completed
e) Provide feedback to physicians whose CLIP form indicates missed opportunities for bundle adherence</t>
  </si>
  <si>
    <t>a) Bundled central line kits: Evaluated for specific items needed, procured through central supply and distributed to all applicable areas. Policy reflects required use of bundled kit. Use of kits initiated housewide.
b) Line insertion training: Housewide education to nursing staff based on revised policy and included return demonstration for use of bundled kits, CLIP form, and line maintenance procedures. Physician line insertion training developed (includes use of the bundle) and implemented for all incoming medical, surgical, and anesthesia residents.
c) Begin development of automated reminders for daily review of line necessity: 
Automated targeted reminders for daily review of line necessity depends upon EMR functionality that will be implemented in DSRIP Year 3 (DY8) as part of the Phase 4 EMR implementation.  Kickoff internal Information Services department meetings have been held regarding project scope and planning of the Phase 4 project.  Build requirements including the reminders for central line necessity documentation, have been captured in planning for development and configuration to begin in Spring of 2012.  Key stakeholders and working team members (including representatives from Nursing, Epidemiology/Infection Prevention, and our Physician Champions) have been identified for design and implementation of this functionality.
d) Measure percent of newly placed central lines with CLIP forms completed: measurement completed and reported in metric above
e) Provide physician feedback for non-compliant CLIP adherence: Educational email sent to line inserter and person documenting CLIP compliance (copy to Nurse Manager and Medical Director). Majority of non-compliance on submitted CLIP forms has been noted in emergent trauma cases.</t>
  </si>
  <si>
    <t xml:space="preserve">2) Report at least 6 months of data collection on CLIP to SNI for purposes of establishing the baseline and setting benchmarks. </t>
  </si>
  <si>
    <t>This housewide percentage reflects the newly clarified NHSN definition of CLIP compliance among all lines inserted (not just those on whom a CLIP form was submitted). Most hospitals report compliance among submitted CLIP forms. However, not all inserters reliably submit a CLIP form. Here, we account for lines for which no CLIP form was submitted; these are considered non-compliant and form a basis for improvement for documentation of compliance.
These data are from the 6 month period (Nov 2011-Apr 2012) Our process of identifying newly placed central lines has been modified; this time period more accurately reflects new lines inserted, the majority of which do not have CLIP forms completed.</t>
  </si>
  <si>
    <t>3) Report at least 6 months of data collection on CLABSI to SNI for purposes of establishing the baseline and setting benchmarks.</t>
  </si>
  <si>
    <t>Num = NHSN defined CLABSI cases in ICU and Non-ICU, excluding Neuropsych &amp; Oncology
Den= Number of ICU and Non-ICU (excluding Neuropsych &amp; Oncology) central line days
These data are inclusive of the 6 month period (Jan 2011 - June 2011) for baseline
24 CLABSI / 11108 Central Line Days x 1000 = 2.16 CLABSI per 1000 line days. 
UCI conferred rights to SNI to see these NHSN data before Dec 2011.
Baseline for ICU= 14/5643=2.48 (Jan-June 2011)
Baseline for non-ICU= 10/5465=1.83 (Jan-June 2011)</t>
  </si>
  <si>
    <t>4) Report CLIP results to the State.</t>
  </si>
  <si>
    <t>CLIP results for all ICU units reported to CAPH via NHSN.</t>
  </si>
  <si>
    <t>Hire and train information specialists to develop and implement reporting capabilities of registry and integrate with EMR</t>
  </si>
  <si>
    <t xml:space="preserve">The first informaticist/project manager was hired in August of 2011.  The second information specialist (programmer) was an internal candidate who transferred from our Information Services customer applications development team after an extended search for the right combination of technical, clinical and customer interface skills.  Training included pre- and post-transfer training sessions with the Clinical Informatics Director and first information specialist hired for the registry in order to explore needs, options and strategy for moving forward with registry development.
Additional technical assistance for registry development is being provided by a consultant firm, CMC America, in order to build the needed user interface for viewing and reporting on registry data.  The consultant firm was hired in April 2012 for their excellent reputation in the disease registry development arena, and due to delays (nearly six months from position posting to hire/transfer) in hiring of the second information specialist associated with a staffing shortage in our HR department, and high demand/limited availability of IT candidates in the market.  
</t>
  </si>
  <si>
    <t xml:space="preserve">Create/disseminate protocols for registry-driven reminders and reports for clinicians and providers regarding key health indicators monitoring and management in patients with diabetes. </t>
  </si>
  <si>
    <t xml:space="preserve"> Protocols for ambulatory care of patients with diabetes were developed and implemented via the efforts of the Diabetes Summit Team and administrative staff of the University Physicians and Surgeons group.  Reports from the diabetes registry were analyzed and used to determine the best methodology for implementation of the care protocol in our primary care clinics where registry patients are seen.
 Paper tools were created to facilitate implementation of the care protocols until electronic EHR methods could be made available in all primary care areas (scheduled to go-live November 2012 through April 2013).  The primary tool for protocol reminders is a flowsheet outlining all necessary care for key health indicator monitoring and management (e.g. frequency of lab tests, visits, ophthalmologic exams, etc.)
 Translating the flowsheet protocol into the electronic EHR was a challenge from the perspective of reconciling functional capabilities of the EHR system with the needs of clinicians making care decisions during patient visits.  Custom programming will be utilized to design cohesive, comprehensive views of patient information to facilitate clinical decision making and protocol adherence. 
</t>
  </si>
  <si>
    <t>The baseline number of medical home patients seen at the Senior Center (DY 6) was 1508 patients, placing the 5% increase goal this year at 1583 patients.  Medical home patients are defined as patients with two completed visits (primary care) at the Senior Center between July 1, 2011 and June 30, 2012.
In DY7, the Senior Center met its medical home patients goal increase by providing care to 1588 medical home patients.  This increase was made possible by the hiring of the new Geriatrician, Gregory Gatchall in the fall of 2011.
Going forward monitoring will continue at regular intervals (monthly) throughout the year to track the number of patients meeting the medical home criteria on a more real-time basis.  In addition to patients who have been seen twice, patients who have NOT been seen twice in the year will be tracked for making/rescheduling follow up appointments as appropriate.</t>
  </si>
  <si>
    <r>
      <rPr>
        <b/>
        <sz val="11"/>
        <rFont val="Arial"/>
        <family val="2"/>
      </rPr>
      <t>Milestone:</t>
    </r>
    <r>
      <rPr>
        <sz val="11"/>
        <rFont val="Arial"/>
        <family val="2"/>
      </rPr>
      <t xml:space="preserve"> To take care of patients at the UC Irvine (UCI) FQHC in Santa Ana for their own patients to maintain continuity of care.</t>
    </r>
    <r>
      <rPr>
        <b/>
        <sz val="11"/>
        <rFont val="Arial"/>
        <family val="2"/>
      </rPr>
      <t xml:space="preserve">
Metric:  </t>
    </r>
    <r>
      <rPr>
        <sz val="11"/>
        <rFont val="Arial"/>
        <family val="2"/>
      </rPr>
      <t>Increase in the no. of patients seen in these expanded clinic hours by 3%.</t>
    </r>
  </si>
  <si>
    <t>Last year the scheduling templates for the UCI Santa Ana FQHC clinic were expanded to include a four-hour late-afternoon/early-evening appointment session each day to serve pediatric patients and their working parents. This made an additional 20 hours per week available to these patients.
The first year goal was to serve 5 patients per day (i.e. 25 patients per week, or 112 pts per month using the daily patient rate multiplied by 22.4 clinic days per month) during the expanded clinic hours. However, an average of 7 patients per day (i.e. 35 patients/week or 157 patients/month) were seen during expanded hours, exceeding the goal perhaps due to higher than expected demand for appointments after normal working hours, potentially combined with quieter waiting rooms and shorter appointment wait times.
This year the UCI Santa Ana FQHC served an average of 7.8 patients per day (i.e. 39 patients/week or 175 patients/month), during the expanded clinic hours.  This represented an additional 11% increase from the number of patients served during the expanded clinic hours last year, or an increase of 159% from the baseline goal.</t>
  </si>
  <si>
    <t xml:space="preserve">Two Level 5 coaches have been hired as coordinators (Mary Jean Christian, RD, CDE for Diabetes, and Nathalie DeMichelis, RN for CHF) and were trained in both of our coaching modules (general coaching and disease-specific). They will oversee all other levels of coaches in their respective disease areas.   </t>
  </si>
  <si>
    <t xml:space="preserve">Twelve individuals were hired or assigned and trained to participate as coaches in our Diabetes Coaching Program.  The total includes 6 volunteer Level 1 Coaches, and 6 staff members:  one coach/ coordinator (i.e. Level 5 Coach), plus five Level 2-4 Coaches.  Two of the six staff members were per-diem CDE positions that were created specifically for the coaching program.  All coaches completed both training modules in sessions conducted in February and May, 2012. </t>
  </si>
  <si>
    <t xml:space="preserve">After an exhaustive nation-wide search to find the best match for our Senior Center patient population’s needs, Gregory Gatchell, DO was hired to provide primary patient care and train learners in the multidisciplinary team model of primary care.   Dr. Gatchell has been certified as a simulation instructor; increasing his clinical time over recent months has increased access to learners by 20%.    
Raciela Austin, NP was hired to create curriculum and protocols for Multi-disciplinary teams.  She is a certified simulation instructor who is also assisting with on-going assessment of the Senior Center for NCQA designation as a Patient Centered Medical Home.
</t>
  </si>
  <si>
    <t xml:space="preserve">The Senior Health Center historically has taught Medical Students, Medical Residents, Geriatric Fellows, and Pharmacy students.  We have increased the total number of learners to 148 in part by adding NPs and a Psychologist to the learner pool, and significantly increasing the number of Medical Students (from 8 to 97 per year). Learners' tasks/responsibilities are outlined in a document available upon request. The learners are trained in the areas of primary care for seniors, specialty geriatric care (consultation, health assessment and memory assessment), multidisciplinary teams, and pharmacy.  Curriculum is also in development for additional patient care simulation, telemedicine and home health monitoring to be implemented in the next 2 years.
</t>
  </si>
  <si>
    <t>Rachel Austin and Dr. Gibbs created the telemedicine curriculum and teaching model which are now ready for use with residents and fellows.  Clinical workflow and disease specific care protocols were written for:  pain, falls, weight loss, GI discomfort, altered mental status and dermatology.  Telemedicine equipment has been chosen for purchase, including robots and telemedicine carts for two Skilled Nursing Facility sites in order to pilot/study which system best serves the needs of patients and clinicians.</t>
  </si>
  <si>
    <t>The Macy and Carnegie Model for multidisciplinary/inter-professional education has been incorporated in our syllabi for all learners at the Senior Health Center.  Dr. Gatchell and Ms. Austin attended a simulator instructor training course in May, 2012.  Simulation curricula for students are being created for Medical Students, Residents, Fellows and nursing students (inter-professional learning-Macy/Carnegie model) to be completed this September. Telemedicine training at UCSD for Kate Kassuba and Rachel Austin was completed on June 1, 2012.  All policies and protocols have been documented and are available upon request.  The new simulation and multidisciplinary education programs will be evaluated by using standardized student evaluations at scheduled intervals throughout the year.</t>
  </si>
  <si>
    <t>Using the Total Illness Burden Index (TIBI) survey for UCI patients with diabetes, this milestone was achieved in a research study conducted by Dr. Sherrie Kaplan.  The TIBI survey includes sets of validated disease- and function-specific questions which result in a score that predicts patient outcomes.  Caregivers can then utilize the score to assist with setting care priorities and goals in situations involving several simultaneous disease conditions or symptoms.</t>
  </si>
  <si>
    <t xml:space="preserve">Full statistical analysis of illness complexity was completed post-study, and presented to various audiences including the UCI Diabetes Summit group for consideration in future planning and organizational strategies to address improved care of patients with diabetes.  Documentation presented is available for review upon request. </t>
  </si>
  <si>
    <t>Implement risk stratification pilot protocol using diabetes as a model</t>
  </si>
  <si>
    <t>Using diabetes as a model, evaluate proportion of patients in each risk stratum Metric: Produce report specifying proportion and type of patients in each risk stratum; Review results with clinical and health policy experts for appropriateness</t>
  </si>
  <si>
    <t xml:space="preserve">Of the 1588 medical home patients seen twice at the Senior Center in DY7, 1303 (82%) of them have been assigned to a provider. We provided a list to each Senior Center provider of the patients currently showing them as their PCP. The PCPs reviewed each list, and replied to us where there needed to be corrections. We then reviewed any patients that didn't have a PCP indicated (or needed to have a new one assigned because of physician turnover, etc.) and made a suggestion based on the patient's pattern of who they had seen. We also asked the front desk to verify with the patient who their PCP was, and to make updates as needed, as a part of the check-in process. We did not make efforts to assign patients who were deceased (but we had still seen twice in DY7). We are rolling out a similar review at our other primary care locations as well. </t>
  </si>
  <si>
    <r>
      <t>Continue to assess readiness of the site being designated an NCQA, or equivalent that may become available during the project, Medical Home</t>
    </r>
    <r>
      <rPr>
        <b/>
        <sz val="10"/>
        <rFont val="Arial"/>
        <family val="2"/>
      </rPr>
      <t/>
    </r>
  </si>
  <si>
    <r>
      <rPr>
        <b/>
        <sz val="10"/>
        <rFont val="Arial"/>
        <family val="2"/>
      </rPr>
      <t>Milestone:</t>
    </r>
    <r>
      <rPr>
        <sz val="10"/>
        <rFont val="Arial"/>
        <family val="2"/>
      </rPr>
      <t xml:space="preserve"> Design of Eligibility standards to include 65+ population AND potentially Dual Eligible population
</t>
    </r>
    <r>
      <rPr>
        <b/>
        <sz val="10"/>
        <rFont val="Arial"/>
        <family val="2"/>
      </rPr>
      <t>Metric:</t>
    </r>
    <r>
      <rPr>
        <sz val="10"/>
        <rFont val="Arial"/>
        <family val="2"/>
      </rPr>
      <t xml:space="preserve">  Document the quantified population in the medical home by eligibility status</t>
    </r>
  </si>
  <si>
    <r>
      <rPr>
        <b/>
        <sz val="10"/>
        <rFont val="Arial"/>
        <family val="2"/>
      </rPr>
      <t xml:space="preserve"> Milestone</t>
    </r>
    <r>
      <rPr>
        <sz val="10"/>
        <rFont val="Arial"/>
        <family val="2"/>
      </rPr>
      <t xml:space="preserve">: Increase number of referrals/patients served.  Create database to track participants. Create patient satisfaction survey.  Identify process improvement initiatives as a result of implementation of program.
</t>
    </r>
    <r>
      <rPr>
        <b/>
        <sz val="10"/>
        <rFont val="Arial"/>
        <family val="2"/>
      </rPr>
      <t>Metrics:</t>
    </r>
    <r>
      <rPr>
        <sz val="10"/>
        <rFont val="Arial"/>
        <family val="2"/>
      </rPr>
      <t xml:space="preserve">  Database and Patient survey complete with survey results shared with Sr. Admin. Process Improvement initiatives with significant documented changes in service and care delivery.  Hire staff as indicated in program plan (3 FTE)</t>
    </r>
  </si>
  <si>
    <r>
      <rPr>
        <b/>
        <sz val="10"/>
        <rFont val="Arial"/>
        <family val="2"/>
      </rPr>
      <t>Milestone:</t>
    </r>
    <r>
      <rPr>
        <sz val="10"/>
        <rFont val="Arial"/>
        <family val="2"/>
      </rPr>
      <t xml:space="preserve"> Develop Care Navigation training materials for Coaches
</t>
    </r>
    <r>
      <rPr>
        <b/>
        <sz val="10"/>
        <rFont val="Arial"/>
        <family val="2"/>
      </rPr>
      <t>Metric:</t>
    </r>
    <r>
      <rPr>
        <sz val="10"/>
        <rFont val="Arial"/>
        <family val="2"/>
      </rPr>
      <t xml:space="preserve"> Produce training curriculum and materials  NOTE: This Milestone/Metric appears twice in list of DY 7 milestones in 5 year Plan</t>
    </r>
  </si>
  <si>
    <r>
      <rPr>
        <b/>
        <sz val="10"/>
        <rFont val="Arial"/>
        <family val="2"/>
      </rPr>
      <t>Milestone:</t>
    </r>
    <r>
      <rPr>
        <sz val="10"/>
        <rFont val="Arial"/>
        <family val="2"/>
      </rPr>
      <t xml:space="preserve"> Train Coaches in Care Navigation module
</t>
    </r>
    <r>
      <rPr>
        <b/>
        <sz val="10"/>
        <rFont val="Arial"/>
        <family val="2"/>
      </rPr>
      <t>Metric:</t>
    </r>
    <r>
      <rPr>
        <sz val="10"/>
        <rFont val="Arial"/>
        <family val="2"/>
      </rPr>
      <t xml:space="preserve"> Number of coaches who complete training</t>
    </r>
  </si>
  <si>
    <t>The reported rate of patients with LDL-C control is based on laboratory results from the UCI and Quest Diagnostics labs interfaced into the UCI EMR 07/01/2011-6/30/2012, plus labs manually abstracted from medical records.  The interfaced lab results represent 70-75% of lab tests performed for UCI patients, based on data validation performed by the Diabetes Summit Group and analysis of insurance carriers (and associated servicing labs).  Although efforts have been made to manually capture results from outside labs that are not available electronically; the numerator may be lower than the actual number of patients with  LDL-C control.  With implementation of a UCI and regional Health Information Exchange (HIE) scheduled within the next several years, it is anticipated that additional lab data from various sources will be added to the UCI data warehouse electronically.</t>
  </si>
  <si>
    <t>The reported rate of patients with A1c control &lt;8% is based on laboratory results from the UCI and Quest Diagnostics labs interfaced into the UCI EMR 07/01/2011-6/30/2012, plus labs manually abstracted from medical records.  The interfaced lab results represent 70-75% of lab tests performed for UCI patients, based on data validation performed by the Diabetes Summit Group and analysis of insurance carriers (and associated servicing labs).  Although efforts have been made to manually capture results from outside labs that are not available electronically; the numerator may be lower than the actual number of patients with Hemoglobin A1c control.  With implementation of a UCI and regional Health Information Exchange (HIE) scheduled within the next several years, it is anticipated that additional lab data from various sources will be added to the UCI data warehouse electronically.</t>
  </si>
  <si>
    <t>Completion of this goal is evidenced by the new contract established between UCI and Press-Ganey in April 2012 to administer the CG-CAHPS survey going forward (previously administered by Avatar), and build of the data interface to Press-Ganey in April 2012 in order to provide needed data for survey administration.  Press-Ganey completed their preparatory work to implement the UCI CG-CAHPS survey in May 2012 and began administering the survey in June 2012.</t>
  </si>
  <si>
    <t xml:space="preserve">3.Milestone:  Begin development of daily nursing prompts to identify presence of each medical device
Metric (improvement): Achieve at least 80% automated capture of patients with devices. Measure this by assessing the percent of patients with devices detected on point prevalence check on a total sample of 2 ICUs and 2 non-ICUs
Numerator:  Patient with devices detected by (automated) electronic prompt
Denominator: Number of devices in patients on sampled units </t>
  </si>
  <si>
    <t xml:space="preserve">The electronic nursing acuity assesment was revised to include prompts for medical device presence, including central lines, foley catheters, and ventilators. The electronic nursing acuity screen is completed daily on a compulsory basis by all nursing staff.
A visual audit conducted in October 2011 with 2 ICU and 2 Non-ICU units compared actual patient devices to documented devices in the acuity system.  Of 60 devices identified through visual audit, 50 had corresponding documentation in the acuity system for a capture rate of 83% (above the 80% goal), showing achievement of the milestone metric.
</t>
  </si>
  <si>
    <t>Obtaining this data presented a significant challenge to the UCI Clinical Informatics Team due to varying workflows for data entry into multiple databases across the organization which include current and legacy information systems (e.g. IDX ambulatory billing, Invision, Allscripts Sunrise Acute Care). ICD-9 codes, CPT codes, free text data and charge detail data are utilized for data capture and reporting.
To achieve validated and reproducable results, documented queries and data staging tables were prepared so that screeing mammogram data could be collected from all sources and systematically compared to the denominator patient dataset.  Per DSRIP superset definitions, the denominator patient dataset was obtained by searching the UCI enterprise data warehouse for female patients age 50-74 years who had visited the primary care clinics at UCI (location list corrected and validated by ambulatory administration) two or more times in the past 12 months (prior DSRIP year).  The numerator was obtained by searching each data source for documentation of patients who had screening mammograms for breast cancer within the past two years, comparing this data against the denominator dataset, and summing the results from each data source.
This data does not include screening mammograms that may have been performed outside of the UCI system, however, EMR enhancements will be implemented in November 2012 to allow easier and more complete documentation of any screening mammogram received by UCI patients.</t>
  </si>
  <si>
    <t>Obtaining this data presented a significant challenge to the UCI Clinical Informatics Team due to varying workflows for data entry across the organization into multiple databases which include current and legacy information systems (e.g. IDX, Invision, Allscripts Sunrise Acute Care).  Information regarding influenza immunizations may be captured in ICD-9, CPT, free text or charge code formats.  Although much of this variation is necessary to meet the operational needs of patient billing, medical records, and clinicians within the ambulatory and inpatient settings, data standardization and workflow streamlining initiatives are ongoing as part of current EMR system enhancement projects.
To achieve validated and reproducable results, documented queries and data staging tables were prepared so that immunization data could be collected from all sources and systematically compared to the denominator patient dataset.  Per DSRIP superset definitions, the denominator patient dataset was obtained by searching the UCI enterprise data warehouse for patients age 50 and older who had visited the primary care clinics (location list corrected and validated by ambulatory administration) two or more times in the past 12 months (prior DSRIP year).  The numerator was obtained by searching each data source for patients receiving influenza immunizations between 09/01/2011 and 02/29/2012, comparing these data with the denominator, and summing the results from each data source. 
Limitations of this data are primarily associated with the manual process of documentation which relies on staff collecting verbal information from patients about outside sources of immunizations, and documenting this information in the correct format and in a timely manner. Although more than 8000 influenza vaccinations were administered by UCI Medical Center and clinics to patients from 9/1/2011 through 2/29/2012, more than 1/2 of these vaccinations were received by patients other than the denominator primary care population.  With only 2% of vaccinations documented as received outside the organization, underdocumentation of these immunizations is likely. Enhancements to the EMR system will be implemented in November that will allow easier and more standardized documentation of influenza vaccinations, facilitating more complete documentation of immunizations.</t>
  </si>
  <si>
    <t>Teaching materials have been created for HF coaches for the Primary Care and Cardiology specialty setting. Content is based on research by Dr. Sherrie Kaplan and Dr. Ngo-Metzher regarding disease management coached care programs.  The program utilizes teach back method and motivational interviews in conjunction with Heart Failure evidence-based therapies and guidelines from the Heart Failure Society, the American Heart Association and American College of Cardiology.  Many researches indicate that these techniques are effective, not just for improving patients’ understanding, but also for improving outcomes.
The primary training document, 'Coached Care for Heart Failure Program - Training Manual' covers the following topics:
  Introduction to Heart Failure - disease description
  Introduction to the Concept of Coached Care
    Heart Failure Coached Care Program Objectives
    Role of the Community Coach
  Being an Effective Community Coach
    Obtaining Heart Failure-related information from the pateint medical record
    Working with the patient during the Coaching Session
      Asking questions effectively
      Encouraging patient participation and self-reliance
  Understanding and Explaining Heart Failure Management
  Medical Terminology and Abbreviations
Training protocol and procedures are outlined in the document 'Coached Care Model for Heart Failure Management'.  Topics include:
  Heart Failure Coached Care Program Clinical Guidelines, Policies and Procedures
  Program Enrollment Procedures
  Job Roles and Responsibilities with Job Descriptions for Heart Failure Phone Coaches and Community Coaches
  Visit Documentation
  Progress Notes, Education Record, EMR Data Collection
  Training Programs for Providers, Community Coaches and Staff
Documents referenced above are available for review upon request.</t>
  </si>
  <si>
    <r>
      <t xml:space="preserve">Lisa Gibbs, MD and Rachel Austin, NP redesigned the model by incorporating the NCQA PCMH and Macy &amp; Carnegie models to meet the demands of patients, their families and our learners. 
 The document 'UCI SeniorHealth Center Patient Centered Care' provides a pictorial representation of the ideal multidisciplinary team model.  Subteam roles and members/components of the UCI Senior Center Patient-Centered Care Team are:
</t>
    </r>
    <r>
      <rPr>
        <b/>
        <u/>
        <sz val="10"/>
        <rFont val="Arial"/>
        <family val="2"/>
      </rPr>
      <t>Patient and Family</t>
    </r>
    <r>
      <rPr>
        <sz val="10"/>
        <rFont val="Arial"/>
        <family val="2"/>
      </rPr>
      <t xml:space="preserve">: at the center of the Multidisciplinary Team's interactions and focus
</t>
    </r>
    <r>
      <rPr>
        <b/>
        <u/>
        <sz val="10"/>
        <rFont val="Arial"/>
        <family val="2"/>
      </rPr>
      <t>Multidisciplinary Team:</t>
    </r>
    <r>
      <rPr>
        <sz val="10"/>
        <rFont val="Arial"/>
        <family val="2"/>
      </rPr>
      <t xml:space="preserve">
  </t>
    </r>
    <r>
      <rPr>
        <b/>
        <sz val="10"/>
        <rFont val="Arial"/>
        <family val="2"/>
      </rPr>
      <t>Primary Care</t>
    </r>
    <r>
      <rPr>
        <sz val="10"/>
        <rFont val="Arial"/>
        <family val="2"/>
      </rPr>
      <t xml:space="preserve">: Faculty Physicians, Physician Assistants, Psycologists
  </t>
    </r>
    <r>
      <rPr>
        <b/>
        <sz val="10"/>
        <rFont val="Arial"/>
        <family val="2"/>
      </rPr>
      <t>Specialty Care:</t>
    </r>
    <r>
      <rPr>
        <sz val="10"/>
        <rFont val="Arial"/>
        <family val="2"/>
      </rPr>
      <t xml:space="preserve"> Consultation, Memory, Health Assessment and Plan Service, Falls, Physical Medicine and Rehab
  </t>
    </r>
    <r>
      <rPr>
        <b/>
        <sz val="10"/>
        <rFont val="Arial"/>
        <family val="2"/>
      </rPr>
      <t>Practice Management</t>
    </r>
    <r>
      <rPr>
        <sz val="10"/>
        <rFont val="Arial"/>
        <family val="2"/>
      </rPr>
      <t xml:space="preserve">: Leadership Team, Billing and Coding Review, Quality Measures, Quarterly Project
  </t>
    </r>
    <r>
      <rPr>
        <b/>
        <sz val="10"/>
        <rFont val="Arial"/>
        <family val="2"/>
      </rPr>
      <t>Care Management</t>
    </r>
    <r>
      <rPr>
        <sz val="10"/>
        <rFont val="Arial"/>
        <family val="2"/>
      </rPr>
      <t xml:space="preserve">: Social Workers, Nurses, Community Based Resources
  </t>
    </r>
    <r>
      <rPr>
        <b/>
        <sz val="10"/>
        <rFont val="Arial"/>
        <family val="2"/>
      </rPr>
      <t>Access to Care and Information</t>
    </r>
    <r>
      <rPr>
        <sz val="10"/>
        <rFont val="Arial"/>
        <family val="2"/>
      </rPr>
      <t xml:space="preserve">: Quest Patient Portal, Same Day Clinic Appointments
  </t>
    </r>
    <r>
      <rPr>
        <b/>
        <sz val="10"/>
        <rFont val="Arial"/>
        <family val="2"/>
      </rPr>
      <t>Medical Education Training Site</t>
    </r>
    <r>
      <rPr>
        <sz val="10"/>
        <rFont val="Arial"/>
        <family val="2"/>
      </rPr>
      <t xml:space="preserve">: Fellows, Residents, Medical Students, Pharmacy Students
  </t>
    </r>
    <r>
      <rPr>
        <b/>
        <sz val="10"/>
        <rFont val="Arial"/>
        <family val="2"/>
      </rPr>
      <t>EMR</t>
    </r>
    <r>
      <rPr>
        <sz val="10"/>
        <rFont val="Arial"/>
        <family val="2"/>
      </rPr>
      <t xml:space="preserve">: E-prescribing, Lab and Radiology Results
  </t>
    </r>
    <r>
      <rPr>
        <b/>
        <sz val="9"/>
        <rFont val="Arial"/>
        <family val="2"/>
      </rPr>
      <t>Interdisciplinary Team</t>
    </r>
    <r>
      <rPr>
        <sz val="10"/>
        <rFont val="Arial"/>
        <family val="2"/>
      </rPr>
      <t xml:space="preserve">:  Psychology, Pharmacy, SocialWork, Occupational/Physical Therapy, Nutrition, Phlebotomy </t>
    </r>
  </si>
  <si>
    <t>Lisa Gibbs, MD and Rachel Austin, NP have developed telehealth (i.e. telemedicine) clinical protocols for several common presenting complaints and conditions in Skilled Nursing Facility (SNF) residents, including gastrointestinal discomfort, altered mental status, and new onset cough/respiratory symptoms.  Each telehealth clinical encounter protocol lists the required participating team members, and may include the Physician or Physicians, Clinical Coordinator/RN at the Senior Center, Learners (Residents and Fellows) and SNF support staff (Nurses and Nursing Assistants).  
Contracts are in place with two SNF's to begin weekly telemedicine sessions in the Fall of 2012.  The two SNF's are Coventry Court, a small facility located in Anaheim specializing in short-term rehabilitation, and Fountain Care, a large facility offering comprehensive rehabilitation services and an Alzheimer's care unit, located in Orange.
Information Services (IS) has worked with Drs. Gibbs and Mosqueda to determine equipment specifications to perform essential basic functions of telemedicine, and has procurred equipment including robots and telemedicine carts, and has prepared infrastructure at the UCI Senior Center and both SNF's for establishing remote connections for equipment at both sites.  
The UCI Senior Center Telemedicine team has established collaboration with the UC San Diego Telemedicine team for training, exchange of ideas, lessons learned, etc.  Both Rachel Austin and Kate Kassuba have received telemedicine program training at UC-San Diego.  The training was a one-day interactive executive meeting to understand telemedicine (practical applications and potential uses) and provide and overview of available telemedicine equipment options.
Additional networking and support is being leveraged by the UCI Information Services Telemedicine team through membership in the American Telemedicine Association, and participation in association educational events.  The IS team (Adam Gold, Dean Dang)  received vendor training on the VGo telemedicine equipment in May and June of 2012, and are experts in technical build and use of telemedicine carts.  Technical training for use of the UCI telemedicine equipment will be provided by IS staff to Rachel Austin, who will then instruct SNF staff on equipment use.</t>
  </si>
  <si>
    <r>
      <t xml:space="preserve">A gap analysis using NCQA self-assessment tools was completed by a Clinical Team including Senior Center staff members: Rachel Austin, NP, Lisa Gibbs, MD, Druscilla Dupree, RN, and Kate Kassuba, Clinical Analyst.  The Clinical Team created and documented a timeline and an itemized timeline Rolling Action Item List (RAIL) to track progress in closing gaps for unmet criteria, and assess readiness for submitting the UCI Senior Center application for NCQA's Patient-Centered Medical Home Recognition.  The Information Services team also reviewed the NCQA Medical Home readiness self-assessment tools and meets with the clinical team on a regular basis to discuss and plan enhancements.
Gap analysis and related activities to close gaps of the 'must-pass' criteria for NCQA Medical Home Recognition are summarized below.
</t>
    </r>
    <r>
      <rPr>
        <b/>
        <sz val="10"/>
        <rFont val="Arial"/>
        <family val="2"/>
      </rPr>
      <t xml:space="preserve"> 1: Enhanced Access</t>
    </r>
    <r>
      <rPr>
        <sz val="10"/>
        <rFont val="Arial"/>
        <family val="2"/>
      </rPr>
      <t xml:space="preserve"> (not met)  The Clinical Team is reviewing models of PCMH open access, and has completed a literature review of models utilized by academic medical centers, contacting the medical centers for additional information as needed to assist in developing the action plan needed to implement an open access model at the UCI Senior Center.
</t>
    </r>
    <r>
      <rPr>
        <b/>
        <sz val="10"/>
        <rFont val="Arial"/>
        <family val="2"/>
      </rPr>
      <t xml:space="preserve"> 2: Use of Data for Population Management</t>
    </r>
    <r>
      <rPr>
        <sz val="10"/>
        <rFont val="Arial"/>
        <family val="2"/>
      </rPr>
      <t xml:space="preserve"> (not met). The clinical team is working with Information Services (IS) to enhance functionality of our current Electronic Medical Record (EMR) to provide the needed reports and feedback systems to support preventive care services and chronic care management for specific patient populations.  Enhancements already planned include reminders for timing of specific care items (immunizations, screenings, etc.) in addition to reports for population analysis and management, plus documentation templates to ensure completeness of provider documentation.  
 </t>
    </r>
    <r>
      <rPr>
        <b/>
        <sz val="10"/>
        <rFont val="Arial"/>
        <family val="2"/>
      </rPr>
      <t>3:</t>
    </r>
    <r>
      <rPr>
        <sz val="10"/>
        <rFont val="Arial"/>
        <family val="2"/>
      </rPr>
      <t xml:space="preserve"> </t>
    </r>
    <r>
      <rPr>
        <b/>
        <sz val="10"/>
        <rFont val="Arial"/>
        <family val="2"/>
      </rPr>
      <t>Care Managemen</t>
    </r>
    <r>
      <rPr>
        <sz val="10"/>
        <rFont val="Arial"/>
        <family val="2"/>
      </rPr>
      <t xml:space="preserve">t (not met).  The UCI Senior Center currently has protocols for pre-visit planning, and follow up for patients who do not keep appointments.  Plan of care processes will be implemented with new EMR functionality within the next year, which will support more advanced care management.  Relevant policies and procedures have been drafted and will be implemented as soon as the EMR enhancements are live.
 </t>
    </r>
    <r>
      <rPr>
        <b/>
        <sz val="10"/>
        <rFont val="Arial"/>
        <family val="2"/>
      </rPr>
      <t>4: Support Self-Care Process</t>
    </r>
    <r>
      <rPr>
        <sz val="10"/>
        <rFont val="Arial"/>
        <family val="2"/>
      </rPr>
      <t xml:space="preserve"> (not met).  IS and the Clinical team are working together to achieve this requirement, with policies and procedures regarding individualized care planning ready for implementation with EMR enhancements in 2013.  Rachel Austin and Dr. Gibbs are also in the process of formulating self-care plans for Senior Center patients.  
 </t>
    </r>
    <r>
      <rPr>
        <b/>
        <sz val="10"/>
        <rFont val="Arial"/>
        <family val="2"/>
      </rPr>
      <t xml:space="preserve">5: Referral Tracking and Follow up </t>
    </r>
    <r>
      <rPr>
        <sz val="10"/>
        <rFont val="Arial"/>
        <family val="2"/>
      </rPr>
      <t xml:space="preserve">(met).  Although the basic requirement has been met; an improved score will be possible with the next phases of EMR implementation (e.g. patient portal enhancements).
 </t>
    </r>
    <r>
      <rPr>
        <b/>
        <sz val="10"/>
        <rFont val="Arial"/>
        <family val="2"/>
      </rPr>
      <t>6: Continuous Quality Improvement</t>
    </r>
    <r>
      <rPr>
        <sz val="10"/>
        <rFont val="Arial"/>
        <family val="2"/>
      </rPr>
      <t xml:space="preserve"> (not met).  The Clinical Team is working to set quality improvement goals by Fall of 2012. The team plans to achieve two of the four sub-criteria and be on-track to achieve a third by Spring of 2013.
</t>
    </r>
  </si>
  <si>
    <t>There were 1588 total medical home patients seen twice at the Senior Center in DY7.  Of these, 539 patients (34%)  were also 65 years of age or older, and had Medicare as primary insurance and Medi-Cal as a secondary, tertiary, or quaternary payer.</t>
  </si>
  <si>
    <t>Seven individuals were hired and trained to meet this milestone.  These individuals include two Coordinator/Level-5 coaches (one for the Diabetes Coached Care Program, and one for the Heart Failure Coached Care Program), and five Level-2 to Level-4 Coaches (CDEs). This number includes some positions that were re-purposed after staff turn over, plus two additional per diem CDE positions created specifically to meet demands associated with this milestone. In addition to the seven staff hired and trained, six volunteer Level-1 Coaches were recruited and trained this year; these volunteers are not included in this milestone total.</t>
  </si>
  <si>
    <t>Monthly provider staff meetings have been used for training at each primary care location, educating both staff and providers on our diabetes standard of care protocol and community coaching concepts.  Signature lists were gathered from the monthly meetings; twenty-one providers participated in the meetings held before June 30, 2012.  
Additionally, the Diabetes Management Summit (which includes medical directors and practice managers from the primary care clinics as well as other organizational stakeholders) convenes monthly to discuss current performance and strategies related to diabetes management at UCI.</t>
  </si>
  <si>
    <t xml:space="preserve">Standard CG-CAHPS questions plus original questions from patient engagement research (done by UCI's Dr. Sherrie Kaplan) were combined to create a survey of 12 multiple choice questions addressing the patient experience in the ambulatory care setting. The twelve questions are:
1. During your visit today, please rate how your doctor explained things in a way that was easy to understand.
2. During your visit today, did this doctor listen carefully to you?
3. How often did your doctor ask you to take some of the responsibility for your treatment? (Please think about care you have received in the past)
4. If there were a choice between treatments, how often would your doctor ask you to help make the decision (Please think about care you have received in the past).
5. How often did your doctor make an effort to give you some control over treatment decisions? (Please think about care you have received in the past)
6. Does your doctor offer choices in your medical care?
7. Does your doctor discuss the pros and cons of each choice with you?
8. Does your doctor get you to state which choice or option you would prefer?
9. Does your doctor take your preference into account when making treatment decisions?
10. During your visit today, did our front office staff treat you with courtesy and respect?
11. During your visit today, did our nurses treat you with care and concern?
12. Wait times include time spent in the waiting room and exam room. How long did you spend waiting to see your doctor in our waiting room and/or exam room?
The new patient experience survey is being used in three clinic locations, with plans in place to expand to five clinics by the end of 2012.  The survey is given to 10 patients per provider per month at the conclusion of the patient's visit.  Each of the three clinic locations using the survey has formed a team to discuss the survey results and choose a question or questions for a 2% improvement goal over the next year. 
Use of the survey and data collection started in October 2011. Since then, the survey underwent some iterative changes, including whether or not to offer an 'N/A' question response option, and survey administration workflow changes (i.e. patients who have frequent appointments gave some feedback about being surveyed too often, so they were allowed to decline participation).  
Currently the survey is administered on paper, and results are manually entered into a database by administrative staff. Work has begun to convert this to an iOS application that can be administered with an iPad.  Converting to an electronic format will save time spent by staff on data entry and improve accuracy of data capture. 
Other changes in consideration relate to the regulation that will soon occur for the CG-CAHPS questions.  When these regulations are in effect, the related questions will be removed from this survey and added to the survey administered by Press-Ganey. </t>
  </si>
  <si>
    <t>Increased access to care of 5% in DY 7 in the Senior Center was achieved by hiring a new Geriatrician (Gregory Gatchell) in October 2011.  The resulting increase in scheduling template capacity from 32 to 35 sessions (6%) has allowed assignment of new medical home patients and improved appointment scheduling wait times. UCI recruited a second MD (i.e. additional new position) who began work at the Senior Center in August 2012, which will increase primary care even further.</t>
  </si>
  <si>
    <t xml:space="preserve">This milestone was met with the first eligible patient being enrolled in the Diabetes Coached Care Program in June 2012.  At the beginning of DY7, there were no enrolled patients and enrollment eligibility and strategies needed to be defined.  Extensive effort was made to define the eligibility criteria and develop program enrollment processes.  
The initial work was done by a small workgroup including the Diabetes Coached Care Program Coordinator, the University Physicians and Surgeons Project Manager, the Information Services Project Manager and a Researcher from the Dr. Sherrie Kaplan research group for coached care.  The workgroup identified a population of potentially eligible coaching patients based on lab criteria indicating patients with unfavorable Hemoglobin A1c and LDL Cholesterol levels, but normal Urine Microalbumin suggesting presence of poor diabetes control and short-term complications, but absence of long-term diabetes complications.  
The proposed eligibility criteria were vetted and approved through the Diabetes Management Summit group with representation from medical directors and clinic managers from each primary care clinic in our system. The eligible list was then reviewed by providers to exclude patients unsuitable for the program (e.g. patient relocation/leaving the system, or presence of other diagnoses such as cancer that represent a contraindication to program participation).  
In May 2012, the number of coaching-eligible patients across all primary care locations was established to be 231, with eligible patients at each primary care clinic in the system. In early June the process was started of contacting patients by phone to invite them to enroll in the Diabetes Coached Care Program.  The first invitation acceptance was recieved and enrollment completed in mid-June, with several additional enrollments occuring since that time. The workgroup continues to meet weekly to review enrollment and develop additional strategies to encourage patient participation in the program. 
</t>
  </si>
  <si>
    <t xml:space="preserve">Compliance scores have improved to over 90% and have remained above 90% for 9 consecutive months (October 2011 – June 2012).
An electronic reporting tool and a manual auditing process are now in place to track compliance with patient information updates (i.e. home medications, allergies, problem list) . The reports are produced weekly and list data extracted by Information Services from the EMR, to provide feedback to each clinic location indicating any missed updates for patient information . Clinic managers review the electronic reports each week, audit for accuracy, and report information on any corrrections centrally, where all data is tallied collectively. The trends by clinic are reported monthly in an Ambulatory Report that is distributed to and reviewed by the Medical Directors of each clinic. </t>
  </si>
  <si>
    <t xml:space="preserve">Content of the coach training program is outlined in the narrative for the project 'Increase Training of the Primary Care Workforce', and the protocol for ongoing training is specified in the document 'Coached Care Model for Heart Failure Management'.
The initial training protocol for coaches consists of two half-days of instruction. The first day is specific to the chronic disease and serves as an introduction for the layperson. The second day is for all levels of coaches and is specific to coaching techniques (e.g. how to help the patient get the most out of their physician visits and incorporate any recommendations into their lifestyle).
</t>
  </si>
  <si>
    <t>Over 550 patients are utilizing the Patient Care Navigation program 'Care Connect' as of January 2012, which is an increase of 192% over the 188 patients participating as of January 2011. 
Patient tracking databases have been created and are maintained in Excel and QUEST (i.e. EMR for UCI Medical Center).
Patient satisfaction surveys for Care Connect were created and administered, with 92.68% of patients responding that the program "exceeded their expectations." 
Targeted improvement initiatives were implemented based on challenges identified via the navigation program (e.g. transfer of records,test and lab results, pathology reports prior to patient ambulatory visits, expedited appointment scheduling and targeted service training to key staff and units.) 
One FTE Nurse Navigator was hired in December, 2011 and an additional two Navigators were hired in Spring 2012.</t>
  </si>
  <si>
    <t>Training documents are complete and available upon request for Heart Failure Coaches (please also see the narrative for the project 'Increase Training of the Primary Care Workforce'). Two modules, one focused on coaching, and the other on general Heart Failure information, were used to train the first wave of Heart Failure coaches in August 2012.</t>
  </si>
  <si>
    <t>Thirteen Coaches have been trained, including 2 Coordinator/Level-5 coaches (1 each for Diabetes and Heart Failure), and five Level-4 Coaches (Certified Diabetes Educators - CDEs).  Coordinators and CDEs have only completed the coaching module, as they are already subject matter experts in their respective disease areas. Six Volunteer Level-1 Coaches have completed both modules covering disease specific topics and coaching techniques.</t>
  </si>
  <si>
    <t xml:space="preserve">Training documents for Diabetes Coaches are complete and available for review upon request. Two modules (one focused on coaching in general, and the other on general diabetes information) were used in both the February and May 2012 training sessions for Diabetes Coaches.
The primary training document, 'Coached Care for Diabetes Program - Training Manual' covers the following topics:
  Introduction to Diabetes - disease description
  Introduction to the Concept of Coached Care
    Diabetes Coached Care Program Objectives
    Role of the Community Coach
  Being an Effective Community Coach
    Obtaining Diabetes-related information from the pateint medical record
    Working with the patient during the Coaching Session
      Asking questions effectively
      Encouraging patient participation and self-reliance
  Understanding and Explaining Diabetes Management
  Medical Terminology and Abbreviations
Training protocol and procedures are outlined in the document 'Coached Care Model for Diabetes Management'.  Topics include:
  Diabetes Coached Care Program Clinical Guidelines, Policies and Procedures
  Program Enrollment Procedures
  Job Roles and Responsibilities with Job Descriptions for Diabetes Coaches, Levels 1 through 5
  Visit Documentation
  Progress Notes, Education Record, EMR Data Collection
  Training Programs for Providers, Community Coaches and Staff
</t>
  </si>
  <si>
    <t xml:space="preserve">The reported rate for the Uncontrolled Diabetes measure was obtained by utilizing DSRIP superset definitions to search the UCI enterprise data warehouse.  The denominator was obtained by filtering for patients seen in primary care two or more times in the previous DSRIP demonstration year, age 18-75 years with a diagnosis of diabetes.  For these patients, the data warehouse was searched for discharges between 07/01/2011 and 06/30/2012, including a principal diagnosis of uncontrolled diabetes, without mention of a short-term or long-term complication (i.e. ICD-9 codes 250.02, 250.03) to determine the numerator. 
Changes in the denominator and in the numerator reflect corrections in the query programming associated with clarification provided by ambulatory care administration of which clinic appointments are considered to be primary care.  Data was validated by the UCI Clinical Informatics Team and Diabetes Management Summit group.  
With the recent hospital initiative to improve physician documentation via a Clinical Documentation Specialist program implemented by J.A. Thomas Consulting, it is unknown whether changes in coding will result in increased or decreased use of the short-term diabetes complication codes in the future.
</t>
  </si>
  <si>
    <t>The reported rate for the Diabetes Short-term Complications measure was obtained by utilizing DSRIP superset definitions to search the UCI enterprise data warehouse.  The denominator was obtained by filtering for patients seen in primary care two or more times in the previous DSRIP demonstration year, age 18-75 years with a diagnosis of diabetes.  For these patients, the data warehouse was searched for discharges between 07/01/2011 and 06/30/2012, including a principal diagnosis of short-term diabetes complications (i.e. ICD-9 codes 250.10 - 250.33) to determine the numerator. 
Changes in the denominator and in the numerator reflect corrections in the query programming associated with clarification provided by ambulatory care administration of which clinic appointments are considered to be primary care.  Data was validated by the UCI Clinical Informatics Team and Diabetes Management Summit group.  
With the recent hospital initiative to improve physician documentation via a Clinical Documentation Specialist program implemented by J.A. Thomas Consulting, it is unknown whether changes in coding will result in increased or decreased use of the short-term diabetes complication codes in the future.</t>
  </si>
  <si>
    <t>The prevalence of all pressure ulcers is measured on a monthly basis and submitted to the Collaborative Alliance for Nursing Outcomes (CalNOC) and National Database of Nursing Quality Indicators on a quarterly basis. Data is also submitted to SNI, CHART and UHC. The prevalence of all Stage II, III, IV or unstagable pressure ulcers that are present which includes ulcers present on admit and hospital acquired is 5.76% (Data reported July 2011-June 2012). 2. The prevalence of all Stage II, III, IV or unstagable pressure ulcers that are  hospital acquired is: 1.89% (Data reported July 2011-June 2012).  Please note the Prevalence % shown in the cell above differs from the second period report due to formatting clarification.</t>
  </si>
  <si>
    <r>
      <rPr>
        <b/>
        <u/>
        <sz val="11"/>
        <rFont val="Arial"/>
        <family val="2"/>
      </rPr>
      <t>The Impact of California Delivery System Reform Incentive Payment (DSRIP) Projects on the Advancement of University of California, Irvine Health Delivery System Goals
A Summary of DY-7 Activity</t>
    </r>
    <r>
      <rPr>
        <sz val="11"/>
        <rFont val="Arial"/>
        <family val="2"/>
      </rPr>
      <t xml:space="preserve">
The California DSRIP initiative is highly aligned with the strategic goals of UC Irvine Health and plays a central role in quality and patient safety activities at UC Irvine Health.  The importance of this initiative to our delivery system is highlighted by the degree to which DSRIP projects align with the recently developed UC Irvine Heath Strategic plan.  The first goal in that plan is to provide high quality, accessible, patient-centered care. Below we summarize how DSRIP projects are central to the achievement of this goal.
The importance UC Irvine Health places on DSRIP is further demonstrated by the leadership, management, and accountability structures put into place to ensure success.  The DSRIP Steering Committee, which meets every other week, consists of senior executives including the Chief Medical Officer (B. Barron, MD, Chair), Chief Nursing Officer (K. Grimley RN), Chief Ambulatory Officer (K. Stauder), CEO of the Faculty Group Practice (J. Heydt, MD), Chief Information Officer (J. Murry), Chief Financial Officer (M. Frieling), Director of Finance (P. Woon) and two project managers specifically hired to ensure the success of DSRIP.  At each meeting, project leaders (typically Director or Manager level administrators, physicians and nurses) present progress of one or two projects using standardized detailed project management tools so that progress is unambiguous and barriers can be identified and rectified in an efficient and timely manner. Finally, DSRIP projects are regularly reported at system-wide key quality and safety management and oversight bodies.
The fact that the UC Irvine Health DSRIP Steering Committee is composed of C-suite management across the continuum of care has directly resulted in substantive shared learning and integration of numerous improvement activities across our health system.  This has been furthered by efforts on the part of the CMO and CNO to ensure that UC Irvine Health has fully integrated DSRIP into its quality and patient safety structure. As a consequence, for many projects, DSRIP is the major stimulus for system-wide redesign. DSRIP projects are prominent among the priority quality goals for UC Irvine Health and for which senior management is held accountable. 
Below we describe each of the UC Irvine Health DSRIP projects highlighting areas where they have the opportunity to improve the patient experience, enhance patient and population health, and simultaneously lead to a reduction in the costs of care.  While not all projects have, as yet, achieved each aspect of the Triple Aim, we are confident that, in aggregate, DSRIP projects are positioning UC Irvine Health extremely well to deliver more patient centered care that produces improved health outcomes for individuals and key populations in a more efficient manner.
While all of UC Irvine Health DSRIP projects have achieved substantial progress, the most significant impact of DSRIP has been to advance the ability of UC Irvine Health to address the health care needs of vulnerable and chronically ill patients outside the hospital setting. As summarized below, a substantial majority of UC Irvine DSRIP projects are focused on improving the continuum of care with a focus on the aging and under-served populations in both the ambulatory and skilled nursing home environments. 
In Project 1B (Increase Primary Care Work Force) students are trained to work with the aging population in a multi-disciplinary team; the benefits of this contribution will become more evident as these learners get licensed and work in outside practices.  Simultaneously we are implementing more immediate measures to expand geriatric primary care. We have hired a new geriatrician (Project 4a – Expand Primary Care Capacity) which has improved the patient experience by decreasing the wait times for services at the Senior Health Center.   
In Project 9 (Expand Medical Homes) we have been able to implement many of the requirements needed for our Senior Center to become an NCQA (or equivalent) Recognized Patient Centered Medical Home for geriatric patients.  We have successfully implemented key processes and systems such as patient panels, team based care, huddles, standardized order sets, and electronic documentation of key Meaningful Use data.  Considerable progress in work process design and redesign has been completed.  This will permit us to complete implementation in the coming year of an EMR that fulfills all the criteria of a Recognized Patient Centered Medical Home.   When fully implemented, these new processes and systems will measurably enhance the patient experience, improve the quality of care and reduce resource consumption in a number of ways, including reducing the need for emergency room and hospital care.
Adding personnel in the Senior Health Center has also helped us increase the number of skilled nursing home (SNF) visits, an activity that we believe will ultimately lead to improved health and fewer readmissions, a major issues for patients residing in skilled nursing facilities.  To further expand our ability to care for patients residing in SNFs, Project 5 (Introduce Telemedicine) has focused on introducing telemedicine into the SNFs that we serve. During DY7 we have implemented the technical infrastructure needed for telemedicine visits in SNFs and actual telemedicine visits will start in 2012.  This will position us well to make improvements in health care delivery for the underserved population of skilled nursing facility patients, with expected benefits including improved quality of care, decreased Emergency Department and Inpatient visits, and improved quality of life.
Our efforts to improve primary care also address the needs of a key underserved population. Project 4b (Expand Primary Care Capacity) aims to increase access for UC Irvine Health patients at our UC Irvine Family Health Center/Santa Ana that cares for an underserved Hispanic population. By adding an additional session per day, 20 hours per week were made available and this resulted in an increase of 35 patient visits per week. Improving access to care, especially for the under-served is key to improving the health of the population that UC Irvine Health serves.
Another major impact of UC Irvine Health DSRIP has been to further our ability to care for patients with chronic illnesses (e.g. Projects 1a, Increase Primary Care Work Force; 2, Implement and Utilize Disease Management Registries; 3, Develop Risk Stratification Capabilities; 6, Establish Patient Care Navigation Program; 7, Redesign to Improve Patient Experience; 8, Expand Chronic Care Management; 10, Redesign of Primary Care).  These projects directly resulted in the establishment of a multidisciplinary cohort of “stakeholders” (Primary Care Medical Directors, Practice Managers, Chronic Care educators, analysts) that meet regularly to review current patient outcomes and opportunities for improvement for those patients with diabetes and/or heart failure. The coached care model for chronic disease management was developed following established, evidenced-based care guidelines and implemented in the primary care practice which provides the physician with resources to improve the outcomes of the highest risk patients. Using information technology developed as part of Project 2 (Implement and Utilize Disease Management Registries), disease care protocol adherence and patient outcomes are tracked and communication among providers of care is enhanced. The coached care model for chronic disease provides clinical co-management of high risk patients identified by algorithms developed for Project 3 (Risk Stratification).  The coached care model includes a multi-disciplinary team of PCPs, Certified Diabetes Educators, Registered Dietitians, Registered Nurses and Community Coaches following approved clinical guidelines and protocols to provide care specific to chronic diseases in such a way that disparities in care are minimized. We have incorporated these clinical guidelines and protocols into our chronic disease care efforts consistently across all five of our primary care sites, where one or the other had only existed in a single location previously. 
Project 10 (Redesign of Primary Care) extended this work by implementing specific tools to help manage patients with chronic illness. One major intervention was the implementation of screening calls to all patients with heart failure prior to the clinic visits.  Of note, is that this DSRIP work was integrated seamlessly with ongoing efforts in the hospital to reduce readmissions for patients with congestive heart failure. Together, these projects reduced heart failure readmissions from 19.5% to 10%.  We are now putting diabetic flowsheets on each patient chart and beginning to track standardized metrics for ambulatory diabetic care.
Project 7 (Redesign to Improve Patient Experience) aims to help standardize care through the use of checklists, focusing on medications and allergies. Audit tools have been developed to track whether medication lists and allergies are being updated at each appropriate clinic visit. This effort has been leveraged across our health system by adding performance in this area to department incentives. The group that has historically tracked the data for DSRIP purposes has worked with this department group to use a common data source and streamline data collection and reporting and to consolidate focus on ensuring these are tracked at each visit. This is an ongoing process and will be continued in DY8.
Project 7 (Redesign to Improve Patient Experience) also addresses the patient experience of care. A survey focused on patients’ feelings of being involved with their care was developed and is now being implemented electronically.  Paper surveys were initially distributed to patients in three clinics. Over DY7, each clinic formed a cross-functional team including physicians and staff to review the data and address their chosen improvement areas. As we prepared for DY8 plans to expand use of the survey in tow additional clinics, the leaders at each of the three original locations shared information with their peers at the two new locations about how best to implement the survey process.  Two of the original clinics provided ophthalmology services, and were also able to share information regarding the differences and similarities of the survey results, resources, and improvement strategies. One direct result of this information sharing is that some clinics have chosen to implement scripting in their visits to call the patient’s attention to when the survey will be administered. This not only reminds the provider to specifically ask for the patient’s participation, but reminds the patient that they do have a say in their care, and encourages them to exercise it.
To further encourage patients to participate in their care, and empower them to do so in an effective way, the UC Irvine Health Care Connect program was developed in Project 6 (Establish Patient Care Navigation Program).  This program focuses on assisting patients who have particularly complicated treatment regimens to achieve the high level of coordination required between their providers and services across the continuum of care.  Assistance to these patients includes help with appointment scheduling, medication reconciliation and access issues (e.g. transportation) that may be an issue.  Results of the program are higher patient satisfaction and quality of care, along with reduced risks associated with overlapping treatments.
UC Irvine Health Category 4 DSRIP Projects have had a substantive stimulatory effect on our efforts to improve safety in the inpatient setting by reducing healthcare acquired infections including CLABSI, improving the management of sepsis, and reducing healthcare acquired pressure ulcers and venous thromboembolism. While too early in our DSRIP efforts to document improvements, baseline data has been established.  We are confident that systems have been put in place to reduce both adverse events and the substantial costs associated therewith.  Each of these projects has major visibility and accountability via multiple mechanisms with leadership and staff throughout the inpatient setting at UC Irvine Health.
UC Irvine Health implemented an improved process as part of Project 11(Real-Time Identification and Reduction of Healthcare Acquired Infections) to identify medical device presence utilizing the nursing electronic acuity system.  The initial electronic process required that nurses identify once daily whether a patient has a central venous catheter, a urinary catheter, and/ or a ventilator. (Previously, these data were provided on paper from the nursing unit to the Epidemiology &amp; Infection Prevention (EIP) program.)  However, accuracy of data capture with the electronic acuity system was still not optimal, resulting in missed opportunities for device monitoring, on the spot education, and data accuracy for infection reporting.  This process was revised again to electronically identify devices each shift (twice daily) and a repeat audit was performed to compare actual patient devices to documented devices in the acuity system.  Moving to documentation each shift has improved accuracy of device documentation, markedly improving the detection of central lines and enabling us to:
a. Enhance electronic surveillance to ensure documentation and education of best practice for line insertion to prevent CLABSI.
b. Provide accurate information to facilitate monitoring of central venous catheter site maintenance.
c. Improve data accuracy (denominator) for infection reporting.
The sepsis resuscitation bundle was implemented in our EMR for project 12 (Improving the Detection and Treatment of Sepsis).  Extensive institution-wide educational efforts have provided tools and knowledge to clinicians and staff in both the ED and all inpatient units regarding the recognition and appropriate management of patients in severe sepsis and septic shock.  The sepsis screening process put into place will improve early detection and treatment of sepsis.  Although it is too early in our improvement efforts to know, we believe this will prevent patients with sepsis from developing severe sepsis and septic shock - conditions that are far more costly to treat and associated with dramatically increased mortality.
We are actively putting into place several key tools to reduce CLABSI at UC Irvine Health as part of Project 13 (Reducing Central Line-Associated Bloodstream Infections (CLABSI)). While too early in our DSRIP-specific efforts to report, we are confident that morbidity, mortality and cost associated with CLABSI will be dramatically reduced.  Our strategies for this project are system-wide, multi-pronged and represent a highly visible part of major quality and patient safety activities. CLABSI rates are included in our system-wide Quality and Patient Safety Dashboard which is updated monthly and reviewed by administrative and clinical leadership as well as a key system quality and patient safety oversight committee.  
Tactics implemented include electronic solutions to identify patients with central lines, training on line insertion and maintenance, and provision of complete central line insertion kits wherever these procedures are performed.  These tactics have improved our ability to account for new insertions and identify when CLIP compliance has not been reported.   Identifying missing CLIP forms has enabled us to design campaigns to improve adherence to required insertion and maintenance practices.
During DY7, we began development of automated EMR reminders for daily review of line necessity which will become functional in DY8. This is a good example of an EMR functionality that was dramatically accelerated by IT leadership in response to DSRIP.
Although Project 14 (Reducing Healthcare-Acquired pressure Ulcers (HAPU)) is a major and consistent effort on the part of UC Irvine nursing, the efforts have been escalated by DSRIP. Key aspects of the program include:
• HAPU prevalence is regularly reported to state and national benchmarking programs.
• Patients with high risk Braden scores are flagged electronically and nurses are received automated reminders to intervene.
• Appropriate interventions for high risk patients are tracked are results fed back to each nursing unit.
• Updated skin and wound care education was developed and delivered to those units, e.g. ICUs, where HAPU prevalence is greatest.
We anticipate significant reductions in HAPU prevalence in coming DSRIP project years in response to the above. 
DSRIP has also been instrumental in driving major progress toward the implementation of systems to reduce the incidence of hospital acquired VTE and to improve the safety of anticoagulation care. Pharmacy has implemented management of patients on unfractionated heparin, and will soon manage all patients receiving anticoagulation therapy during inpatient visits.  This will dramatically reduce the variability with which these medications are prescribed and monitored.  This is a key step in improving both the safety and efficacy of therapy with these high risk medications.
Major progress has also been made to ensure that every hospitalized patient is assessed for VTE risk and provided with appropriate prophylaxis.  Functions have been implemented in our EMR to require assessment and guide providers to choose appropriate prophylaxis. In response, we are seeing dramatic improvements in assessment and ordering of appropriate preventive measures.  We are confident that this will translate into a reduction in the incidence of hospital acquired VTE in the coming months and years. This in turn, will dramatically reduce costs as VTE is a condition that requires substantial resources to treat.
At first glance, the Category 3 DSRIP projects may appear to simply involve reporting of data measures.  However, at UC Irvine Health we have found additional benefits of this reporting, including:
• Support of other DSRIP projects via provision of pertinent information (e.g. Project 19- High-Risk Populations diabetes measures have been used to assist with Project 8- Expand Chronic Care Management, providing aggregate data as well as facilitating reporting of provider-specific data for diabetes management)
• Identification of data flow challenges associated with varying workflows across the organization, allowing opportunities for redesign and streamlining of data entry for improved data integrity.
• Jump-starting EMR design to support reporting of metrics that overlap between DSRIP and Meaningful Use.  
• Increased interaction and communication between data abstractors, IT data analysts, and clinicians, which has been required to ensure accurate and valid data collection and reporting.
</t>
    </r>
  </si>
  <si>
    <r>
      <rPr>
        <b/>
        <u/>
        <sz val="11"/>
        <rFont val="Arial"/>
        <family val="2"/>
      </rPr>
      <t>UC Irvine Health DSRIP DY7 Participation in Shared Learning
Internal Shared Learning Activities</t>
    </r>
    <r>
      <rPr>
        <sz val="11"/>
        <rFont val="Arial"/>
        <family val="2"/>
      </rPr>
      <t xml:space="preserve">
The fact that the UC Irvine Health DSRIP Steering Committee is composed of C-suite management across the continuum of care has directly resulted in substantive shared learning and integration of numerous improvement activities across our health system.  This has been furthered by efforts on the part of the CMO and CNO to ensure that UCI Health has fully integrated DSRIP into its quality and patient safety structure. For many projects, DSRIP is the major stimulus for system-wide redesign and communication across UCI Health.  Excellent examples of this are detailed above especially in the ambulatory setting where standardized care processes under DSRIP are being migrated to both primary and specialty ambulatory sites that were not the specific focus of the DSRIP project. 
Another major internal learning experience has occurred between leadership of DSRIP and Information Technology which is in the midst of implementing an EMR in both inpatient and outpatient settings.  DSRIP priorities have had a major impact on the pace and timing of selected aspects of EMR implementation. For example, inpatient nursing documentation was dramatically accelerated in order to furnish inpatient nursing staff with information needed to (1) identify patients with indwelling devices (critical to the real-time identification of healthcare acquired infections) and (2) identification patients with changes in vital signs suggesting possible sepsis.
The new Family Medicine/Geriatrician has been working on establishing a simulation curriculum for learners which is to be rolled out to all learners (RN, MD, Fellows, etc.).  He is also a clinical preceptor for learners of different disciplines within the Senior Health Center which helped us meet the requirements of Project 1B (Increase Primary Care Work Force).  Having Dr. Gatchell join our group has expanded Primary Care access which will lead directly to improved patient experience and better health outcomes for a larger group of patients.  We have subsequently added Herbert Sier, MD (Aug 2012) to increase our capacity and assist with starting a house call program.
The Senior Health Center has increased the number of learners in its Primary Care Training Program from numerous disciplines and training sites.  We have had BSN, PharmD, PA, NP, and PhD students from outside UC Irvine participate.  We have also increased the number of Medical Students from UC Irvine School of Medicine and are working with an MD/MBA student.   We continue to train all UC Irvine FM and GIM residents and Geriatric fellows.  We have streamlined our training regarding multidisciplinary teams (MDTS) and have our learners joining MDTs while in their rotations.  We have drafted a proposal to have Medical Assistants and BSN students rotate in our practice in the next year.
Project 10 (Redesign of Primary Care Project) has given our team the opportunity to work with the CHF team from cardiology and the Diabetes Care team.  We are working together to decrease admissions and improve outcomes for patients with CHF and Diabetes.  We are working with IT to ensure all of the documentation and reminders needed to care for these complicated patients will be available in the new EMR in a standardized format.
</t>
    </r>
    <r>
      <rPr>
        <b/>
        <u/>
        <sz val="11"/>
        <rFont val="Arial"/>
        <family val="2"/>
      </rPr>
      <t xml:space="preserve">External Shared Learning Activities
</t>
    </r>
    <r>
      <rPr>
        <sz val="11"/>
        <rFont val="Arial"/>
        <family val="2"/>
      </rPr>
      <t xml:space="preserve">
Over the first two years of the DSRIP program, the University of California (UC) health system has brought together its clinical leadership team composed of chief medical officers and chief nursing officers to study the DSRIP program goals, jointly support improvements in site DSRIP plan development, and to work to inform program oversight as to how to maximize the opportunities for improved clinical outcomes. This has included joint leadership in plans and interventions for reduced CLABSI, SSI, and pressure ulcer rates among others.
This collaboration has not ended with just the senior clinical leadership. The following efforts have also produced valuable DSRIP driven capability growth:
• UC's infection control teams have met monthly throughout the last year to guide system-wide efforts to improve DSRIP target areas
• UC's DSRIP program managers have gathered with their colleagues from other community hospitals in CAPH Safety Net Institute collaboratives to find joint approaches for DSRIP related improvement
• The UC Center for Health Quality and Innovation (CHQI) broadly convened UC and external healthcare professionals in an all-day colloquium which resulted in an in-depth community discussion on how DSRIP had brought focus and resources to advancing care delivery, expansions of service, and overall improved performance. 
Additional examples of ongoing sharing of learning include the following:
• Staff attended training at UC San Diego to learn how to implement Telemedicine at UC Irvine.  
• Dr. Gibbs, Senior Center Medical Director has received a fellowship from the University of California Center for Health Care Quality and Innovation to support her efforts to establish a PMCH in the Senior Center (Project 9). Dr. Gibbs and our Senior Center leadership regularly share learning about building a Primary Care Medical Home with practitioners at UCSF and UC Davis.  
• UC Irvine Health has been an active participant in the SNI’s CLABSI-Sepsis collaborative.  When SNI convened a meeting of Sepsis Leads in April of 2012 in Oakland, UC Irvine Health’s Physician Lead as well as the Project manager attended this day-long meeting, and were active participants in the discussions involving operational definitions and the development of consistent practices across health systems.  In addition, UC Irvine Health regularly shares knowledge and ideas with other University of California Medical Centers to come to agreement on best practices.
• UC Irvine Health has participated in the SNI collaborative webinars for CLABSI and has also consistently shared in discussion and data exchange with our counterpart programs at the other University of California campuses.   UC Irvine Health has formed a CLABSI Lean Six Sigma Team aimed at reducing CLABSI incidence.  One of the Infection Preventionists on the team, Debbie Thompson, spoke to the SNI CLABSI Collaborative to share activities of this team.  Having the ability to discuss our progress, receive feedback and hear ideas and progress of others has provided validation that our strategies have been effective at other organizations and also made us aware that some of our strategies are on the leading edge of CLABSI identification &amp; intervention. 
• Metrics Group for California HAI Reporting (Dr. Susan Huang from UC Irvine Health serves as Chair), including major focus on CLABSI
• Healthcare Infection Control Practices Advisory Committee (HICPAC) (A 14-panel federal advisory committee that provides advice and guidance/guidelines to the Department of Health and Human Services (DHHS) surveillance and the practice of healthcare infection control, including CLABSI
• National and Orange County APIC Chapter (Association for Professionals in Infection Control and Epidemiology), which shares guidelines, practices, policies, and metrics related to CLABSI
• Society for Healthcare Epidemiology of America (SHEA) – national society providing guidance, practices, policies, metrics for hospital epidemiologists
</t>
    </r>
  </si>
  <si>
    <t xml:space="preserve">The first protocol implemented for chronic disease management was the Diabetes Management Protocol. To measure compliance with the protocol, a statistically significant number of medical records for patients with diabetes followed at the Senior Center were randomly audited during the month of June 2012 (i.e. after the protocol had been fully implemented in that location.)
The protocol items considered for compliance include:
1. Blood pressure: value measured and documented at each clinic visit
2. Hemoglobin A1c: value measured and documented at least twice/year 
3. Lipids (total cholesterol, HDL-cholesterol, LDL-cholesterol &amp; triglycerides): value measured and documented at least  once yearly 
4. Annual eye exam 
5. Annual foot exam 
6. Annual microalbuminurea screen, GFR or diagnosed renal disease of any stage including dialysis
Results of the audit showed 69% compliance with the total protocol for all patients audited.
The second protocol implemented for chronic disease management in the ambulatory care was the Heart Failure (HF) Protocol. This protocol was developed and implemented for Senior Center patients being followed concurrently in the Cardiology clinic, via the efforts of the Chronic Disease Summit Team and Heart Failure staff and physician champions using the American Heart Association, American College of Cardiology and Physician Consortium for Performance Improvement Heart Failure guidelines. 
A Paper tool was created to facilitate implementation of the care protocols until electronic EHR methods could be made available to all primary care clinics. The primary tool for the protocol reminders is a form outlining all necessary key heart failure quality of care indicators.
The protocol items considered for compliance include:
1. Left Ventricular Ejection Fraction (LVEF) assessment within a 12month period
2. ACE Inhibitor (ACEI) or Angiotensin Receptor Blocker (ARB) for LVEF&lt;40% within a 12month period
3. Beta-Blockers therapy for LVEF &lt;40% within a 12month period
4. Anticoagulation therapy for Atrial Fibrillation within a 12month period
5. Influenza Vaccination During Flu Season within a 12month period
6. Pneumococcal Vaccination within a 12month period
7. Cardiology consult for: New Onset HF; poor control/decompensation; EP evaluation for ICD necessity/referral
</t>
  </si>
  <si>
    <t xml:space="preserve">Our six month data was reported to SNI for the purpose of establishing baseline and benchmarks in December 2011. 
The final case number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t>
  </si>
  <si>
    <t xml:space="preserve">The results of our baseline were submitted to the State in December 2011. 
The final case number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t>
  </si>
  <si>
    <r>
      <t xml:space="preserve">Data was officially reported to SNI in June 2012.  Baseline data dates = January 2011 – June 2011 
</t>
    </r>
    <r>
      <rPr>
        <b/>
        <sz val="10"/>
        <rFont val="Arial"/>
        <family val="2"/>
      </rPr>
      <t xml:space="preserve">Measure:                </t>
    </r>
    <r>
      <rPr>
        <sz val="10"/>
        <rFont val="Arial"/>
        <family val="2"/>
      </rPr>
      <t xml:space="preserve"> Baseline   
VTE 1 - </t>
    </r>
    <r>
      <rPr>
        <b/>
        <sz val="10"/>
        <rFont val="Arial"/>
        <family val="2"/>
      </rPr>
      <t xml:space="preserve">VTE Prophylaxis within 24 hours of arrival:  </t>
    </r>
    <r>
      <rPr>
        <sz val="10"/>
        <rFont val="Arial"/>
        <family val="2"/>
      </rPr>
      <t xml:space="preserve"> 73.3% (264/360)
VTE 2 –</t>
    </r>
    <r>
      <rPr>
        <b/>
        <sz val="10"/>
        <rFont val="Arial"/>
        <family val="2"/>
      </rPr>
      <t xml:space="preserve"> ICU VTE Prophylaxis:  </t>
    </r>
    <r>
      <rPr>
        <sz val="10"/>
        <rFont val="Arial"/>
        <family val="2"/>
      </rPr>
      <t xml:space="preserve"> 95.8% (345/360)
VTE 3 – </t>
    </r>
    <r>
      <rPr>
        <b/>
        <sz val="10"/>
        <rFont val="Arial"/>
        <family val="2"/>
      </rPr>
      <t xml:space="preserve">VTE patients with Anticoagulation Overlap Therapy:       </t>
    </r>
    <r>
      <rPr>
        <sz val="10"/>
        <rFont val="Arial"/>
        <family val="2"/>
      </rPr>
      <t xml:space="preserve"> 90.2% (46/51)
VTE 4 – </t>
    </r>
    <r>
      <rPr>
        <b/>
        <sz val="10"/>
        <rFont val="Arial"/>
        <family val="2"/>
      </rPr>
      <t xml:space="preserve">Platelet monitoring on VTE patients receiving  Unfractionated Heparin:       </t>
    </r>
    <r>
      <rPr>
        <sz val="10"/>
        <rFont val="Arial"/>
        <family val="2"/>
      </rPr>
      <t xml:space="preserve"> 92.1% (35/38)
VTE 5 – </t>
    </r>
    <r>
      <rPr>
        <b/>
        <sz val="10"/>
        <rFont val="Arial"/>
        <family val="2"/>
      </rPr>
      <t xml:space="preserve">VTE Discharge Instructions:       </t>
    </r>
    <r>
      <rPr>
        <sz val="10"/>
        <rFont val="Arial"/>
        <family val="2"/>
      </rPr>
      <t xml:space="preserve"> 36.1% (17/47)
VTE 6 –</t>
    </r>
    <r>
      <rPr>
        <b/>
        <sz val="10"/>
        <rFont val="Arial"/>
        <family val="2"/>
      </rPr>
      <t xml:space="preserve"> Incidence of Potentially Preventable:   </t>
    </r>
    <r>
      <rPr>
        <sz val="10"/>
        <rFont val="Arial"/>
        <family val="2"/>
      </rPr>
      <t xml:space="preserve"> VTE 3.9% (1/26)
</t>
    </r>
  </si>
  <si>
    <r>
      <t xml:space="preserve">Data was reported to the State with the Mid-year DY7 DSRIP report.   Baseline data dates = Jan 2011 – June 2011 
</t>
    </r>
    <r>
      <rPr>
        <b/>
        <sz val="10"/>
        <rFont val="Arial"/>
        <family val="2"/>
      </rPr>
      <t>Measure</t>
    </r>
    <r>
      <rPr>
        <sz val="10"/>
        <rFont val="Arial"/>
        <family val="2"/>
      </rPr>
      <t xml:space="preserve">:                 Baseline   
VTE 1 - </t>
    </r>
    <r>
      <rPr>
        <b/>
        <sz val="10"/>
        <rFont val="Arial"/>
        <family val="2"/>
      </rPr>
      <t>VTE Prophylaxis within 24 hours of arrival:</t>
    </r>
    <r>
      <rPr>
        <sz val="10"/>
        <rFont val="Arial"/>
        <family val="2"/>
      </rPr>
      <t xml:space="preserve">   73.3% (264/360)
VTE 2 –</t>
    </r>
    <r>
      <rPr>
        <b/>
        <sz val="10"/>
        <rFont val="Arial"/>
        <family val="2"/>
      </rPr>
      <t xml:space="preserve"> ICU VTE Prophylaxis:</t>
    </r>
    <r>
      <rPr>
        <sz val="10"/>
        <rFont val="Arial"/>
        <family val="2"/>
      </rPr>
      <t xml:space="preserve">   95.8% (345/360)
VTE 3 – </t>
    </r>
    <r>
      <rPr>
        <b/>
        <sz val="10"/>
        <rFont val="Arial"/>
        <family val="2"/>
      </rPr>
      <t xml:space="preserve">VTE patients with Anticoagulation Overlap Therapy: </t>
    </r>
    <r>
      <rPr>
        <sz val="10"/>
        <rFont val="Arial"/>
        <family val="2"/>
      </rPr>
      <t xml:space="preserve">       90.2% (46/51)
VTE 4 – </t>
    </r>
    <r>
      <rPr>
        <b/>
        <sz val="10"/>
        <rFont val="Arial"/>
        <family val="2"/>
      </rPr>
      <t xml:space="preserve">Platelet monitoring on VTE patients receiving  Unfractionated Heparin:  </t>
    </r>
    <r>
      <rPr>
        <sz val="10"/>
        <rFont val="Arial"/>
        <family val="2"/>
      </rPr>
      <t xml:space="preserve">      92.1% (35/38)
VTE 5 – </t>
    </r>
    <r>
      <rPr>
        <b/>
        <sz val="10"/>
        <rFont val="Arial"/>
        <family val="2"/>
      </rPr>
      <t xml:space="preserve">VTE Discharge Instructions:  </t>
    </r>
    <r>
      <rPr>
        <sz val="10"/>
        <rFont val="Arial"/>
        <family val="2"/>
      </rPr>
      <t xml:space="preserve">      36.1% (17/47)
VTE 6 –</t>
    </r>
    <r>
      <rPr>
        <b/>
        <sz val="10"/>
        <rFont val="Arial"/>
        <family val="2"/>
      </rPr>
      <t xml:space="preserve"> Incidence of Potentially Preventable: </t>
    </r>
    <r>
      <rPr>
        <sz val="10"/>
        <rFont val="Arial"/>
        <family val="2"/>
      </rPr>
      <t xml:space="preserve">   VTE 3.9% (1/26)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</si>
</sst>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8"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u/>
      <sz val="10"/>
      <name val="Arial"/>
      <family val="2"/>
    </font>
    <font>
      <u/>
      <sz val="11"/>
      <name val="Arial"/>
      <family val="2"/>
    </font>
    <font>
      <b/>
      <sz val="10"/>
      <name val="Arial"/>
      <family val="2"/>
    </font>
    <font>
      <b/>
      <u/>
      <sz val="11"/>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sz val="11"/>
      <name val="Calibri"/>
      <family val="2"/>
      <scheme val="minor"/>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0" fontId="14" fillId="0" borderId="0"/>
    <xf numFmtId="9" fontId="26"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0" fontId="28"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8" fillId="0" borderId="0" xfId="0" applyNumberFormat="1" applyFont="1"/>
    <xf numFmtId="10" fontId="1" fillId="0" borderId="0" xfId="4" applyNumberFormat="1" applyFont="1" applyBorder="1" applyAlignment="1">
      <alignment vertical="center"/>
    </xf>
    <xf numFmtId="14" fontId="28"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29" fillId="0" borderId="0" xfId="4" applyFont="1" applyBorder="1" applyAlignment="1" applyProtection="1">
      <alignment horizontal="right" vertical="center"/>
    </xf>
    <xf numFmtId="0" fontId="5" fillId="0" borderId="0" xfId="4" applyFont="1" applyBorder="1" applyAlignment="1">
      <alignment horizontal="left" vertical="center"/>
    </xf>
    <xf numFmtId="0" fontId="29"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29"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30" fillId="0" borderId="0" xfId="0" applyFont="1" applyProtection="1">
      <protection locked="0"/>
    </xf>
    <xf numFmtId="14" fontId="1" fillId="0" borderId="14" xfId="2" applyNumberFormat="1" applyFont="1" applyFill="1" applyBorder="1" applyAlignment="1" applyProtection="1">
      <alignment horizontal="left" vertical="center"/>
      <protection locked="0"/>
    </xf>
    <xf numFmtId="0" fontId="28"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31" fillId="0" borderId="0" xfId="0" applyFont="1"/>
    <xf numFmtId="0" fontId="32"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4"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3"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30"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4" fillId="4" borderId="16" xfId="2" applyFont="1" applyFill="1" applyBorder="1" applyAlignment="1" applyProtection="1">
      <alignment vertical="center"/>
    </xf>
    <xf numFmtId="0" fontId="35"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30" fillId="0" borderId="0" xfId="0" applyFont="1" applyAlignment="1" applyProtection="1"/>
    <xf numFmtId="0" fontId="28" fillId="0" borderId="0" xfId="0" applyFont="1" applyProtection="1">
      <protection locked="0"/>
    </xf>
    <xf numFmtId="0" fontId="28" fillId="0" borderId="0" xfId="0" applyNumberFormat="1" applyFont="1" applyProtection="1">
      <protection locked="0"/>
    </xf>
    <xf numFmtId="14" fontId="28"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0" fontId="1" fillId="0" borderId="8" xfId="4" applyFont="1" applyBorder="1" applyAlignment="1" applyProtection="1">
      <alignment horizontal="left" vertical="center" wrapText="1"/>
      <protection locked="0"/>
    </xf>
    <xf numFmtId="0" fontId="1" fillId="0" borderId="8" xfId="4" applyFont="1" applyBorder="1" applyAlignment="1" applyProtection="1">
      <alignment horizontal="left" vertical="center" wrapText="1"/>
    </xf>
    <xf numFmtId="10" fontId="1" fillId="2" borderId="1" xfId="1" applyNumberFormat="1" applyFont="1" applyFill="1" applyBorder="1" applyAlignment="1" applyProtection="1">
      <alignment vertical="center"/>
      <protection locked="0"/>
    </xf>
    <xf numFmtId="0" fontId="16" fillId="0" borderId="0"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0" fontId="16" fillId="0" borderId="5" xfId="4" applyNumberFormat="1" applyFont="1" applyBorder="1" applyAlignment="1">
      <alignment horizontal="left" vertical="top" wrapText="1"/>
    </xf>
    <xf numFmtId="0" fontId="4" fillId="0" borderId="2" xfId="4"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36" fillId="0" borderId="3" xfId="0" applyFont="1" applyBorder="1" applyAlignment="1">
      <alignment vertical="top"/>
    </xf>
    <xf numFmtId="0" fontId="36" fillId="0" borderId="4" xfId="0" applyFont="1" applyBorder="1" applyAlignment="1">
      <alignment vertical="top"/>
    </xf>
    <xf numFmtId="0" fontId="36" fillId="0" borderId="5" xfId="0" applyFont="1" applyBorder="1" applyAlignment="1">
      <alignment vertical="top"/>
    </xf>
    <xf numFmtId="0" fontId="36" fillId="0" borderId="0" xfId="0" applyFont="1" applyAlignment="1">
      <alignment vertical="top"/>
    </xf>
    <xf numFmtId="0" fontId="36" fillId="0" borderId="6" xfId="0" applyFont="1" applyBorder="1" applyAlignment="1">
      <alignment vertical="top"/>
    </xf>
    <xf numFmtId="0" fontId="36" fillId="0" borderId="7" xfId="0" applyFont="1" applyBorder="1" applyAlignment="1">
      <alignment vertical="top"/>
    </xf>
    <xf numFmtId="0" fontId="36" fillId="0" borderId="8" xfId="0" applyFont="1" applyBorder="1" applyAlignment="1">
      <alignment vertical="top"/>
    </xf>
    <xf numFmtId="0" fontId="36" fillId="0" borderId="9" xfId="0" applyFont="1" applyBorder="1" applyAlignment="1">
      <alignment vertical="top"/>
    </xf>
    <xf numFmtId="0" fontId="4" fillId="0" borderId="0" xfId="4" applyFont="1" applyBorder="1" applyAlignment="1" applyProtection="1">
      <alignment horizontal="left" vertical="center" wrapText="1"/>
      <protection locked="0"/>
    </xf>
    <xf numFmtId="0" fontId="27" fillId="0" borderId="0" xfId="3" applyBorder="1" applyAlignment="1" applyProtection="1">
      <alignment horizontal="left" vertical="center" wrapText="1"/>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0" borderId="2" xfId="4" applyFont="1" applyFill="1" applyBorder="1" applyAlignment="1" applyProtection="1">
      <alignment horizontal="left" vertical="top" wrapText="1"/>
      <protection locked="0"/>
    </xf>
    <xf numFmtId="0" fontId="1" fillId="0" borderId="3" xfId="4" applyFont="1" applyFill="1" applyBorder="1" applyAlignment="1" applyProtection="1">
      <alignment horizontal="left" vertical="top" wrapText="1"/>
      <protection locked="0"/>
    </xf>
    <xf numFmtId="0" fontId="1" fillId="0" borderId="4" xfId="4" applyFont="1" applyFill="1" applyBorder="1" applyAlignment="1" applyProtection="1">
      <alignment horizontal="left" vertical="top" wrapText="1"/>
      <protection locked="0"/>
    </xf>
    <xf numFmtId="0" fontId="1" fillId="0" borderId="5" xfId="4" applyFont="1" applyFill="1" applyBorder="1" applyAlignment="1" applyProtection="1">
      <alignment horizontal="left" vertical="top" wrapText="1"/>
      <protection locked="0"/>
    </xf>
    <xf numFmtId="0" fontId="1" fillId="0" borderId="0" xfId="4" applyFont="1" applyFill="1" applyBorder="1" applyAlignment="1" applyProtection="1">
      <alignment horizontal="left" vertical="top" wrapText="1"/>
      <protection locked="0"/>
    </xf>
    <xf numFmtId="0" fontId="1" fillId="0" borderId="6" xfId="4" applyFont="1" applyFill="1" applyBorder="1" applyAlignment="1" applyProtection="1">
      <alignment horizontal="left" vertical="top" wrapText="1"/>
      <protection locked="0"/>
    </xf>
    <xf numFmtId="0" fontId="1" fillId="0" borderId="7" xfId="4" applyFont="1" applyFill="1" applyBorder="1" applyAlignment="1" applyProtection="1">
      <alignment horizontal="left" vertical="top" wrapText="1"/>
      <protection locked="0"/>
    </xf>
    <xf numFmtId="0" fontId="1" fillId="0" borderId="8" xfId="4" applyFont="1" applyFill="1" applyBorder="1" applyAlignment="1" applyProtection="1">
      <alignment horizontal="left" vertical="top" wrapText="1"/>
      <protection locked="0"/>
    </xf>
    <xf numFmtId="0" fontId="1" fillId="0" borderId="9" xfId="4" applyFont="1" applyFill="1" applyBorder="1" applyAlignment="1" applyProtection="1">
      <alignment horizontal="left" vertical="top" wrapText="1"/>
      <protection locked="0"/>
    </xf>
    <xf numFmtId="0" fontId="27" fillId="0" borderId="0" xfId="3" applyBorder="1" applyAlignment="1" applyProtection="1">
      <alignment vertical="center" wrapText="1"/>
      <protection locked="0"/>
    </xf>
    <xf numFmtId="0" fontId="27" fillId="0" borderId="0" xfId="3" applyAlignment="1" applyProtection="1">
      <alignment vertical="center" wrapText="1"/>
    </xf>
    <xf numFmtId="0" fontId="37" fillId="0" borderId="0" xfId="3" applyFont="1" applyBorder="1" applyAlignment="1" applyProtection="1">
      <alignment vertical="center" wrapText="1"/>
      <protection locked="0"/>
    </xf>
    <xf numFmtId="0" fontId="37" fillId="0" borderId="0" xfId="3" applyFont="1" applyAlignment="1" applyProtection="1">
      <alignment vertical="center" wrapText="1"/>
    </xf>
    <xf numFmtId="0" fontId="1" fillId="0" borderId="2" xfId="4" applyFont="1" applyFill="1" applyBorder="1" applyAlignment="1" applyProtection="1">
      <alignment horizontal="right" vertical="top" wrapText="1"/>
      <protection locked="0"/>
    </xf>
    <xf numFmtId="0" fontId="1" fillId="0" borderId="3" xfId="4" applyFont="1" applyFill="1" applyBorder="1" applyAlignment="1" applyProtection="1">
      <alignment horizontal="right" vertical="top" wrapText="1"/>
      <protection locked="0"/>
    </xf>
    <xf numFmtId="0" fontId="1" fillId="0" borderId="4" xfId="4" applyFont="1" applyFill="1" applyBorder="1" applyAlignment="1" applyProtection="1">
      <alignment horizontal="right" vertical="top" wrapText="1"/>
      <protection locked="0"/>
    </xf>
    <xf numFmtId="0" fontId="1" fillId="0" borderId="5" xfId="4" applyFont="1" applyFill="1" applyBorder="1" applyAlignment="1" applyProtection="1">
      <alignment horizontal="right" vertical="top" wrapText="1"/>
      <protection locked="0"/>
    </xf>
    <xf numFmtId="0" fontId="1" fillId="0" borderId="0" xfId="4" applyFont="1" applyFill="1" applyBorder="1" applyAlignment="1" applyProtection="1">
      <alignment horizontal="right" vertical="top" wrapText="1"/>
      <protection locked="0"/>
    </xf>
    <xf numFmtId="0" fontId="1" fillId="0" borderId="6" xfId="4" applyFont="1" applyFill="1" applyBorder="1" applyAlignment="1" applyProtection="1">
      <alignment horizontal="right" vertical="top" wrapText="1"/>
      <protection locked="0"/>
    </xf>
    <xf numFmtId="0" fontId="1" fillId="0" borderId="7" xfId="4" applyFont="1" applyFill="1" applyBorder="1" applyAlignment="1" applyProtection="1">
      <alignment horizontal="right" vertical="top" wrapText="1"/>
      <protection locked="0"/>
    </xf>
    <xf numFmtId="0" fontId="1" fillId="0" borderId="8" xfId="4" applyFont="1" applyFill="1" applyBorder="1" applyAlignment="1" applyProtection="1">
      <alignment horizontal="right" vertical="top" wrapText="1"/>
      <protection locked="0"/>
    </xf>
    <xf numFmtId="0" fontId="1" fillId="0" borderId="9" xfId="4" applyFont="1" applyFill="1" applyBorder="1" applyAlignment="1" applyProtection="1">
      <alignment horizontal="right" vertical="top" wrapText="1"/>
      <protection locked="0"/>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The University of California, Irvine Medical Center</v>
      </c>
      <c r="B2" s="197" t="str">
        <f>'Total Payment Amount'!$D$3</f>
        <v>DY 7</v>
      </c>
      <c r="C2" s="198">
        <f>'Total Payment Amount'!$D$4</f>
        <v>41213</v>
      </c>
      <c r="D2" s="200" t="str">
        <f t="shared" ref="D2:D65" ca="1" si="0">INDIRECT("'"&amp;$Q2&amp;"'!$A$6")</f>
        <v>Category 1: Expand Primary Care Capacity</v>
      </c>
      <c r="E2" s="197">
        <f t="shared" ref="E2:E65" ca="1" si="1">INDIRECT("'"&amp;$Q2&amp;"'!$F$18")</f>
        <v>1980900</v>
      </c>
      <c r="F2" s="197">
        <f t="shared" ref="F2:F65" ca="1" si="2">INDIRECT("'"&amp;$Q2&amp;"'!$F$20")</f>
        <v>1980900</v>
      </c>
      <c r="G2" s="200" t="str">
        <f ca="1">INDIRECT("'"&amp;$Q2&amp;"'!B22")</f>
        <v>Process Milestone:</v>
      </c>
      <c r="H2" s="197" t="str">
        <f ca="1">INDIRECT("'"&amp;$Q2&amp;"'!D22")</f>
        <v>Improvement Milestone:  Increase access to primary care in existing Senior Center    
Metric:  Documentation of established processes, including work plan and timelines to increase patients served by 5%</v>
      </c>
      <c r="I2" s="197"/>
      <c r="J2" s="197">
        <f ca="1">INDIRECT("'"&amp;$Q2&amp;"'!F25")</f>
        <v>0</v>
      </c>
      <c r="K2" s="197">
        <f ca="1">INDIRECT("'"&amp;$Q2&amp;"'!F27")</f>
        <v>0</v>
      </c>
      <c r="L2" s="197" t="str">
        <f ca="1">INDIRECT("'"&amp;$Q2&amp;"'!F29")</f>
        <v>Yes</v>
      </c>
      <c r="M2" s="197" t="str">
        <f ca="1">INDIRECT("'"&amp;$Q2&amp;"'!F32")</f>
        <v>Yes</v>
      </c>
      <c r="N2" s="197" t="str">
        <f ca="1">INDIRECT("'"&amp;$Q2&amp;"'!B34")</f>
        <v>Increased access to care of 5% in DY 7 in the Senior Center was achieved by hiring a new Geriatrician (Gregory Gatchell) in October 2011.  The resulting increase in scheduling template capacity from 32 to 35 sessions (6%) has allowed assignment of new medical home patients and improved appointment scheduling wait times. UCI recruited a second MD (i.e. additional new position) who began work at the Senior Center in August 2012, which will increase primary care even further.</v>
      </c>
      <c r="O2" s="197" t="str">
        <f ca="1">INDIRECT("'"&amp;$Q2&amp;"'!F42")</f>
        <v>Yes</v>
      </c>
      <c r="P2" s="197">
        <f ca="1">INDIRECT("'"&amp;$Q2&amp;"'!F44")</f>
        <v>1</v>
      </c>
      <c r="Q2" t="s">
        <v>93</v>
      </c>
      <c r="R2">
        <v>1</v>
      </c>
    </row>
    <row r="3" spans="1:18" x14ac:dyDescent="0.25">
      <c r="A3" s="197" t="str">
        <f>'Total Payment Amount'!$D$2</f>
        <v>The University of California, Irvine Medical Center</v>
      </c>
      <c r="B3" s="197" t="str">
        <f>'Total Payment Amount'!$D$3</f>
        <v>DY 7</v>
      </c>
      <c r="C3" s="198">
        <f>'Total Payment Amount'!$D$4</f>
        <v>41213</v>
      </c>
      <c r="D3" s="200" t="str">
        <f t="shared" ca="1" si="0"/>
        <v>Category 1: Expand Primary Care Capacity</v>
      </c>
      <c r="E3" s="197">
        <f t="shared" ca="1" si="1"/>
        <v>1980900</v>
      </c>
      <c r="F3" s="197">
        <f t="shared" ca="1" si="2"/>
        <v>1980900</v>
      </c>
      <c r="G3" s="200" t="str">
        <f ca="1">INDIRECT("'"&amp;$Q3&amp;"'!B47")</f>
        <v>Process Milestone:</v>
      </c>
      <c r="H3" s="197" t="str">
        <f ca="1">INDIRECT("'"&amp;$Q3&amp;"'!D47")</f>
        <v xml:space="preserve"> Process Milestone:  Increase medical home patients in our Senior Center by 5% over baseline year (DY 6). </v>
      </c>
      <c r="I3" s="197"/>
      <c r="J3" s="197">
        <f ca="1">INDIRECT("'"&amp;$Q3&amp;"'!F50")</f>
        <v>0</v>
      </c>
      <c r="K3" s="197">
        <f ca="1">INDIRECT("'"&amp;$Q3&amp;"'!F52")</f>
        <v>0</v>
      </c>
      <c r="L3" s="197" t="str">
        <f ca="1">INDIRECT("'"&amp;$Q3&amp;"'!F54")</f>
        <v>Yes</v>
      </c>
      <c r="M3" s="197" t="str">
        <f ca="1">INDIRECT("'"&amp;$Q3&amp;"'!F57")</f>
        <v>Yes</v>
      </c>
      <c r="N3" s="197" t="str">
        <f ca="1">INDIRECT("'"&amp;$Q3&amp;"'!B59")</f>
        <v>The baseline number of medical home patients seen at the Senior Center (DY 6) was 1508 patients, placing the 5% increase goal this year at 1583 patients.  Medical home patients are defined as patients with two completed visits (primary care) at the Senior Center between July 1, 2011 and June 30, 2012.
In DY7, the Senior Center met its medical home patients goal increase by providing care to 1588 medical home patients.  This increase was made possible by the hiring of the new Geriatrician, Gregory Gatchall in the fall of 2011.
Going forward monitoring will continue at regular intervals (monthly) throughout the year to track the number of patients meeting the medical home criteria on a more real-time basis.  In addition to patients who have been seen twice, patients who have NOT been seen twice in the year will be tracked for making/rescheduling follow up appointments as appropriate.</v>
      </c>
      <c r="O3" s="197" t="str">
        <f ca="1">INDIRECT("'"&amp;$Q3&amp;"'!F67")</f>
        <v>Yes</v>
      </c>
      <c r="P3" s="197">
        <f ca="1">INDIRECT("'"&amp;$Q3&amp;"'!F69")</f>
        <v>1</v>
      </c>
      <c r="Q3" t="s">
        <v>93</v>
      </c>
      <c r="R3">
        <v>1</v>
      </c>
    </row>
    <row r="4" spans="1:18" x14ac:dyDescent="0.25">
      <c r="A4" s="197" t="str">
        <f>'Total Payment Amount'!$D$2</f>
        <v>The University of California, Irvine Medical Center</v>
      </c>
      <c r="B4" s="197" t="str">
        <f>'Total Payment Amount'!$D$3</f>
        <v>DY 7</v>
      </c>
      <c r="C4" s="198">
        <f>'Total Payment Amount'!$D$4</f>
        <v>41213</v>
      </c>
      <c r="D4" s="200" t="str">
        <f t="shared" ca="1" si="0"/>
        <v>Category 1: Expand Primary Care Capacity</v>
      </c>
      <c r="E4" s="197">
        <f t="shared" ca="1" si="1"/>
        <v>1980900</v>
      </c>
      <c r="F4" s="197">
        <f t="shared" ca="1" si="2"/>
        <v>1980900</v>
      </c>
      <c r="G4" s="200" t="str">
        <f ca="1">INDIRECT("'"&amp;$Q4&amp;"'!B72")</f>
        <v>Process Milestone:</v>
      </c>
      <c r="H4" s="197" t="str">
        <f ca="1">INDIRECT("'"&amp;$Q4&amp;"'!D72")</f>
        <v>Process Milestone: Identify the ideal team model with Geriatrician, NP, RN and patient and family support.  
Metric: Report the redesigned multidisciplinary team model</v>
      </c>
      <c r="I4" s="197"/>
      <c r="J4" s="197">
        <f ca="1">INDIRECT("'"&amp;$Q4&amp;"'!F75")</f>
        <v>0</v>
      </c>
      <c r="K4" s="197">
        <f ca="1">INDIRECT("'"&amp;$Q4&amp;"'!F77")</f>
        <v>0</v>
      </c>
      <c r="L4" s="197" t="str">
        <f ca="1">INDIRECT("'"&amp;$Q4&amp;"'!F79")</f>
        <v>Yes</v>
      </c>
      <c r="M4" s="197" t="str">
        <f ca="1">INDIRECT("'"&amp;$Q4&amp;"'!F82")</f>
        <v>Yes</v>
      </c>
      <c r="N4" s="197" t="str">
        <f ca="1">INDIRECT("'"&amp;$Q4&amp;"'!B84")</f>
        <v xml:space="preserve">Lisa Gibbs, MD and Rachel Austin, NP redesigned the model by incorporating the NCQA PCMH and Macy &amp; Carnegie models to meet the demands of patients, their families and our learners. 
 The document 'UCI SeniorHealth Center Patient Centered Care' provides a pictorial representation of the ideal multidisciplinary team model.  Subteam roles and members/components of the UCI Senior Center Patient-Centered Care Team are:
Patient and Family: at the center of the Multidisciplinary Team's interactions and focus
Multidisciplinary Team:
  Primary Care: Faculty Physicians, Physician Assistants, Psycologists
  Specialty Care: Consultation, Memory, Health Assessment and Plan Service, Falls, Physical Medicine and Rehab
  Practice Management: Leadership Team, Billing and Coding Review, Quality Measures, Quarterly Project
  Care Management: Social Workers, Nurses, Community Based Resources
  Access to Care and Information: Quest Patient Portal, Same Day Clinic Appointments
  Medical Education Training Site: Fellows, Residents, Medical Students, Pharmacy Students
  EMR: E-prescribing, Lab and Radiology Results
  Interdisciplinary Team:  Psychology, Pharmacy, SocialWork, Occupational/Physical Therapy, Nutrition, Phlebotomy </v>
      </c>
      <c r="O4" s="197" t="str">
        <f ca="1">INDIRECT("'"&amp;$Q4&amp;"'!F92")</f>
        <v>Yes</v>
      </c>
      <c r="P4" s="197">
        <f ca="1">INDIRECT("'"&amp;$Q4&amp;"'!F94")</f>
        <v>1</v>
      </c>
      <c r="Q4" t="s">
        <v>93</v>
      </c>
      <c r="R4">
        <v>1</v>
      </c>
    </row>
    <row r="5" spans="1:18" x14ac:dyDescent="0.25">
      <c r="A5" s="197" t="str">
        <f>'Total Payment Amount'!$D$2</f>
        <v>The University of California, Irvine Medical Center</v>
      </c>
      <c r="B5" s="197" t="str">
        <f>'Total Payment Amount'!$D$3</f>
        <v>DY 7</v>
      </c>
      <c r="C5" s="198">
        <f>'Total Payment Amount'!$D$4</f>
        <v>41213</v>
      </c>
      <c r="D5" s="200" t="str">
        <f t="shared" ca="1" si="0"/>
        <v>Category 1: Expand Primary Care Capacity</v>
      </c>
      <c r="E5" s="197">
        <f t="shared" ca="1" si="1"/>
        <v>1980900</v>
      </c>
      <c r="F5" s="197">
        <f t="shared" ca="1" si="2"/>
        <v>1980900</v>
      </c>
      <c r="G5" s="200" t="str">
        <f ca="1">INDIRECT("'"&amp;$Q5&amp;"'!B97")</f>
        <v>Process Milestone:</v>
      </c>
      <c r="H5" s="197" t="str">
        <f ca="1">INDIRECT("'"&amp;$Q5&amp;"'!D97")</f>
        <v>Milestone: To take care of patients at the UC Irvine (UCI) FQHC in Santa Ana for their own patients to maintain continuity of care.
Metric:  Increase in the no. of patients seen in these expanded clinic hours by 3%.</v>
      </c>
      <c r="I5" s="197"/>
      <c r="J5" s="197">
        <f ca="1">INDIRECT("'"&amp;$Q5&amp;"'!F100")</f>
        <v>7.8</v>
      </c>
      <c r="K5" s="197">
        <f ca="1">INDIRECT("'"&amp;$Q5&amp;"'!F102")</f>
        <v>7.2</v>
      </c>
      <c r="L5" s="197">
        <f ca="1">INDIRECT("'"&amp;$Q5&amp;"'!F104")</f>
        <v>1.0833333333333333</v>
      </c>
      <c r="M5" s="197" t="str">
        <f ca="1">INDIRECT("'"&amp;$Q5&amp;"'!F107")</f>
        <v>Yes</v>
      </c>
      <c r="N5" s="197" t="str">
        <f ca="1">INDIRECT("'"&amp;$Q5&amp;"'!B109")</f>
        <v>Last year the scheduling templates for the UCI Santa Ana FQHC clinic were expanded to include a four-hour late-afternoon/early-evening appointment session each day to serve pediatric patients and their working parents. This made an additional 20 hours per week available to these patients.
The first year goal was to serve 5 patients per day (i.e. 25 patients per week, or 112 pts per month using the daily patient rate multiplied by 22.4 clinic days per month) during the expanded clinic hours. However, an average of 7 patients per day (i.e. 35 patients/week or 157 patients/month) were seen during expanded hours, exceeding the goal perhaps due to higher than expected demand for appointments after normal working hours, potentially combined with quieter waiting rooms and shorter appointment wait times.
This year the UCI Santa Ana FQHC served an average of 7.8 patients per day (i.e. 39 patients/week or 175 patients/month), during the expanded clinic hours.  This represented an additional 11% increase from the number of patients served during the expanded clinic hours last year, or an increase of 159% from the baseline goal.</v>
      </c>
      <c r="O5" s="197" t="str">
        <f ca="1">INDIRECT("'"&amp;$Q5&amp;"'!F117")</f>
        <v>Yes</v>
      </c>
      <c r="P5" s="197">
        <f ca="1">INDIRECT("'"&amp;$Q5&amp;"'!F119")</f>
        <v>1</v>
      </c>
      <c r="Q5" t="s">
        <v>93</v>
      </c>
      <c r="R5">
        <v>1</v>
      </c>
    </row>
    <row r="6" spans="1:18" x14ac:dyDescent="0.25">
      <c r="A6" s="197" t="str">
        <f>'Total Payment Amount'!$D$2</f>
        <v>The University of California, Irvine Medical Center</v>
      </c>
      <c r="B6" s="197" t="str">
        <f>'Total Payment Amount'!$D$3</f>
        <v>DY 7</v>
      </c>
      <c r="C6" s="198">
        <f>'Total Payment Amount'!$D$4</f>
        <v>41213</v>
      </c>
      <c r="D6" s="200" t="str">
        <f t="shared" ca="1" si="0"/>
        <v>Category 1: Expand Primary Care Capacity</v>
      </c>
      <c r="E6" s="197">
        <f t="shared" ca="1" si="1"/>
        <v>1980900</v>
      </c>
      <c r="F6" s="197">
        <f t="shared" ca="1" si="2"/>
        <v>1980900</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The University of California, Irvine Medical Center</v>
      </c>
      <c r="B7" s="197" t="str">
        <f>'Total Payment Amount'!$D$3</f>
        <v>DY 7</v>
      </c>
      <c r="C7" s="198">
        <f>'Total Payment Amount'!$D$4</f>
        <v>41213</v>
      </c>
      <c r="D7" s="200" t="str">
        <f t="shared" ca="1" si="0"/>
        <v>Category 1: Expand Primary Care Capacity</v>
      </c>
      <c r="E7" s="197">
        <f t="shared" ca="1" si="1"/>
        <v>1980900</v>
      </c>
      <c r="F7" s="197">
        <f t="shared" ca="1" si="2"/>
        <v>1980900</v>
      </c>
      <c r="G7" s="200" t="str">
        <f ca="1">INDIRECT("'"&amp;$Q7&amp;"'!B147")</f>
        <v>Improvement Milestone:</v>
      </c>
      <c r="H7" s="197">
        <f ca="1">INDIRECT("'"&amp;$Q7&amp;"'!D147")</f>
        <v>0</v>
      </c>
      <c r="I7" s="197"/>
      <c r="J7" s="197">
        <f ca="1">INDIRECT("'"&amp;$Q7&amp;"'!F150")</f>
        <v>0</v>
      </c>
      <c r="K7" s="197">
        <f ca="1">INDIRECT("'"&amp;$Q7&amp;"'!F152")</f>
        <v>0</v>
      </c>
      <c r="L7" s="197" t="str">
        <f ca="1">INDIRECT("'"&amp;$Q7&amp;"'!F154")</f>
        <v>N/A</v>
      </c>
      <c r="M7" s="197">
        <f ca="1">INDIRECT("'"&amp;$Q7&amp;"'!F157")</f>
        <v>0</v>
      </c>
      <c r="N7" s="197">
        <f ca="1">INDIRECT("'"&amp;$Q7&amp;"'!B159")</f>
        <v>0</v>
      </c>
      <c r="O7" s="197">
        <f ca="1">INDIRECT("'"&amp;$Q7&amp;"'!F167")</f>
        <v>0</v>
      </c>
      <c r="P7" s="197" t="str">
        <f ca="1">INDIRECT("'"&amp;$Q7&amp;"'!F169")</f>
        <v xml:space="preserve"> </v>
      </c>
      <c r="Q7" t="s">
        <v>93</v>
      </c>
      <c r="R7">
        <v>1</v>
      </c>
    </row>
    <row r="8" spans="1:18" x14ac:dyDescent="0.25">
      <c r="A8" s="197" t="str">
        <f>'Total Payment Amount'!$D$2</f>
        <v>The University of California, Irvine Medical Center</v>
      </c>
      <c r="B8" s="197" t="str">
        <f>'Total Payment Amount'!$D$3</f>
        <v>DY 7</v>
      </c>
      <c r="C8" s="198">
        <f>'Total Payment Amount'!$D$4</f>
        <v>41213</v>
      </c>
      <c r="D8" s="200" t="str">
        <f t="shared" ca="1" si="0"/>
        <v>Category 1: Expand Primary Care Capacity</v>
      </c>
      <c r="E8" s="197">
        <f t="shared" ca="1" si="1"/>
        <v>1980900</v>
      </c>
      <c r="F8" s="197">
        <f t="shared" ca="1" si="2"/>
        <v>1980900</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The University of California, Irvine Medical Center</v>
      </c>
      <c r="B9" s="197" t="str">
        <f>'Total Payment Amount'!$D$3</f>
        <v>DY 7</v>
      </c>
      <c r="C9" s="198">
        <f>'Total Payment Amount'!$D$4</f>
        <v>41213</v>
      </c>
      <c r="D9" s="200" t="str">
        <f t="shared" ca="1" si="0"/>
        <v>Category 1: Expand Primary Care Capacity</v>
      </c>
      <c r="E9" s="197">
        <f t="shared" ca="1" si="1"/>
        <v>1980900</v>
      </c>
      <c r="F9" s="197">
        <f t="shared" ca="1" si="2"/>
        <v>1980900</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The University of California, Irvine Medical Center</v>
      </c>
      <c r="B10" s="197" t="str">
        <f>'Total Payment Amount'!$D$3</f>
        <v>DY 7</v>
      </c>
      <c r="C10" s="198">
        <f>'Total Payment Amount'!$D$4</f>
        <v>41213</v>
      </c>
      <c r="D10" s="200" t="str">
        <f t="shared" ca="1" si="0"/>
        <v>Category 1: Expand Primary Care Capacity</v>
      </c>
      <c r="E10" s="197">
        <f t="shared" ca="1" si="1"/>
        <v>1980900</v>
      </c>
      <c r="F10" s="197">
        <f t="shared" ca="1" si="2"/>
        <v>1980900</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The University of California, Irvine Medical Center</v>
      </c>
      <c r="B11" s="197" t="str">
        <f>'Total Payment Amount'!$D$3</f>
        <v>DY 7</v>
      </c>
      <c r="C11" s="198">
        <f>'Total Payment Amount'!$D$4</f>
        <v>41213</v>
      </c>
      <c r="D11" s="200" t="str">
        <f t="shared" ca="1" si="0"/>
        <v>Category 1: Expand Primary Care Capacity</v>
      </c>
      <c r="E11" s="197">
        <f t="shared" ca="1" si="1"/>
        <v>1980900</v>
      </c>
      <c r="F11" s="197">
        <f t="shared" ca="1" si="2"/>
        <v>1980900</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The University of California, Irvine Medical Center</v>
      </c>
      <c r="B12" s="197" t="str">
        <f>'Total Payment Amount'!$D$3</f>
        <v>DY 7</v>
      </c>
      <c r="C12" s="198">
        <f>'Total Payment Amount'!$D$4</f>
        <v>41213</v>
      </c>
      <c r="D12" s="200" t="str">
        <f t="shared" ca="1" si="0"/>
        <v>Category 1: Increase Training of Primary Care Workforce</v>
      </c>
      <c r="E12" s="197">
        <f t="shared" ca="1" si="1"/>
        <v>1980900</v>
      </c>
      <c r="F12" s="197">
        <f t="shared" ca="1" si="2"/>
        <v>1980900</v>
      </c>
      <c r="G12" s="200" t="str">
        <f ca="1">INDIRECT("'"&amp;$Q12&amp;"'!B22")</f>
        <v>Process Milestone:</v>
      </c>
      <c r="H12" s="197" t="str">
        <f ca="1">INDIRECT("'"&amp;$Q12&amp;"'!D22")</f>
        <v>Milestone: Hire and train up to two educators to serve as Coaching Program Coordinators to oversee and train coaches
Metric: Number of Coordinators hired and trained</v>
      </c>
      <c r="I12" s="197"/>
      <c r="J12" s="197">
        <f ca="1">INDIRECT("'"&amp;$Q12&amp;"'!F25")</f>
        <v>2</v>
      </c>
      <c r="K12" s="197">
        <f ca="1">INDIRECT("'"&amp;$Q12&amp;"'!F27")</f>
        <v>2</v>
      </c>
      <c r="L12" s="197">
        <f ca="1">INDIRECT("'"&amp;$Q12&amp;"'!F29")</f>
        <v>1</v>
      </c>
      <c r="M12" s="197" t="str">
        <f ca="1">INDIRECT("'"&amp;$Q12&amp;"'!F32")</f>
        <v>Yes</v>
      </c>
      <c r="N12" s="197" t="str">
        <f ca="1">INDIRECT("'"&amp;$Q12&amp;"'!B34")</f>
        <v xml:space="preserve">Two Level 5 coaches have been hired as coordinators (Mary Jean Christian, RD, CDE for Diabetes, and Nathalie DeMichelis, RN for CHF) and were trained in both of our coaching modules (general coaching and disease-specific). They will oversee all other levels of coaches in their respective disease areas.   </v>
      </c>
      <c r="O12" s="197" t="str">
        <f ca="1">INDIRECT("'"&amp;$Q12&amp;"'!F42")</f>
        <v>Yes</v>
      </c>
      <c r="P12" s="197">
        <f ca="1">INDIRECT("'"&amp;$Q12&amp;"'!F44")</f>
        <v>1</v>
      </c>
      <c r="Q12" t="s">
        <v>282</v>
      </c>
      <c r="R12">
        <v>2</v>
      </c>
    </row>
    <row r="13" spans="1:18" x14ac:dyDescent="0.25">
      <c r="A13" s="197" t="str">
        <f>'Total Payment Amount'!$D$2</f>
        <v>The University of California, Irvine Medical Center</v>
      </c>
      <c r="B13" s="197" t="str">
        <f>'Total Payment Amount'!$D$3</f>
        <v>DY 7</v>
      </c>
      <c r="C13" s="198">
        <f>'Total Payment Amount'!$D$4</f>
        <v>41213</v>
      </c>
      <c r="D13" s="200" t="str">
        <f t="shared" ca="1" si="0"/>
        <v>Category 1: Increase Training of Primary Care Workforce</v>
      </c>
      <c r="E13" s="197">
        <f t="shared" ca="1" si="1"/>
        <v>1980900</v>
      </c>
      <c r="F13" s="197">
        <f t="shared" ca="1" si="2"/>
        <v>1980900</v>
      </c>
      <c r="G13" s="200" t="str">
        <f ca="1">INDIRECT("'"&amp;$Q13&amp;"'!B47")</f>
        <v>Process Milestone:</v>
      </c>
      <c r="H13" s="197" t="str">
        <f ca="1">INDIRECT("'"&amp;$Q13&amp;"'!D47")</f>
        <v>Milestone: Hire and train Diabetes coaches
Metric: Number of coaches hired and trained</v>
      </c>
      <c r="I13" s="197"/>
      <c r="J13" s="197">
        <f ca="1">INDIRECT("'"&amp;$Q13&amp;"'!F50")</f>
        <v>12</v>
      </c>
      <c r="K13" s="197">
        <f ca="1">INDIRECT("'"&amp;$Q13&amp;"'!F52")</f>
        <v>1</v>
      </c>
      <c r="L13" s="197">
        <f ca="1">INDIRECT("'"&amp;$Q13&amp;"'!F54")</f>
        <v>12</v>
      </c>
      <c r="M13" s="197" t="str">
        <f ca="1">INDIRECT("'"&amp;$Q13&amp;"'!F57")</f>
        <v>Yes</v>
      </c>
      <c r="N13" s="197" t="str">
        <f ca="1">INDIRECT("'"&amp;$Q13&amp;"'!B59")</f>
        <v xml:space="preserve">Twelve individuals were hired or assigned and trained to participate as coaches in our Diabetes Coaching Program.  The total includes 6 volunteer Level 1 Coaches, and 6 staff members:  one coach/ coordinator (i.e. Level 5 Coach), plus five Level 2-4 Coaches.  Two of the six staff members were per-diem CDE positions that were created specifically for the coaching program.  All coaches completed both training modules in sessions conducted in February and May, 2012. </v>
      </c>
      <c r="O13" s="197" t="str">
        <f ca="1">INDIRECT("'"&amp;$Q13&amp;"'!F67")</f>
        <v>Yes</v>
      </c>
      <c r="P13" s="197">
        <f ca="1">INDIRECT("'"&amp;$Q13&amp;"'!F69")</f>
        <v>1</v>
      </c>
      <c r="Q13" t="s">
        <v>282</v>
      </c>
      <c r="R13">
        <v>2</v>
      </c>
    </row>
    <row r="14" spans="1:18" x14ac:dyDescent="0.25">
      <c r="A14" s="197" t="str">
        <f>'Total Payment Amount'!$D$2</f>
        <v>The University of California, Irvine Medical Center</v>
      </c>
      <c r="B14" s="197" t="str">
        <f>'Total Payment Amount'!$D$3</f>
        <v>DY 7</v>
      </c>
      <c r="C14" s="198">
        <f>'Total Payment Amount'!$D$4</f>
        <v>41213</v>
      </c>
      <c r="D14" s="200" t="str">
        <f t="shared" ca="1" si="0"/>
        <v>Category 1: Increase Training of Primary Care Workforce</v>
      </c>
      <c r="E14" s="197">
        <f t="shared" ca="1" si="1"/>
        <v>1980900</v>
      </c>
      <c r="F14" s="197">
        <f t="shared" ca="1" si="2"/>
        <v>1980900</v>
      </c>
      <c r="G14" s="200" t="str">
        <f ca="1">INDIRECT("'"&amp;$Q14&amp;"'!B72")</f>
        <v>Process Milestone:</v>
      </c>
      <c r="H14" s="197" t="str">
        <f ca="1">INDIRECT("'"&amp;$Q14&amp;"'!D72")</f>
        <v>Milestone: Create training program and materials for CHF coaches
Metric: Training documents, training protocol and procedures document</v>
      </c>
      <c r="I14" s="197"/>
      <c r="J14" s="197">
        <f ca="1">INDIRECT("'"&amp;$Q14&amp;"'!F75")</f>
        <v>0</v>
      </c>
      <c r="K14" s="197">
        <f ca="1">INDIRECT("'"&amp;$Q14&amp;"'!F77")</f>
        <v>0</v>
      </c>
      <c r="L14" s="197" t="str">
        <f ca="1">INDIRECT("'"&amp;$Q14&amp;"'!F79")</f>
        <v>Yes</v>
      </c>
      <c r="M14" s="197" t="str">
        <f ca="1">INDIRECT("'"&amp;$Q14&amp;"'!F82")</f>
        <v>Yes</v>
      </c>
      <c r="N14" s="197" t="str">
        <f ca="1">INDIRECT("'"&amp;$Q14&amp;"'!B84")</f>
        <v>Teaching materials have been created for HF coaches for the Primary Care and Cardiology specialty setting. Content is based on research by Dr. Sherrie Kaplan and Dr. Ngo-Metzher regarding disease management coached care programs.  The program utilizes teach back method and motivational interviews in conjunction with Heart Failure evidence-based therapies and guidelines from the Heart Failure Society, the American Heart Association and American College of Cardiology.  Many researches indicate that these techniques are effective, not just for improving patients’ understanding, but also for improving outcomes.
The primary training document, 'Coached Care for Heart Failure Program - Training Manual' covers the following topics:
  Introduction to Heart Failure - disease description
  Introduction to the Concept of Coached Care
    Heart Failure Coached Care Program Objectives
    Role of the Community Coach
  Being an Effective Community Coach
    Obtaining Heart Failure-related information from the pateint medical record
    Working with the patient during the Coaching Session
      Asking questions effectively
      Encouraging patient participation and self-reliance
  Understanding and Explaining Heart Failure Management
  Medical Terminology and Abbreviations
Training protocol and procedures are outlined in the document 'Coached Care Model for Heart Failure Management'.  Topics include:
  Heart Failure Coached Care Program Clinical Guidelines, Policies and Procedures
  Program Enrollment Procedures
  Job Roles and Responsibilities with Job Descriptions for Heart Failure Phone Coaches and Community Coaches
  Visit Documentation
  Progress Notes, Education Record, EMR Data Collection
  Training Programs for Providers, Community Coaches and Staff
Documents referenced above are available for review upon request.</v>
      </c>
      <c r="O14" s="197" t="str">
        <f ca="1">INDIRECT("'"&amp;$Q14&amp;"'!F92")</f>
        <v>Yes</v>
      </c>
      <c r="P14" s="197">
        <f ca="1">INDIRECT("'"&amp;$Q14&amp;"'!F94")</f>
        <v>1</v>
      </c>
      <c r="Q14" t="s">
        <v>282</v>
      </c>
      <c r="R14">
        <v>2</v>
      </c>
    </row>
    <row r="15" spans="1:18" x14ac:dyDescent="0.25">
      <c r="A15" s="197" t="str">
        <f>'Total Payment Amount'!$D$2</f>
        <v>The University of California, Irvine Medical Center</v>
      </c>
      <c r="B15" s="197" t="str">
        <f>'Total Payment Amount'!$D$3</f>
        <v>DY 7</v>
      </c>
      <c r="C15" s="198">
        <f>'Total Payment Amount'!$D$4</f>
        <v>41213</v>
      </c>
      <c r="D15" s="200" t="str">
        <f t="shared" ca="1" si="0"/>
        <v>Category 1: Increase Training of Primary Care Workforce</v>
      </c>
      <c r="E15" s="197">
        <f t="shared" ca="1" si="1"/>
        <v>1980900</v>
      </c>
      <c r="F15" s="197">
        <f t="shared" ca="1" si="2"/>
        <v>1980900</v>
      </c>
      <c r="G15" s="200" t="str">
        <f ca="1">INDIRECT("'"&amp;$Q15&amp;"'!B97")</f>
        <v>Process Milestone:</v>
      </c>
      <c r="H15" s="197" t="str">
        <f ca="1">INDIRECT("'"&amp;$Q15&amp;"'!D97")</f>
        <v>Milestone:  Assign at least 1 care provider, which may include nursing, for primary care with experience in designing and educating multidisciplinary teams
Metric: Documentation of new faculty to expand training programs</v>
      </c>
      <c r="I15" s="197"/>
      <c r="J15" s="197">
        <f ca="1">INDIRECT("'"&amp;$Q15&amp;"'!F100")</f>
        <v>0</v>
      </c>
      <c r="K15" s="197">
        <f ca="1">INDIRECT("'"&amp;$Q15&amp;"'!F102")</f>
        <v>0</v>
      </c>
      <c r="L15" s="197" t="str">
        <f ca="1">INDIRECT("'"&amp;$Q15&amp;"'!F104")</f>
        <v>Yes</v>
      </c>
      <c r="M15" s="197" t="str">
        <f ca="1">INDIRECT("'"&amp;$Q15&amp;"'!F107")</f>
        <v>Yes</v>
      </c>
      <c r="N15" s="197" t="str">
        <f ca="1">INDIRECT("'"&amp;$Q15&amp;"'!B109")</f>
        <v xml:space="preserve">After an exhaustive nation-wide search to find the best match for our Senior Center patient population’s needs, Gregory Gatchell, DO was hired to provide primary patient care and train learners in the multidisciplinary team model of primary care.   Dr. Gatchell has been certified as a simulation instructor; increasing his clinical time over recent months has increased access to learners by 20%.    
Raciela Austin, NP was hired to create curriculum and protocols for Multi-disciplinary teams.  She is a certified simulation instructor who is also assisting with on-going assessment of the Senior Center for NCQA designation as a Patient Centered Medical Home.
</v>
      </c>
      <c r="O15" s="197" t="str">
        <f ca="1">INDIRECT("'"&amp;$Q15&amp;"'!F117")</f>
        <v>Yes</v>
      </c>
      <c r="P15" s="197">
        <f ca="1">INDIRECT("'"&amp;$Q15&amp;"'!F119")</f>
        <v>1</v>
      </c>
      <c r="Q15" t="s">
        <v>282</v>
      </c>
      <c r="R15">
        <v>2</v>
      </c>
    </row>
    <row r="16" spans="1:18" x14ac:dyDescent="0.25">
      <c r="A16" s="197" t="str">
        <f>'Total Payment Amount'!$D$2</f>
        <v>The University of California, Irvine Medical Center</v>
      </c>
      <c r="B16" s="197" t="str">
        <f>'Total Payment Amount'!$D$3</f>
        <v>DY 7</v>
      </c>
      <c r="C16" s="198">
        <f>'Total Payment Amount'!$D$4</f>
        <v>41213</v>
      </c>
      <c r="D16" s="200" t="str">
        <f t="shared" ca="1" si="0"/>
        <v>Category 1: Increase Training of Primary Care Workforce</v>
      </c>
      <c r="E16" s="197">
        <f t="shared" ca="1" si="1"/>
        <v>1980900</v>
      </c>
      <c r="F16" s="197">
        <f t="shared" ca="1" si="2"/>
        <v>1980900</v>
      </c>
      <c r="G16" s="200" t="str">
        <f ca="1">INDIRECT("'"&amp;$Q16&amp;"'!B122")</f>
        <v>Process Milestone:</v>
      </c>
      <c r="H16" s="197" t="str">
        <f ca="1">INDIRECT("'"&amp;$Q16&amp;"'!D122")</f>
        <v xml:space="preserve">Milestone: Recruitment of learners   across disciplines to begin engagement with project. </v>
      </c>
      <c r="I16" s="197"/>
      <c r="J16" s="197">
        <f ca="1">INDIRECT("'"&amp;$Q16&amp;"'!F125")</f>
        <v>0</v>
      </c>
      <c r="K16" s="197">
        <f ca="1">INDIRECT("'"&amp;$Q16&amp;"'!F127")</f>
        <v>0</v>
      </c>
      <c r="L16" s="197" t="str">
        <f ca="1">INDIRECT("'"&amp;$Q16&amp;"'!F129")</f>
        <v>Yes</v>
      </c>
      <c r="M16" s="197" t="str">
        <f ca="1">INDIRECT("'"&amp;$Q16&amp;"'!F132")</f>
        <v>Yes</v>
      </c>
      <c r="N16" s="197" t="str">
        <f ca="1">INDIRECT("'"&amp;$Q16&amp;"'!B134")</f>
        <v xml:space="preserve">The Senior Health Center historically has taught Medical Students, Medical Residents, Geriatric Fellows, and Pharmacy students.  We have increased the total number of learners to 148 in part by adding NPs and a Psychologist to the learner pool, and significantly increasing the number of Medical Students (from 8 to 97 per year). Learners' tasks/responsibilities are outlined in a document available upon request. The learners are trained in the areas of primary care for seniors, specialty geriatric care (consultation, health assessment and memory assessment), multidisciplinary teams, and pharmacy.  Curriculum is also in development for additional patient care simulation, telemedicine and home health monitoring to be implemented in the next 2 years.
</v>
      </c>
      <c r="O16" s="197" t="str">
        <f ca="1">INDIRECT("'"&amp;$Q16&amp;"'!F142")</f>
        <v>Yes</v>
      </c>
      <c r="P16" s="197">
        <f ca="1">INDIRECT("'"&amp;$Q16&amp;"'!F144")</f>
        <v>1</v>
      </c>
      <c r="Q16" t="s">
        <v>282</v>
      </c>
      <c r="R16">
        <v>2</v>
      </c>
    </row>
    <row r="17" spans="1:18" x14ac:dyDescent="0.25">
      <c r="A17" s="197" t="str">
        <f>'Total Payment Amount'!$D$2</f>
        <v>The University of California, Irvine Medical Center</v>
      </c>
      <c r="B17" s="197" t="str">
        <f>'Total Payment Amount'!$D$3</f>
        <v>DY 7</v>
      </c>
      <c r="C17" s="198">
        <f>'Total Payment Amount'!$D$4</f>
        <v>41213</v>
      </c>
      <c r="D17" s="200" t="str">
        <f t="shared" ca="1" si="0"/>
        <v>Category 1: Increase Training of Primary Care Workforce</v>
      </c>
      <c r="E17" s="197">
        <f t="shared" ca="1" si="1"/>
        <v>1980900</v>
      </c>
      <c r="F17" s="197">
        <f t="shared" ca="1" si="2"/>
        <v>1980900</v>
      </c>
      <c r="G17" s="200" t="str">
        <f ca="1">INDIRECT("'"&amp;$Q17&amp;"'!B147")</f>
        <v>Improvement Milestone:</v>
      </c>
      <c r="H17" s="197" t="str">
        <f ca="1">INDIRECT("'"&amp;$Q17&amp;"'!D147")</f>
        <v xml:space="preserve">Milestone (Process Measure): Design Telemedicine, IT, EHRs, and patient remote monitoring program for primary care education in care coordination for Seniors. 
Metric: Documentation of the IT models and patient-centered management. </v>
      </c>
      <c r="I17" s="197"/>
      <c r="J17" s="197">
        <f ca="1">INDIRECT("'"&amp;$Q17&amp;"'!F150")</f>
        <v>0</v>
      </c>
      <c r="K17" s="197">
        <f ca="1">INDIRECT("'"&amp;$Q17&amp;"'!F152")</f>
        <v>0</v>
      </c>
      <c r="L17" s="197" t="str">
        <f ca="1">INDIRECT("'"&amp;$Q17&amp;"'!F154")</f>
        <v>Yes</v>
      </c>
      <c r="M17" s="197" t="str">
        <f ca="1">INDIRECT("'"&amp;$Q17&amp;"'!F157")</f>
        <v>Yes</v>
      </c>
      <c r="N17" s="197" t="str">
        <f ca="1">INDIRECT("'"&amp;$Q17&amp;"'!B159")</f>
        <v>Rachel Austin and Dr. Gibbs created the telemedicine curriculum and teaching model which are now ready for use with residents and fellows.  Clinical workflow and disease specific care protocols were written for:  pain, falls, weight loss, GI discomfort, altered mental status and dermatology.  Telemedicine equipment has been chosen for purchase, including robots and telemedicine carts for two Skilled Nursing Facility sites in order to pilot/study which system best serves the needs of patients and clinicians.</v>
      </c>
      <c r="O17" s="197" t="str">
        <f ca="1">INDIRECT("'"&amp;$Q17&amp;"'!F167")</f>
        <v>Yes</v>
      </c>
      <c r="P17" s="197">
        <f ca="1">INDIRECT("'"&amp;$Q17&amp;"'!F169")</f>
        <v>1</v>
      </c>
      <c r="Q17" t="s">
        <v>282</v>
      </c>
      <c r="R17">
        <v>2</v>
      </c>
    </row>
    <row r="18" spans="1:18" x14ac:dyDescent="0.25">
      <c r="A18" s="197" t="str">
        <f>'Total Payment Amount'!$D$2</f>
        <v>The University of California, Irvine Medical Center</v>
      </c>
      <c r="B18" s="197" t="str">
        <f>'Total Payment Amount'!$D$3</f>
        <v>DY 7</v>
      </c>
      <c r="C18" s="198">
        <f>'Total Payment Amount'!$D$4</f>
        <v>41213</v>
      </c>
      <c r="D18" s="200" t="str">
        <f t="shared" ca="1" si="0"/>
        <v>Category 1: Increase Training of Primary Care Workforce</v>
      </c>
      <c r="E18" s="197">
        <f t="shared" ca="1" si="1"/>
        <v>1980900</v>
      </c>
      <c r="F18" s="197">
        <f t="shared" ca="1" si="2"/>
        <v>1980900</v>
      </c>
      <c r="G18" s="200" t="str">
        <f ca="1">INDIRECT("'"&amp;$Q18&amp;"'!B172")</f>
        <v>Improvement Milestone:</v>
      </c>
      <c r="H18" s="197" t="str">
        <f ca="1">INDIRECT("'"&amp;$Q18&amp;"'!D172")</f>
        <v>Milestone: Develop the multidisciplinary team model for educating care providers in medical homes, IT, EHRs, and patient education, e.g., as in the Macy and Carnegie Model. 
Metric: Documentation of educational model for upcoming years.</v>
      </c>
      <c r="I18" s="197"/>
      <c r="J18" s="197">
        <f ca="1">INDIRECT("'"&amp;$Q18&amp;"'!F175")</f>
        <v>0</v>
      </c>
      <c r="K18" s="197">
        <f ca="1">INDIRECT("'"&amp;$Q18&amp;"'!F177")</f>
        <v>0</v>
      </c>
      <c r="L18" s="197" t="str">
        <f ca="1">INDIRECT("'"&amp;$Q18&amp;"'!F179")</f>
        <v>Yes</v>
      </c>
      <c r="M18" s="197" t="str">
        <f ca="1">INDIRECT("'"&amp;$Q18&amp;"'!F182")</f>
        <v>Yes</v>
      </c>
      <c r="N18" s="197" t="str">
        <f ca="1">INDIRECT("'"&amp;$Q18&amp;"'!B184")</f>
        <v>The Macy and Carnegie Model for multidisciplinary/inter-professional education has been incorporated in our syllabi for all learners at the Senior Health Center.  Dr. Gatchell and Ms. Austin attended a simulator instructor training course in May, 2012.  Simulation curricula for students are being created for Medical Students, Residents, Fellows and nursing students (inter-professional learning-Macy/Carnegie model) to be completed this September. Telemedicine training at UCSD for Kate Kassuba and Rachel Austin was completed on June 1, 2012.  All policies and protocols have been documented and are available upon request.  The new simulation and multidisciplinary education programs will be evaluated by using standardized student evaluations at scheduled intervals throughout the year.</v>
      </c>
      <c r="O18" s="197" t="str">
        <f ca="1">INDIRECT("'"&amp;$Q18&amp;"'!F192")</f>
        <v>Yes</v>
      </c>
      <c r="P18" s="197">
        <f ca="1">INDIRECT("'"&amp;$Q18&amp;"'!F194")</f>
        <v>1</v>
      </c>
      <c r="Q18" t="s">
        <v>282</v>
      </c>
      <c r="R18">
        <v>2</v>
      </c>
    </row>
    <row r="19" spans="1:18" x14ac:dyDescent="0.25">
      <c r="A19" s="197" t="str">
        <f>'Total Payment Amount'!$D$2</f>
        <v>The University of California, Irvine Medical Center</v>
      </c>
      <c r="B19" s="197" t="str">
        <f>'Total Payment Amount'!$D$3</f>
        <v>DY 7</v>
      </c>
      <c r="C19" s="198">
        <f>'Total Payment Amount'!$D$4</f>
        <v>41213</v>
      </c>
      <c r="D19" s="200" t="str">
        <f t="shared" ca="1" si="0"/>
        <v>Category 1: Increase Training of Primary Care Workforce</v>
      </c>
      <c r="E19" s="197">
        <f t="shared" ca="1" si="1"/>
        <v>1980900</v>
      </c>
      <c r="F19" s="197">
        <f t="shared" ca="1" si="2"/>
        <v>1980900</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The University of California, Irvine Medical Center</v>
      </c>
      <c r="B20" s="197" t="str">
        <f>'Total Payment Amount'!$D$3</f>
        <v>DY 7</v>
      </c>
      <c r="C20" s="198">
        <f>'Total Payment Amount'!$D$4</f>
        <v>41213</v>
      </c>
      <c r="D20" s="200" t="str">
        <f t="shared" ca="1" si="0"/>
        <v>Category 1: Increase Training of Primary Care Workforce</v>
      </c>
      <c r="E20" s="197">
        <f t="shared" ca="1" si="1"/>
        <v>1980900</v>
      </c>
      <c r="F20" s="197">
        <f t="shared" ca="1" si="2"/>
        <v>1980900</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The University of California, Irvine Medical Center</v>
      </c>
      <c r="B21" s="197" t="str">
        <f>'Total Payment Amount'!$D$3</f>
        <v>DY 7</v>
      </c>
      <c r="C21" s="198">
        <f>'Total Payment Amount'!$D$4</f>
        <v>41213</v>
      </c>
      <c r="D21" s="200" t="str">
        <f t="shared" ca="1" si="0"/>
        <v>Category 1: Increase Training of Primary Care Workforce</v>
      </c>
      <c r="E21" s="197">
        <f t="shared" ca="1" si="1"/>
        <v>1980900</v>
      </c>
      <c r="F21" s="197">
        <f t="shared" ca="1" si="2"/>
        <v>1980900</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The University of California, Irvine Medical Center</v>
      </c>
      <c r="B22" s="197" t="str">
        <f>'Total Payment Amount'!$D$3</f>
        <v>DY 7</v>
      </c>
      <c r="C22" s="198">
        <f>'Total Payment Amount'!$D$4</f>
        <v>41213</v>
      </c>
      <c r="D22" s="200" t="str">
        <f t="shared" ca="1" si="0"/>
        <v>Category 1: Implement and Utilize Disease Management Registry Functionality</v>
      </c>
      <c r="E22" s="197">
        <f t="shared" ca="1" si="1"/>
        <v>1980900</v>
      </c>
      <c r="F22" s="197">
        <f t="shared" ca="1" si="2"/>
        <v>1980900</v>
      </c>
      <c r="G22" s="200" t="str">
        <f ca="1">INDIRECT("'"&amp;$Q22&amp;"'!B22")</f>
        <v>Process Milestone:</v>
      </c>
      <c r="H22" s="197" t="str">
        <f ca="1">INDIRECT("'"&amp;$Q22&amp;"'!D22")</f>
        <v>Hire and train information specialists to develop and implement reporting capabilities of registry and integrate with EMR</v>
      </c>
      <c r="I22" s="197"/>
      <c r="J22" s="197">
        <f ca="1">INDIRECT("'"&amp;$Q22&amp;"'!F25")</f>
        <v>0</v>
      </c>
      <c r="K22" s="197">
        <f ca="1">INDIRECT("'"&amp;$Q22&amp;"'!F27")</f>
        <v>0</v>
      </c>
      <c r="L22" s="197" t="str">
        <f ca="1">INDIRECT("'"&amp;$Q22&amp;"'!F29")</f>
        <v>Yes</v>
      </c>
      <c r="M22" s="197" t="str">
        <f ca="1">INDIRECT("'"&amp;$Q22&amp;"'!F32")</f>
        <v>Yes</v>
      </c>
      <c r="N22" s="197" t="str">
        <f ca="1">INDIRECT("'"&amp;$Q22&amp;"'!B34")</f>
        <v xml:space="preserve">The first informaticist/project manager was hired in August of 2011.  The second information specialist (programmer) was an internal candidate who transferred from our Information Services customer applications development team after an extended search for the right combination of technical, clinical and customer interface skills.  Training included pre- and post-transfer training sessions with the Clinical Informatics Director and first information specialist hired for the registry in order to explore needs, options and strategy for moving forward with registry development.
Additional technical assistance for registry development is being provided by a consultant firm, CMC America, in order to build the needed user interface for viewing and reporting on registry data.  The consultant firm was hired in April 2012 for their excellent reputation in the disease registry development arena, and due to delays (nearly six months from position posting to hire/transfer) in hiring of the second information specialist associated with a staffing shortage in our HR department, and high demand/limited availability of IT candidates in the market.  
</v>
      </c>
      <c r="O22" s="197" t="str">
        <f ca="1">INDIRECT("'"&amp;$Q22&amp;"'!F42")</f>
        <v>Yes</v>
      </c>
      <c r="P22" s="197">
        <f ca="1">INDIRECT("'"&amp;$Q22&amp;"'!F44")</f>
        <v>1</v>
      </c>
      <c r="Q22" t="s">
        <v>255</v>
      </c>
      <c r="R22">
        <v>3</v>
      </c>
    </row>
    <row r="23" spans="1:18" x14ac:dyDescent="0.25">
      <c r="A23" s="197" t="str">
        <f>'Total Payment Amount'!$D$2</f>
        <v>The University of California, Irvine Medical Center</v>
      </c>
      <c r="B23" s="197" t="str">
        <f>'Total Payment Amount'!$D$3</f>
        <v>DY 7</v>
      </c>
      <c r="C23" s="198">
        <f>'Total Payment Amount'!$D$4</f>
        <v>41213</v>
      </c>
      <c r="D23" s="200" t="str">
        <f t="shared" ca="1" si="0"/>
        <v>Category 1: Implement and Utilize Disease Management Registry Functionality</v>
      </c>
      <c r="E23" s="197">
        <f t="shared" ca="1" si="1"/>
        <v>1980900</v>
      </c>
      <c r="F23" s="197">
        <f t="shared" ca="1" si="2"/>
        <v>1980900</v>
      </c>
      <c r="G23" s="200" t="str">
        <f ca="1">INDIRECT("'"&amp;$Q23&amp;"'!B47")</f>
        <v>Process Milestone:</v>
      </c>
      <c r="H23" s="197" t="str">
        <f ca="1">INDIRECT("'"&amp;$Q23&amp;"'!D47")</f>
        <v xml:space="preserve">Create/disseminate protocols for registry-driven reminders and reports for clinicians and providers regarding key health indicators monitoring and management in patients with diabetes. </v>
      </c>
      <c r="I23" s="197"/>
      <c r="J23" s="197">
        <f ca="1">INDIRECT("'"&amp;$Q23&amp;"'!F50")</f>
        <v>0</v>
      </c>
      <c r="K23" s="197">
        <f ca="1">INDIRECT("'"&amp;$Q23&amp;"'!F52")</f>
        <v>0</v>
      </c>
      <c r="L23" s="197" t="str">
        <f ca="1">INDIRECT("'"&amp;$Q23&amp;"'!F54")</f>
        <v>Yes</v>
      </c>
      <c r="M23" s="197" t="str">
        <f ca="1">INDIRECT("'"&amp;$Q23&amp;"'!F57")</f>
        <v>Yes</v>
      </c>
      <c r="N23" s="197" t="str">
        <f ca="1">INDIRECT("'"&amp;$Q23&amp;"'!B59")</f>
        <v xml:space="preserve"> Protocols for ambulatory care of patients with diabetes were developed and implemented via the efforts of the Diabetes Summit Team and administrative staff of the University Physicians and Surgeons group.  Reports from the diabetes registry were analyzed and used to determine the best methodology for implementation of the care protocol in our primary care clinics where registry patients are seen.
 Paper tools were created to facilitate implementation of the care protocols until electronic EHR methods could be made available in all primary care areas (scheduled to go-live November 2012 through April 2013).  The primary tool for protocol reminders is a flowsheet outlining all necessary care for key health indicator monitoring and management (e.g. frequency of lab tests, visits, ophthalmologic exams, etc.)
 Translating the flowsheet protocol into the electronic EHR was a challenge from the perspective of reconciling functional capabilities of the EHR system with the needs of clinicians making care decisions during patient visits.  Custom programming will be utilized to design cohesive, comprehensive views of patient information to facilitate clinical decision making and protocol adherence. 
</v>
      </c>
      <c r="O23" s="197" t="str">
        <f ca="1">INDIRECT("'"&amp;$Q23&amp;"'!F67")</f>
        <v>Yes</v>
      </c>
      <c r="P23" s="197">
        <f ca="1">INDIRECT("'"&amp;$Q23&amp;"'!F69")</f>
        <v>1</v>
      </c>
      <c r="Q23" t="s">
        <v>255</v>
      </c>
      <c r="R23">
        <v>3</v>
      </c>
    </row>
    <row r="24" spans="1:18" x14ac:dyDescent="0.25">
      <c r="A24" s="197" t="str">
        <f>'Total Payment Amount'!$D$2</f>
        <v>The University of California, Irvine Medical Center</v>
      </c>
      <c r="B24" s="197" t="str">
        <f>'Total Payment Amount'!$D$3</f>
        <v>DY 7</v>
      </c>
      <c r="C24" s="198">
        <f>'Total Payment Amount'!$D$4</f>
        <v>41213</v>
      </c>
      <c r="D24" s="200" t="str">
        <f t="shared" ca="1" si="0"/>
        <v>Category 1: Implement and Utilize Disease Management Registry Functionality</v>
      </c>
      <c r="E24" s="197">
        <f t="shared" ca="1" si="1"/>
        <v>1980900</v>
      </c>
      <c r="F24" s="197">
        <f t="shared" ca="1" si="2"/>
        <v>1980900</v>
      </c>
      <c r="G24" s="200" t="str">
        <f ca="1">INDIRECT("'"&amp;$Q24&amp;"'!B72")</f>
        <v>Process Milestone:</v>
      </c>
      <c r="H24" s="197">
        <f ca="1">INDIRECT("'"&amp;$Q24&amp;"'!D72")</f>
        <v>0</v>
      </c>
      <c r="I24" s="197"/>
      <c r="J24" s="197">
        <f ca="1">INDIRECT("'"&amp;$Q24&amp;"'!F75")</f>
        <v>0</v>
      </c>
      <c r="K24" s="197">
        <f ca="1">INDIRECT("'"&amp;$Q24&amp;"'!F77")</f>
        <v>0</v>
      </c>
      <c r="L24" s="197" t="str">
        <f ca="1">INDIRECT("'"&amp;$Q24&amp;"'!F79")</f>
        <v>N/A</v>
      </c>
      <c r="M24" s="197">
        <f ca="1">INDIRECT("'"&amp;$Q24&amp;"'!F82")</f>
        <v>0</v>
      </c>
      <c r="N24" s="197">
        <f ca="1">INDIRECT("'"&amp;$Q24&amp;"'!B84")</f>
        <v>0</v>
      </c>
      <c r="O24" s="197">
        <f ca="1">INDIRECT("'"&amp;$Q24&amp;"'!F92")</f>
        <v>0</v>
      </c>
      <c r="P24" s="197" t="str">
        <f ca="1">INDIRECT("'"&amp;$Q24&amp;"'!F94")</f>
        <v xml:space="preserve"> </v>
      </c>
      <c r="Q24" t="s">
        <v>255</v>
      </c>
      <c r="R24">
        <v>3</v>
      </c>
    </row>
    <row r="25" spans="1:18" x14ac:dyDescent="0.25">
      <c r="A25" s="197" t="str">
        <f>'Total Payment Amount'!$D$2</f>
        <v>The University of California, Irvine Medical Center</v>
      </c>
      <c r="B25" s="197" t="str">
        <f>'Total Payment Amount'!$D$3</f>
        <v>DY 7</v>
      </c>
      <c r="C25" s="198">
        <f>'Total Payment Amount'!$D$4</f>
        <v>41213</v>
      </c>
      <c r="D25" s="200" t="str">
        <f t="shared" ca="1" si="0"/>
        <v>Category 1: Implement and Utilize Disease Management Registry Functionality</v>
      </c>
      <c r="E25" s="197">
        <f t="shared" ca="1" si="1"/>
        <v>1980900</v>
      </c>
      <c r="F25" s="197">
        <f t="shared" ca="1" si="2"/>
        <v>1980900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The University of California, Irvine Medical Center</v>
      </c>
      <c r="B26" s="197" t="str">
        <f>'Total Payment Amount'!$D$3</f>
        <v>DY 7</v>
      </c>
      <c r="C26" s="198">
        <f>'Total Payment Amount'!$D$4</f>
        <v>41213</v>
      </c>
      <c r="D26" s="200" t="str">
        <f t="shared" ca="1" si="0"/>
        <v>Category 1: Implement and Utilize Disease Management Registry Functionality</v>
      </c>
      <c r="E26" s="197">
        <f t="shared" ca="1" si="1"/>
        <v>1980900</v>
      </c>
      <c r="F26" s="197">
        <f t="shared" ca="1" si="2"/>
        <v>1980900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The University of California, Irvine Medical Center</v>
      </c>
      <c r="B27" s="197" t="str">
        <f>'Total Payment Amount'!$D$3</f>
        <v>DY 7</v>
      </c>
      <c r="C27" s="198">
        <f>'Total Payment Amount'!$D$4</f>
        <v>41213</v>
      </c>
      <c r="D27" s="200" t="str">
        <f t="shared" ca="1" si="0"/>
        <v>Category 1: Implement and Utilize Disease Management Registry Functionality</v>
      </c>
      <c r="E27" s="197">
        <f t="shared" ca="1" si="1"/>
        <v>1980900</v>
      </c>
      <c r="F27" s="197">
        <f t="shared" ca="1" si="2"/>
        <v>1980900</v>
      </c>
      <c r="G27" s="200" t="str">
        <f ca="1">INDIRECT("'"&amp;$Q27&amp;"'!B147")</f>
        <v>Improvement Milestone:</v>
      </c>
      <c r="H27" s="197">
        <f ca="1">INDIRECT("'"&amp;$Q27&amp;"'!D147")</f>
        <v>0</v>
      </c>
      <c r="I27" s="197"/>
      <c r="J27" s="197">
        <f ca="1">INDIRECT("'"&amp;$Q27&amp;"'!F150")</f>
        <v>0</v>
      </c>
      <c r="K27" s="197">
        <f ca="1">INDIRECT("'"&amp;$Q27&amp;"'!F152")</f>
        <v>0</v>
      </c>
      <c r="L27" s="197" t="str">
        <f ca="1">INDIRECT("'"&amp;$Q27&amp;"'!F154")</f>
        <v>N/A</v>
      </c>
      <c r="M27" s="197">
        <f ca="1">INDIRECT("'"&amp;$Q27&amp;"'!F157")</f>
        <v>0</v>
      </c>
      <c r="N27" s="197">
        <f ca="1">INDIRECT("'"&amp;$Q27&amp;"'!B159")</f>
        <v>0</v>
      </c>
      <c r="O27" s="197">
        <f ca="1">INDIRECT("'"&amp;$Q27&amp;"'!F167")</f>
        <v>0</v>
      </c>
      <c r="P27" s="197" t="str">
        <f ca="1">INDIRECT("'"&amp;$Q27&amp;"'!F169")</f>
        <v xml:space="preserve"> </v>
      </c>
      <c r="Q27" t="s">
        <v>255</v>
      </c>
      <c r="R27">
        <v>3</v>
      </c>
    </row>
    <row r="28" spans="1:18" x14ac:dyDescent="0.25">
      <c r="A28" s="197" t="str">
        <f>'Total Payment Amount'!$D$2</f>
        <v>The University of California, Irvine Medical Center</v>
      </c>
      <c r="B28" s="197" t="str">
        <f>'Total Payment Amount'!$D$3</f>
        <v>DY 7</v>
      </c>
      <c r="C28" s="198">
        <f>'Total Payment Amount'!$D$4</f>
        <v>41213</v>
      </c>
      <c r="D28" s="200" t="str">
        <f t="shared" ca="1" si="0"/>
        <v>Category 1: Implement and Utilize Disease Management Registry Functionality</v>
      </c>
      <c r="E28" s="197">
        <f t="shared" ca="1" si="1"/>
        <v>1980900</v>
      </c>
      <c r="F28" s="197">
        <f t="shared" ca="1" si="2"/>
        <v>1980900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The University of California, Irvine Medical Center</v>
      </c>
      <c r="B29" s="197" t="str">
        <f>'Total Payment Amount'!$D$3</f>
        <v>DY 7</v>
      </c>
      <c r="C29" s="198">
        <f>'Total Payment Amount'!$D$4</f>
        <v>41213</v>
      </c>
      <c r="D29" s="200" t="str">
        <f t="shared" ca="1" si="0"/>
        <v>Category 1: Implement and Utilize Disease Management Registry Functionality</v>
      </c>
      <c r="E29" s="197">
        <f t="shared" ca="1" si="1"/>
        <v>1980900</v>
      </c>
      <c r="F29" s="197">
        <f t="shared" ca="1" si="2"/>
        <v>1980900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The University of California, Irvine Medical Center</v>
      </c>
      <c r="B30" s="197" t="str">
        <f>'Total Payment Amount'!$D$3</f>
        <v>DY 7</v>
      </c>
      <c r="C30" s="198">
        <f>'Total Payment Amount'!$D$4</f>
        <v>41213</v>
      </c>
      <c r="D30" s="200" t="str">
        <f t="shared" ca="1" si="0"/>
        <v>Category 1: Implement and Utilize Disease Management Registry Functionality</v>
      </c>
      <c r="E30" s="197">
        <f t="shared" ca="1" si="1"/>
        <v>1980900</v>
      </c>
      <c r="F30" s="197">
        <f t="shared" ca="1" si="2"/>
        <v>1980900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The University of California, Irvine Medical Center</v>
      </c>
      <c r="B31" s="197" t="str">
        <f>'Total Payment Amount'!$D$3</f>
        <v>DY 7</v>
      </c>
      <c r="C31" s="198">
        <f>'Total Payment Amount'!$D$4</f>
        <v>41213</v>
      </c>
      <c r="D31" s="200" t="str">
        <f t="shared" ca="1" si="0"/>
        <v>Category 1: Implement and Utilize Disease Management Registry Functionality</v>
      </c>
      <c r="E31" s="197">
        <f t="shared" ca="1" si="1"/>
        <v>1980900</v>
      </c>
      <c r="F31" s="197">
        <f t="shared" ca="1" si="2"/>
        <v>1980900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The University of California, Irvine Medical Center</v>
      </c>
      <c r="B32" s="197" t="str">
        <f>'Total Payment Amount'!$D$3</f>
        <v>DY 7</v>
      </c>
      <c r="C32" s="198">
        <f>'Total Payment Amount'!$D$4</f>
        <v>41213</v>
      </c>
      <c r="D32" s="200" t="str">
        <f t="shared" ca="1" si="0"/>
        <v>Category 1: Enhance Interpretation Services and Culturally Competent Care</v>
      </c>
      <c r="E32" s="197">
        <f t="shared" ca="1" si="1"/>
        <v>0</v>
      </c>
      <c r="F32" s="197">
        <f t="shared" ca="1" si="2"/>
        <v>0</v>
      </c>
      <c r="G32" s="200" t="str">
        <f ca="1">INDIRECT("'"&amp;$Q32&amp;"'!B22")</f>
        <v>Process Milestone:</v>
      </c>
      <c r="H32" s="197">
        <f ca="1">INDIRECT("'"&amp;$Q32&amp;"'!D22")</f>
        <v>0</v>
      </c>
      <c r="I32" s="197"/>
      <c r="J32" s="197">
        <f ca="1">INDIRECT("'"&amp;$Q32&amp;"'!F25")</f>
        <v>0</v>
      </c>
      <c r="K32" s="197">
        <f ca="1">INDIRECT("'"&amp;$Q32&amp;"'!F27")</f>
        <v>0</v>
      </c>
      <c r="L32" s="197" t="str">
        <f ca="1">INDIRECT("'"&amp;$Q32&amp;"'!F29")</f>
        <v>N/A</v>
      </c>
      <c r="M32" s="197">
        <f ca="1">INDIRECT("'"&amp;$Q32&amp;"'!F32")</f>
        <v>0</v>
      </c>
      <c r="N32" s="197">
        <f ca="1">INDIRECT("'"&amp;$Q32&amp;"'!B34")</f>
        <v>0</v>
      </c>
      <c r="O32" s="197">
        <f ca="1">INDIRECT("'"&amp;$Q32&amp;"'!F42")</f>
        <v>0</v>
      </c>
      <c r="P32" s="197" t="str">
        <f ca="1">INDIRECT("'"&amp;$Q32&amp;"'!F44")</f>
        <v xml:space="preserve"> </v>
      </c>
      <c r="Q32" t="s">
        <v>256</v>
      </c>
      <c r="R32">
        <v>4</v>
      </c>
    </row>
    <row r="33" spans="1:18" x14ac:dyDescent="0.25">
      <c r="A33" s="197" t="str">
        <f>'Total Payment Amount'!$D$2</f>
        <v>The University of California, Irvine Medical Center</v>
      </c>
      <c r="B33" s="197" t="str">
        <f>'Total Payment Amount'!$D$3</f>
        <v>DY 7</v>
      </c>
      <c r="C33" s="198">
        <f>'Total Payment Amount'!$D$4</f>
        <v>41213</v>
      </c>
      <c r="D33" s="200" t="str">
        <f t="shared" ca="1" si="0"/>
        <v>Category 1: Enhance Interpretation Services and Culturally Competent Care</v>
      </c>
      <c r="E33" s="197">
        <f t="shared" ca="1" si="1"/>
        <v>0</v>
      </c>
      <c r="F33" s="197">
        <f t="shared" ca="1" si="2"/>
        <v>0</v>
      </c>
      <c r="G33" s="200" t="str">
        <f ca="1">INDIRECT("'"&amp;$Q33&amp;"'!B47")</f>
        <v>Process Milestone:</v>
      </c>
      <c r="H33" s="197">
        <f ca="1">INDIRECT("'"&amp;$Q33&amp;"'!D47")</f>
        <v>0</v>
      </c>
      <c r="I33" s="197"/>
      <c r="J33" s="197">
        <f ca="1">INDIRECT("'"&amp;$Q33&amp;"'!F50")</f>
        <v>0</v>
      </c>
      <c r="K33" s="197">
        <f ca="1">INDIRECT("'"&amp;$Q33&amp;"'!F52")</f>
        <v>0</v>
      </c>
      <c r="L33" s="197" t="str">
        <f ca="1">INDIRECT("'"&amp;$Q33&amp;"'!F54")</f>
        <v>N/A</v>
      </c>
      <c r="M33" s="197">
        <f ca="1">INDIRECT("'"&amp;$Q33&amp;"'!F57")</f>
        <v>0</v>
      </c>
      <c r="N33" s="197">
        <f ca="1">INDIRECT("'"&amp;$Q33&amp;"'!B59")</f>
        <v>0</v>
      </c>
      <c r="O33" s="197">
        <f ca="1">INDIRECT("'"&amp;$Q33&amp;"'!F67")</f>
        <v>0</v>
      </c>
      <c r="P33" s="197" t="str">
        <f ca="1">INDIRECT("'"&amp;$Q33&amp;"'!F69")</f>
        <v xml:space="preserve"> </v>
      </c>
      <c r="Q33" t="s">
        <v>256</v>
      </c>
      <c r="R33">
        <v>4</v>
      </c>
    </row>
    <row r="34" spans="1:18" x14ac:dyDescent="0.25">
      <c r="A34" s="197" t="str">
        <f>'Total Payment Amount'!$D$2</f>
        <v>The University of California, Irvine Medical Center</v>
      </c>
      <c r="B34" s="197" t="str">
        <f>'Total Payment Amount'!$D$3</f>
        <v>DY 7</v>
      </c>
      <c r="C34" s="198">
        <f>'Total Payment Amount'!$D$4</f>
        <v>41213</v>
      </c>
      <c r="D34" s="200" t="str">
        <f t="shared" ca="1" si="0"/>
        <v>Category 1: Enhance Interpretation Services and Culturally Competent Care</v>
      </c>
      <c r="E34" s="197">
        <f t="shared" ca="1" si="1"/>
        <v>0</v>
      </c>
      <c r="F34" s="197">
        <f t="shared" ca="1" si="2"/>
        <v>0</v>
      </c>
      <c r="G34" s="200" t="str">
        <f ca="1">INDIRECT("'"&amp;$Q34&amp;"'!B72")</f>
        <v>Process Milestone:</v>
      </c>
      <c r="H34" s="197">
        <f ca="1">INDIRECT("'"&amp;$Q34&amp;"'!D72")</f>
        <v>0</v>
      </c>
      <c r="I34" s="197"/>
      <c r="J34" s="197">
        <f ca="1">INDIRECT("'"&amp;$Q34&amp;"'!F75")</f>
        <v>0</v>
      </c>
      <c r="K34" s="197">
        <f ca="1">INDIRECT("'"&amp;$Q34&amp;"'!F77")</f>
        <v>0</v>
      </c>
      <c r="L34" s="197" t="str">
        <f ca="1">INDIRECT("'"&amp;$Q34&amp;"'!F79")</f>
        <v>N/A</v>
      </c>
      <c r="M34" s="197">
        <f ca="1">INDIRECT("'"&amp;$Q34&amp;"'!F82")</f>
        <v>0</v>
      </c>
      <c r="N34" s="197">
        <f ca="1">INDIRECT("'"&amp;$Q34&amp;"'!B84")</f>
        <v>0</v>
      </c>
      <c r="O34" s="197">
        <f ca="1">INDIRECT("'"&amp;$Q34&amp;"'!F92")</f>
        <v>0</v>
      </c>
      <c r="P34" s="197" t="str">
        <f ca="1">INDIRECT("'"&amp;$Q34&amp;"'!F94")</f>
        <v xml:space="preserve"> </v>
      </c>
      <c r="Q34" t="s">
        <v>256</v>
      </c>
      <c r="R34">
        <v>4</v>
      </c>
    </row>
    <row r="35" spans="1:18" x14ac:dyDescent="0.25">
      <c r="A35" s="197" t="str">
        <f>'Total Payment Amount'!$D$2</f>
        <v>The University of California, Irvine Medical Center</v>
      </c>
      <c r="B35" s="197" t="str">
        <f>'Total Payment Amount'!$D$3</f>
        <v>DY 7</v>
      </c>
      <c r="C35" s="198">
        <f>'Total Payment Amount'!$D$4</f>
        <v>41213</v>
      </c>
      <c r="D35" s="200" t="str">
        <f t="shared" ca="1" si="0"/>
        <v>Category 1: Enhance Interpretation Services and Culturally Competent Care</v>
      </c>
      <c r="E35" s="197">
        <f t="shared" ca="1" si="1"/>
        <v>0</v>
      </c>
      <c r="F35" s="197">
        <f t="shared" ca="1" si="2"/>
        <v>0</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The University of California, Irvine Medical Center</v>
      </c>
      <c r="B36" s="197" t="str">
        <f>'Total Payment Amount'!$D$3</f>
        <v>DY 7</v>
      </c>
      <c r="C36" s="198">
        <f>'Total Payment Amount'!$D$4</f>
        <v>41213</v>
      </c>
      <c r="D36" s="200" t="str">
        <f t="shared" ca="1" si="0"/>
        <v>Category 1: Enhance Interpretation Services and Culturally Competent Care</v>
      </c>
      <c r="E36" s="197">
        <f t="shared" ca="1" si="1"/>
        <v>0</v>
      </c>
      <c r="F36" s="197">
        <f t="shared" ca="1" si="2"/>
        <v>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The University of California, Irvine Medical Center</v>
      </c>
      <c r="B37" s="197" t="str">
        <f>'Total Payment Amount'!$D$3</f>
        <v>DY 7</v>
      </c>
      <c r="C37" s="198">
        <f>'Total Payment Amount'!$D$4</f>
        <v>41213</v>
      </c>
      <c r="D37" s="200" t="str">
        <f t="shared" ca="1" si="0"/>
        <v>Category 1: Enhance Interpretation Services and Culturally Competent Care</v>
      </c>
      <c r="E37" s="197">
        <f t="shared" ca="1" si="1"/>
        <v>0</v>
      </c>
      <c r="F37" s="197">
        <f t="shared" ca="1" si="2"/>
        <v>0</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The University of California, Irvine Medical Center</v>
      </c>
      <c r="B38" s="197" t="str">
        <f>'Total Payment Amount'!$D$3</f>
        <v>DY 7</v>
      </c>
      <c r="C38" s="198">
        <f>'Total Payment Amount'!$D$4</f>
        <v>41213</v>
      </c>
      <c r="D38" s="200" t="str">
        <f t="shared" ca="1" si="0"/>
        <v>Category 1: Enhance Interpretation Services and Culturally Competent Care</v>
      </c>
      <c r="E38" s="197">
        <f t="shared" ca="1" si="1"/>
        <v>0</v>
      </c>
      <c r="F38" s="197">
        <f t="shared" ca="1" si="2"/>
        <v>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The University of California, Irvine Medical Center</v>
      </c>
      <c r="B39" s="197" t="str">
        <f>'Total Payment Amount'!$D$3</f>
        <v>DY 7</v>
      </c>
      <c r="C39" s="198">
        <f>'Total Payment Amount'!$D$4</f>
        <v>41213</v>
      </c>
      <c r="D39" s="200" t="str">
        <f t="shared" ca="1" si="0"/>
        <v>Category 1: Enhance Interpretation Services and Culturally Competent Care</v>
      </c>
      <c r="E39" s="197">
        <f t="shared" ca="1" si="1"/>
        <v>0</v>
      </c>
      <c r="F39" s="197">
        <f t="shared" ca="1" si="2"/>
        <v>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The University of California, Irvine Medical Center</v>
      </c>
      <c r="B40" s="197" t="str">
        <f>'Total Payment Amount'!$D$3</f>
        <v>DY 7</v>
      </c>
      <c r="C40" s="198">
        <f>'Total Payment Amount'!$D$4</f>
        <v>41213</v>
      </c>
      <c r="D40" s="200" t="str">
        <f t="shared" ca="1" si="0"/>
        <v>Category 1: Enhance Interpretation Services and Culturally Competent Care</v>
      </c>
      <c r="E40" s="197">
        <f t="shared" ca="1" si="1"/>
        <v>0</v>
      </c>
      <c r="F40" s="197">
        <f t="shared" ca="1" si="2"/>
        <v>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The University of California, Irvine Medical Center</v>
      </c>
      <c r="B41" s="197" t="str">
        <f>'Total Payment Amount'!$D$3</f>
        <v>DY 7</v>
      </c>
      <c r="C41" s="198">
        <f>'Total Payment Amount'!$D$4</f>
        <v>41213</v>
      </c>
      <c r="D41" s="200" t="str">
        <f t="shared" ca="1" si="0"/>
        <v>Category 1: Enhance Interpretation Services and Culturally Competent Care</v>
      </c>
      <c r="E41" s="197">
        <f t="shared" ca="1" si="1"/>
        <v>0</v>
      </c>
      <c r="F41" s="197">
        <f t="shared" ca="1" si="2"/>
        <v>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The University of California, Irvine Medical Center</v>
      </c>
      <c r="B42" s="197" t="str">
        <f>'Total Payment Amount'!$D$3</f>
        <v>DY 7</v>
      </c>
      <c r="C42" s="198">
        <f>'Total Payment Amount'!$D$4</f>
        <v>41213</v>
      </c>
      <c r="D42" s="200" t="str">
        <f t="shared" ca="1" si="0"/>
        <v>Category 1: Collect Accurate Race, Ethnicity, and Language (REAL) Data to Reduce Disparities</v>
      </c>
      <c r="E42" s="197">
        <f t="shared" ca="1" si="1"/>
        <v>0</v>
      </c>
      <c r="F42" s="197">
        <f t="shared" ca="1" si="2"/>
        <v>0</v>
      </c>
      <c r="G42" s="200" t="str">
        <f ca="1">INDIRECT("'"&amp;$Q42&amp;"'!B22")</f>
        <v>Process Milestone:</v>
      </c>
      <c r="H42" s="197">
        <f ca="1">INDIRECT("'"&amp;$Q42&amp;"'!D22")</f>
        <v>0</v>
      </c>
      <c r="I42" s="197"/>
      <c r="J42" s="197">
        <f ca="1">INDIRECT("'"&amp;$Q42&amp;"'!F25")</f>
        <v>0</v>
      </c>
      <c r="K42" s="197">
        <f ca="1">INDIRECT("'"&amp;$Q42&amp;"'!F27")</f>
        <v>0</v>
      </c>
      <c r="L42" s="197" t="str">
        <f ca="1">INDIRECT("'"&amp;$Q42&amp;"'!F29")</f>
        <v>N/A</v>
      </c>
      <c r="M42" s="197">
        <f ca="1">INDIRECT("'"&amp;$Q42&amp;"'!F32")</f>
        <v>0</v>
      </c>
      <c r="N42" s="197">
        <f ca="1">INDIRECT("'"&amp;$Q42&amp;"'!B34")</f>
        <v>0</v>
      </c>
      <c r="O42" s="197">
        <f ca="1">INDIRECT("'"&amp;$Q42&amp;"'!F42")</f>
        <v>0</v>
      </c>
      <c r="P42" s="197" t="str">
        <f ca="1">INDIRECT("'"&amp;$Q42&amp;"'!F44")</f>
        <v xml:space="preserve"> </v>
      </c>
      <c r="Q42" t="s">
        <v>257</v>
      </c>
      <c r="R42">
        <v>5</v>
      </c>
    </row>
    <row r="43" spans="1:18" x14ac:dyDescent="0.25">
      <c r="A43" s="197" t="str">
        <f>'Total Payment Amount'!$D$2</f>
        <v>The University of California, Irvine Medical Center</v>
      </c>
      <c r="B43" s="197" t="str">
        <f>'Total Payment Amount'!$D$3</f>
        <v>DY 7</v>
      </c>
      <c r="C43" s="198">
        <f>'Total Payment Amount'!$D$4</f>
        <v>41213</v>
      </c>
      <c r="D43" s="200" t="str">
        <f t="shared" ca="1" si="0"/>
        <v>Category 1: Collect Accurate Race, Ethnicity, and Language (REAL) Data to Reduce Disparities</v>
      </c>
      <c r="E43" s="197">
        <f t="shared" ca="1" si="1"/>
        <v>0</v>
      </c>
      <c r="F43" s="197">
        <f t="shared" ca="1" si="2"/>
        <v>0</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The University of California, Irvine Medical Center</v>
      </c>
      <c r="B44" s="197" t="str">
        <f>'Total Payment Amount'!$D$3</f>
        <v>DY 7</v>
      </c>
      <c r="C44" s="198">
        <f>'Total Payment Amount'!$D$4</f>
        <v>41213</v>
      </c>
      <c r="D44" s="200" t="str">
        <f t="shared" ca="1" si="0"/>
        <v>Category 1: Collect Accurate Race, Ethnicity, and Language (REAL) Data to Reduce Disparities</v>
      </c>
      <c r="E44" s="197">
        <f t="shared" ca="1" si="1"/>
        <v>0</v>
      </c>
      <c r="F44" s="197">
        <f t="shared" ca="1" si="2"/>
        <v>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The University of California, Irvine Medical Center</v>
      </c>
      <c r="B45" s="197" t="str">
        <f>'Total Payment Amount'!$D$3</f>
        <v>DY 7</v>
      </c>
      <c r="C45" s="198">
        <f>'Total Payment Amount'!$D$4</f>
        <v>41213</v>
      </c>
      <c r="D45" s="200" t="str">
        <f t="shared" ca="1" si="0"/>
        <v>Category 1: Collect Accurate Race, Ethnicity, and Language (REAL) Data to Reduce Disparities</v>
      </c>
      <c r="E45" s="197">
        <f t="shared" ca="1" si="1"/>
        <v>0</v>
      </c>
      <c r="F45" s="197">
        <f t="shared" ca="1" si="2"/>
        <v>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The University of California, Irvine Medical Center</v>
      </c>
      <c r="B46" s="197" t="str">
        <f>'Total Payment Amount'!$D$3</f>
        <v>DY 7</v>
      </c>
      <c r="C46" s="198">
        <f>'Total Payment Amount'!$D$4</f>
        <v>41213</v>
      </c>
      <c r="D46" s="200" t="str">
        <f t="shared" ca="1" si="0"/>
        <v>Category 1: Collect Accurate Race, Ethnicity, and Language (REAL) Data to Reduce Disparities</v>
      </c>
      <c r="E46" s="197">
        <f t="shared" ca="1" si="1"/>
        <v>0</v>
      </c>
      <c r="F46" s="197">
        <f t="shared" ca="1" si="2"/>
        <v>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The University of California, Irvine Medical Center</v>
      </c>
      <c r="B47" s="197" t="str">
        <f>'Total Payment Amount'!$D$3</f>
        <v>DY 7</v>
      </c>
      <c r="C47" s="198">
        <f>'Total Payment Amount'!$D$4</f>
        <v>41213</v>
      </c>
      <c r="D47" s="200" t="str">
        <f t="shared" ca="1" si="0"/>
        <v>Category 1: Collect Accurate Race, Ethnicity, and Language (REAL) Data to Reduce Disparities</v>
      </c>
      <c r="E47" s="197">
        <f t="shared" ca="1" si="1"/>
        <v>0</v>
      </c>
      <c r="F47" s="197">
        <f t="shared" ca="1" si="2"/>
        <v>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The University of California, Irvine Medical Center</v>
      </c>
      <c r="B48" s="197" t="str">
        <f>'Total Payment Amount'!$D$3</f>
        <v>DY 7</v>
      </c>
      <c r="C48" s="198">
        <f>'Total Payment Amount'!$D$4</f>
        <v>41213</v>
      </c>
      <c r="D48" s="200" t="str">
        <f t="shared" ca="1" si="0"/>
        <v>Category 1: Collect Accurate Race, Ethnicity, and Language (REAL) Data to Reduce Disparities</v>
      </c>
      <c r="E48" s="197">
        <f t="shared" ca="1" si="1"/>
        <v>0</v>
      </c>
      <c r="F48" s="197">
        <f t="shared" ca="1" si="2"/>
        <v>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The University of California, Irvine Medical Center</v>
      </c>
      <c r="B49" s="197" t="str">
        <f>'Total Payment Amount'!$D$3</f>
        <v>DY 7</v>
      </c>
      <c r="C49" s="198">
        <f>'Total Payment Amount'!$D$4</f>
        <v>41213</v>
      </c>
      <c r="D49" s="200" t="str">
        <f t="shared" ca="1" si="0"/>
        <v>Category 1: Collect Accurate Race, Ethnicity, and Language (REAL) Data to Reduce Disparities</v>
      </c>
      <c r="E49" s="197">
        <f t="shared" ca="1" si="1"/>
        <v>0</v>
      </c>
      <c r="F49" s="197">
        <f t="shared" ca="1" si="2"/>
        <v>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The University of California, Irvine Medical Center</v>
      </c>
      <c r="B50" s="197" t="str">
        <f>'Total Payment Amount'!$D$3</f>
        <v>DY 7</v>
      </c>
      <c r="C50" s="198">
        <f>'Total Payment Amount'!$D$4</f>
        <v>41213</v>
      </c>
      <c r="D50" s="200" t="str">
        <f t="shared" ca="1" si="0"/>
        <v>Category 1: Collect Accurate Race, Ethnicity, and Language (REAL) Data to Reduce Disparities</v>
      </c>
      <c r="E50" s="197">
        <f t="shared" ca="1" si="1"/>
        <v>0</v>
      </c>
      <c r="F50" s="197">
        <f t="shared" ca="1" si="2"/>
        <v>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The University of California, Irvine Medical Center</v>
      </c>
      <c r="B51" s="197" t="str">
        <f>'Total Payment Amount'!$D$3</f>
        <v>DY 7</v>
      </c>
      <c r="C51" s="198">
        <f>'Total Payment Amount'!$D$4</f>
        <v>41213</v>
      </c>
      <c r="D51" s="200" t="str">
        <f t="shared" ca="1" si="0"/>
        <v>Category 1: Collect Accurate Race, Ethnicity, and Language (REAL) Data to Reduce Disparities</v>
      </c>
      <c r="E51" s="197">
        <f t="shared" ca="1" si="1"/>
        <v>0</v>
      </c>
      <c r="F51" s="197">
        <f t="shared" ca="1" si="2"/>
        <v>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The University of California, Irvine Medical Center</v>
      </c>
      <c r="B52" s="197" t="str">
        <f>'Total Payment Amount'!$D$3</f>
        <v>DY 7</v>
      </c>
      <c r="C52" s="198">
        <f>'Total Payment Amount'!$D$4</f>
        <v>41213</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The University of California, Irvine Medical Center</v>
      </c>
      <c r="B53" s="197" t="str">
        <f>'Total Payment Amount'!$D$3</f>
        <v>DY 7</v>
      </c>
      <c r="C53" s="198">
        <f>'Total Payment Amount'!$D$4</f>
        <v>41213</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The University of California, Irvine Medical Center</v>
      </c>
      <c r="B54" s="197" t="str">
        <f>'Total Payment Amount'!$D$3</f>
        <v>DY 7</v>
      </c>
      <c r="C54" s="198">
        <f>'Total Payment Amount'!$D$4</f>
        <v>41213</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The University of California, Irvine Medical Center</v>
      </c>
      <c r="B55" s="197" t="str">
        <f>'Total Payment Amount'!$D$3</f>
        <v>DY 7</v>
      </c>
      <c r="C55" s="198">
        <f>'Total Payment Amount'!$D$4</f>
        <v>41213</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The University of California, Irvine Medical Center</v>
      </c>
      <c r="B56" s="197" t="str">
        <f>'Total Payment Amount'!$D$3</f>
        <v>DY 7</v>
      </c>
      <c r="C56" s="198">
        <f>'Total Payment Amount'!$D$4</f>
        <v>41213</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The University of California, Irvine Medical Center</v>
      </c>
      <c r="B57" s="197" t="str">
        <f>'Total Payment Amount'!$D$3</f>
        <v>DY 7</v>
      </c>
      <c r="C57" s="198">
        <f>'Total Payment Amount'!$D$4</f>
        <v>41213</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The University of California, Irvine Medical Center</v>
      </c>
      <c r="B58" s="197" t="str">
        <f>'Total Payment Amount'!$D$3</f>
        <v>DY 7</v>
      </c>
      <c r="C58" s="198">
        <f>'Total Payment Amount'!$D$4</f>
        <v>41213</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The University of California, Irvine Medical Center</v>
      </c>
      <c r="B59" s="197" t="str">
        <f>'Total Payment Amount'!$D$3</f>
        <v>DY 7</v>
      </c>
      <c r="C59" s="198">
        <f>'Total Payment Amount'!$D$4</f>
        <v>41213</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The University of California, Irvine Medical Center</v>
      </c>
      <c r="B60" s="197" t="str">
        <f>'Total Payment Amount'!$D$3</f>
        <v>DY 7</v>
      </c>
      <c r="C60" s="198">
        <f>'Total Payment Amount'!$D$4</f>
        <v>41213</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The University of California, Irvine Medical Center</v>
      </c>
      <c r="B61" s="197" t="str">
        <f>'Total Payment Amount'!$D$3</f>
        <v>DY 7</v>
      </c>
      <c r="C61" s="198">
        <f>'Total Payment Amount'!$D$4</f>
        <v>41213</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The University of California, Irvine Medical Center</v>
      </c>
      <c r="B62" s="197" t="str">
        <f>'Total Payment Amount'!$D$3</f>
        <v>DY 7</v>
      </c>
      <c r="C62" s="198">
        <f>'Total Payment Amount'!$D$4</f>
        <v>41213</v>
      </c>
      <c r="D62" s="200" t="str">
        <f t="shared" ca="1" si="0"/>
        <v>Category 1: Introduce Telemedicine</v>
      </c>
      <c r="E62" s="197">
        <f t="shared" ca="1" si="1"/>
        <v>1980900</v>
      </c>
      <c r="F62" s="197">
        <f t="shared" ca="1" si="2"/>
        <v>1980900</v>
      </c>
      <c r="G62" s="200" t="str">
        <f ca="1">INDIRECT("'"&amp;$Q62&amp;"'!B22")</f>
        <v>Process Milestone:</v>
      </c>
      <c r="H62" s="197" t="str">
        <f ca="1">INDIRECT("'"&amp;$Q62&amp;"'!D22")</f>
        <v xml:space="preserve">Milestone: Design a comprehensive Telemedicine team at  the Senior Center to reach once a week sessions at two SNFs, including staff training 
Metric: Documentation of plan and formal arrangements for equipment, facility outreach, and training completed. </v>
      </c>
      <c r="I62" s="197"/>
      <c r="J62" s="197">
        <f ca="1">INDIRECT("'"&amp;$Q62&amp;"'!F25")</f>
        <v>0</v>
      </c>
      <c r="K62" s="197">
        <f ca="1">INDIRECT("'"&amp;$Q62&amp;"'!F27")</f>
        <v>0</v>
      </c>
      <c r="L62" s="197" t="str">
        <f ca="1">INDIRECT("'"&amp;$Q62&amp;"'!F29")</f>
        <v>Yes</v>
      </c>
      <c r="M62" s="197" t="str">
        <f ca="1">INDIRECT("'"&amp;$Q62&amp;"'!F32")</f>
        <v>Yes</v>
      </c>
      <c r="N62" s="197" t="str">
        <f ca="1">INDIRECT("'"&amp;$Q62&amp;"'!B34")</f>
        <v>Lisa Gibbs, MD and Rachel Austin, NP have developed telehealth (i.e. telemedicine) clinical protocols for several common presenting complaints and conditions in Skilled Nursing Facility (SNF) residents, including gastrointestinal discomfort, altered mental status, and new onset cough/respiratory symptoms.  Each telehealth clinical encounter protocol lists the required participating team members, and may include the Physician or Physicians, Clinical Coordinator/RN at the Senior Center, Learners (Residents and Fellows) and SNF support staff (Nurses and Nursing Assistants).  
Contracts are in place with two SNF's to begin weekly telemedicine sessions in the Fall of 2012.  The two SNF's are Coventry Court, a small facility located in Anaheim specializing in short-term rehabilitation, and Fountain Care, a large facility offering comprehensive rehabilitation services and an Alzheimer's care unit, located in Orange.
Information Services (IS) has worked with Drs. Gibbs and Mosqueda to determine equipment specifications to perform essential basic functions of telemedicine, and has procurred equipment including robots and telemedicine carts, and has prepared infrastructure at the UCI Senior Center and both SNF's for establishing remote connections for equipment at both sites.  
The UCI Senior Center Telemedicine team has established collaboration with the UC San Diego Telemedicine team for training, exchange of ideas, lessons learned, etc.  Both Rachel Austin and Kate Kassuba have received telemedicine program training at UC-San Diego.  The training was a one-day interactive executive meeting to understand telemedicine (practical applications and potential uses) and provide and overview of available telemedicine equipment options.
Additional networking and support is being leveraged by the UCI Information Services Telemedicine team through membership in the American Telemedicine Association, and participation in association educational events.  The IS team (Adam Gold, Dean Dang)  received vendor training on the VGo telemedicine equipment in May and June of 2012, and are experts in technical build and use of telemedicine carts.  Technical training for use of the UCI telemedicine equipment will be provided by IS staff to Rachel Austin, who will then instruct SNF staff on equipment use.</v>
      </c>
      <c r="O62" s="197" t="str">
        <f ca="1">INDIRECT("'"&amp;$Q62&amp;"'!F42")</f>
        <v>Yes</v>
      </c>
      <c r="P62" s="197">
        <f ca="1">INDIRECT("'"&amp;$Q62&amp;"'!F44")</f>
        <v>1</v>
      </c>
      <c r="Q62" t="s">
        <v>99</v>
      </c>
      <c r="R62">
        <v>7</v>
      </c>
    </row>
    <row r="63" spans="1:18" x14ac:dyDescent="0.25">
      <c r="A63" s="197" t="str">
        <f>'Total Payment Amount'!$D$2</f>
        <v>The University of California, Irvine Medical Center</v>
      </c>
      <c r="B63" s="197" t="str">
        <f>'Total Payment Amount'!$D$3</f>
        <v>DY 7</v>
      </c>
      <c r="C63" s="198">
        <f>'Total Payment Amount'!$D$4</f>
        <v>41213</v>
      </c>
      <c r="D63" s="200" t="str">
        <f t="shared" ca="1" si="0"/>
        <v>Category 1: Introduce Telemedicine</v>
      </c>
      <c r="E63" s="197">
        <f t="shared" ca="1" si="1"/>
        <v>1980900</v>
      </c>
      <c r="F63" s="197">
        <f t="shared" ca="1" si="2"/>
        <v>1980900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The University of California, Irvine Medical Center</v>
      </c>
      <c r="B64" s="197" t="str">
        <f>'Total Payment Amount'!$D$3</f>
        <v>DY 7</v>
      </c>
      <c r="C64" s="198">
        <f>'Total Payment Amount'!$D$4</f>
        <v>41213</v>
      </c>
      <c r="D64" s="200" t="str">
        <f t="shared" ca="1" si="0"/>
        <v>Category 1: Introduce Telemedicine</v>
      </c>
      <c r="E64" s="197">
        <f t="shared" ca="1" si="1"/>
        <v>1980900</v>
      </c>
      <c r="F64" s="197">
        <f t="shared" ca="1" si="2"/>
        <v>1980900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The University of California, Irvine Medical Center</v>
      </c>
      <c r="B65" s="197" t="str">
        <f>'Total Payment Amount'!$D$3</f>
        <v>DY 7</v>
      </c>
      <c r="C65" s="198">
        <f>'Total Payment Amount'!$D$4</f>
        <v>41213</v>
      </c>
      <c r="D65" s="200" t="str">
        <f t="shared" ca="1" si="0"/>
        <v>Category 1: Introduce Telemedicine</v>
      </c>
      <c r="E65" s="197">
        <f t="shared" ca="1" si="1"/>
        <v>1980900</v>
      </c>
      <c r="F65" s="197">
        <f t="shared" ca="1" si="2"/>
        <v>1980900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The University of California, Irvine Medical Center</v>
      </c>
      <c r="B66" s="197" t="str">
        <f>'Total Payment Amount'!$D$3</f>
        <v>DY 7</v>
      </c>
      <c r="C66" s="198">
        <f>'Total Payment Amount'!$D$4</f>
        <v>41213</v>
      </c>
      <c r="D66" s="200" t="str">
        <f t="shared" ref="D66:D119" ca="1" si="3">INDIRECT("'"&amp;$Q66&amp;"'!$A$6")</f>
        <v>Category 1: Introduce Telemedicine</v>
      </c>
      <c r="E66" s="197">
        <f t="shared" ref="E66:E119" ca="1" si="4">INDIRECT("'"&amp;$Q66&amp;"'!$F$18")</f>
        <v>1980900</v>
      </c>
      <c r="F66" s="197">
        <f t="shared" ref="F66:F119" ca="1" si="5">INDIRECT("'"&amp;$Q66&amp;"'!$F$20")</f>
        <v>1980900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The University of California, Irvine Medical Center</v>
      </c>
      <c r="B67" s="197" t="str">
        <f>'Total Payment Amount'!$D$3</f>
        <v>DY 7</v>
      </c>
      <c r="C67" s="198">
        <f>'Total Payment Amount'!$D$4</f>
        <v>41213</v>
      </c>
      <c r="D67" s="200" t="str">
        <f t="shared" ca="1" si="3"/>
        <v>Category 1: Introduce Telemedicine</v>
      </c>
      <c r="E67" s="197">
        <f t="shared" ca="1" si="4"/>
        <v>1980900</v>
      </c>
      <c r="F67" s="197">
        <f t="shared" ca="1" si="5"/>
        <v>1980900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The University of California, Irvine Medical Center</v>
      </c>
      <c r="B68" s="197" t="str">
        <f>'Total Payment Amount'!$D$3</f>
        <v>DY 7</v>
      </c>
      <c r="C68" s="198">
        <f>'Total Payment Amount'!$D$4</f>
        <v>41213</v>
      </c>
      <c r="D68" s="200" t="str">
        <f t="shared" ca="1" si="3"/>
        <v>Category 1: Introduce Telemedicine</v>
      </c>
      <c r="E68" s="197">
        <f t="shared" ca="1" si="4"/>
        <v>1980900</v>
      </c>
      <c r="F68" s="197">
        <f t="shared" ca="1" si="5"/>
        <v>1980900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The University of California, Irvine Medical Center</v>
      </c>
      <c r="B69" s="197" t="str">
        <f>'Total Payment Amount'!$D$3</f>
        <v>DY 7</v>
      </c>
      <c r="C69" s="198">
        <f>'Total Payment Amount'!$D$4</f>
        <v>41213</v>
      </c>
      <c r="D69" s="200" t="str">
        <f t="shared" ca="1" si="3"/>
        <v>Category 1: Introduce Telemedicine</v>
      </c>
      <c r="E69" s="197">
        <f t="shared" ca="1" si="4"/>
        <v>1980900</v>
      </c>
      <c r="F69" s="197">
        <f t="shared" ca="1" si="5"/>
        <v>1980900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The University of California, Irvine Medical Center</v>
      </c>
      <c r="B70" s="197" t="str">
        <f>'Total Payment Amount'!$D$3</f>
        <v>DY 7</v>
      </c>
      <c r="C70" s="198">
        <f>'Total Payment Amount'!$D$4</f>
        <v>41213</v>
      </c>
      <c r="D70" s="200" t="str">
        <f t="shared" ca="1" si="3"/>
        <v>Category 1: Introduce Telemedicine</v>
      </c>
      <c r="E70" s="197">
        <f t="shared" ca="1" si="4"/>
        <v>1980900</v>
      </c>
      <c r="F70" s="197">
        <f t="shared" ca="1" si="5"/>
        <v>1980900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The University of California, Irvine Medical Center</v>
      </c>
      <c r="B71" s="197" t="str">
        <f>'Total Payment Amount'!$D$3</f>
        <v>DY 7</v>
      </c>
      <c r="C71" s="198">
        <f>'Total Payment Amount'!$D$4</f>
        <v>41213</v>
      </c>
      <c r="D71" s="200" t="str">
        <f t="shared" ca="1" si="3"/>
        <v>Category 1: Introduce Telemedicine</v>
      </c>
      <c r="E71" s="197">
        <f t="shared" ca="1" si="4"/>
        <v>1980900</v>
      </c>
      <c r="F71" s="197">
        <f t="shared" ca="1" si="5"/>
        <v>1980900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The University of California, Irvine Medical Center</v>
      </c>
      <c r="B72" s="197" t="str">
        <f>'Total Payment Amount'!$D$3</f>
        <v>DY 7</v>
      </c>
      <c r="C72" s="198">
        <f>'Total Payment Amount'!$D$4</f>
        <v>41213</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The University of California, Irvine Medical Center</v>
      </c>
      <c r="B73" s="197" t="str">
        <f>'Total Payment Amount'!$D$3</f>
        <v>DY 7</v>
      </c>
      <c r="C73" s="198">
        <f>'Total Payment Amount'!$D$4</f>
        <v>41213</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The University of California, Irvine Medical Center</v>
      </c>
      <c r="B74" s="197" t="str">
        <f>'Total Payment Amount'!$D$3</f>
        <v>DY 7</v>
      </c>
      <c r="C74" s="198">
        <f>'Total Payment Amount'!$D$4</f>
        <v>41213</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The University of California, Irvine Medical Center</v>
      </c>
      <c r="B75" s="197" t="str">
        <f>'Total Payment Amount'!$D$3</f>
        <v>DY 7</v>
      </c>
      <c r="C75" s="198">
        <f>'Total Payment Amount'!$D$4</f>
        <v>41213</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The University of California, Irvine Medical Center</v>
      </c>
      <c r="B76" s="197" t="str">
        <f>'Total Payment Amount'!$D$3</f>
        <v>DY 7</v>
      </c>
      <c r="C76" s="198">
        <f>'Total Payment Amount'!$D$4</f>
        <v>41213</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The University of California, Irvine Medical Center</v>
      </c>
      <c r="B77" s="197" t="str">
        <f>'Total Payment Amount'!$D$3</f>
        <v>DY 7</v>
      </c>
      <c r="C77" s="198">
        <f>'Total Payment Amount'!$D$4</f>
        <v>41213</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The University of California, Irvine Medical Center</v>
      </c>
      <c r="B78" s="197" t="str">
        <f>'Total Payment Amount'!$D$3</f>
        <v>DY 7</v>
      </c>
      <c r="C78" s="198">
        <f>'Total Payment Amount'!$D$4</f>
        <v>41213</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The University of California, Irvine Medical Center</v>
      </c>
      <c r="B79" s="197" t="str">
        <f>'Total Payment Amount'!$D$3</f>
        <v>DY 7</v>
      </c>
      <c r="C79" s="198">
        <f>'Total Payment Amount'!$D$4</f>
        <v>41213</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The University of California, Irvine Medical Center</v>
      </c>
      <c r="B80" s="197" t="str">
        <f>'Total Payment Amount'!$D$3</f>
        <v>DY 7</v>
      </c>
      <c r="C80" s="198">
        <f>'Total Payment Amount'!$D$4</f>
        <v>41213</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The University of California, Irvine Medical Center</v>
      </c>
      <c r="B81" s="197" t="str">
        <f>'Total Payment Amount'!$D$3</f>
        <v>DY 7</v>
      </c>
      <c r="C81" s="198">
        <f>'Total Payment Amount'!$D$4</f>
        <v>41213</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The University of California, Irvine Medical Center</v>
      </c>
      <c r="B82" s="197" t="str">
        <f>'Total Payment Amount'!$D$3</f>
        <v>DY 7</v>
      </c>
      <c r="C82" s="198">
        <f>'Total Payment Amount'!$D$4</f>
        <v>41213</v>
      </c>
      <c r="D82" s="200" t="str">
        <f t="shared" ca="1" si="3"/>
        <v>Category 1: Develop Risk Stratification Capabilities/Functionalities</v>
      </c>
      <c r="E82" s="197">
        <f t="shared" ca="1" si="4"/>
        <v>1980900</v>
      </c>
      <c r="F82" s="197">
        <f t="shared" ca="1" si="5"/>
        <v>1980900</v>
      </c>
      <c r="G82" s="200" t="str">
        <f ca="1">INDIRECT("'"&amp;$Q82&amp;"'!B22")</f>
        <v>Process Milestone:</v>
      </c>
      <c r="H82" s="197" t="str">
        <f ca="1">INDIRECT("'"&amp;$Q82&amp;"'!D22")</f>
        <v>Implement risk stratification pilot protocol using diabetes as a model</v>
      </c>
      <c r="I82" s="197"/>
      <c r="J82" s="197">
        <f ca="1">INDIRECT("'"&amp;$Q82&amp;"'!F25")</f>
        <v>0</v>
      </c>
      <c r="K82" s="197">
        <f ca="1">INDIRECT("'"&amp;$Q82&amp;"'!F27")</f>
        <v>0</v>
      </c>
      <c r="L82" s="197" t="str">
        <f ca="1">INDIRECT("'"&amp;$Q82&amp;"'!F29")</f>
        <v>Yes</v>
      </c>
      <c r="M82" s="197" t="str">
        <f ca="1">INDIRECT("'"&amp;$Q82&amp;"'!F32")</f>
        <v>Yes</v>
      </c>
      <c r="N82" s="197" t="str">
        <f ca="1">INDIRECT("'"&amp;$Q82&amp;"'!B34")</f>
        <v>Using the Total Illness Burden Index (TIBI) survey for UCI patients with diabetes, this milestone was achieved in a research study conducted by Dr. Sherrie Kaplan.  The TIBI survey includes sets of validated disease- and function-specific questions which result in a score that predicts patient outcomes.  Caregivers can then utilize the score to assist with setting care priorities and goals in situations involving several simultaneous disease conditions or symptoms.</v>
      </c>
      <c r="O82" s="197" t="str">
        <f ca="1">INDIRECT("'"&amp;$Q82&amp;"'!F42")</f>
        <v>Yes</v>
      </c>
      <c r="P82" s="197">
        <f ca="1">INDIRECT("'"&amp;$Q82&amp;"'!F44")</f>
        <v>1</v>
      </c>
      <c r="Q82" t="s">
        <v>260</v>
      </c>
      <c r="R82">
        <v>9</v>
      </c>
    </row>
    <row r="83" spans="1:18" x14ac:dyDescent="0.25">
      <c r="A83" s="197" t="str">
        <f>'Total Payment Amount'!$D$2</f>
        <v>The University of California, Irvine Medical Center</v>
      </c>
      <c r="B83" s="197" t="str">
        <f>'Total Payment Amount'!$D$3</f>
        <v>DY 7</v>
      </c>
      <c r="C83" s="198">
        <f>'Total Payment Amount'!$D$4</f>
        <v>41213</v>
      </c>
      <c r="D83" s="200" t="str">
        <f t="shared" ca="1" si="3"/>
        <v>Category 1: Develop Risk Stratification Capabilities/Functionalities</v>
      </c>
      <c r="E83" s="197">
        <f t="shared" ca="1" si="4"/>
        <v>1980900</v>
      </c>
      <c r="F83" s="197">
        <f t="shared" ca="1" si="5"/>
        <v>1980900</v>
      </c>
      <c r="G83" s="200" t="str">
        <f ca="1">INDIRECT("'"&amp;$Q83&amp;"'!B47")</f>
        <v>Process Milestone:</v>
      </c>
      <c r="H83" s="197" t="str">
        <f ca="1">INDIRECT("'"&amp;$Q83&amp;"'!D47")</f>
        <v>Using diabetes as a model, evaluate proportion of patients in each risk stratum Metric: Produce report specifying proportion and type of patients in each risk stratum; Review results with clinical and health policy experts for appropriateness</v>
      </c>
      <c r="I83" s="197"/>
      <c r="J83" s="197">
        <f ca="1">INDIRECT("'"&amp;$Q83&amp;"'!F50")</f>
        <v>0</v>
      </c>
      <c r="K83" s="197">
        <f ca="1">INDIRECT("'"&amp;$Q83&amp;"'!F52")</f>
        <v>0</v>
      </c>
      <c r="L83" s="197" t="str">
        <f ca="1">INDIRECT("'"&amp;$Q83&amp;"'!F54")</f>
        <v>Yes</v>
      </c>
      <c r="M83" s="197" t="str">
        <f ca="1">INDIRECT("'"&amp;$Q83&amp;"'!F57")</f>
        <v>Yes</v>
      </c>
      <c r="N83" s="197" t="str">
        <f ca="1">INDIRECT("'"&amp;$Q83&amp;"'!B59")</f>
        <v xml:space="preserve">Full statistical analysis of illness complexity was completed post-study, and presented to various audiences including the UCI Diabetes Summit group for consideration in future planning and organizational strategies to address improved care of patients with diabetes.  Documentation presented is available for review upon request. </v>
      </c>
      <c r="O83" s="197" t="str">
        <f ca="1">INDIRECT("'"&amp;$Q83&amp;"'!F67")</f>
        <v>Yes</v>
      </c>
      <c r="P83" s="197">
        <f ca="1">INDIRECT("'"&amp;$Q83&amp;"'!F69")</f>
        <v>1</v>
      </c>
      <c r="Q83" t="s">
        <v>260</v>
      </c>
      <c r="R83">
        <v>9</v>
      </c>
    </row>
    <row r="84" spans="1:18" x14ac:dyDescent="0.25">
      <c r="A84" s="197" t="str">
        <f>'Total Payment Amount'!$D$2</f>
        <v>The University of California, Irvine Medical Center</v>
      </c>
      <c r="B84" s="197" t="str">
        <f>'Total Payment Amount'!$D$3</f>
        <v>DY 7</v>
      </c>
      <c r="C84" s="198">
        <f>'Total Payment Amount'!$D$4</f>
        <v>41213</v>
      </c>
      <c r="D84" s="200" t="str">
        <f t="shared" ca="1" si="3"/>
        <v>Category 1: Develop Risk Stratification Capabilities/Functionalities</v>
      </c>
      <c r="E84" s="197">
        <f t="shared" ca="1" si="4"/>
        <v>1980900</v>
      </c>
      <c r="F84" s="197">
        <f t="shared" ca="1" si="5"/>
        <v>1980900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The University of California, Irvine Medical Center</v>
      </c>
      <c r="B85" s="197" t="str">
        <f>'Total Payment Amount'!$D$3</f>
        <v>DY 7</v>
      </c>
      <c r="C85" s="198">
        <f>'Total Payment Amount'!$D$4</f>
        <v>41213</v>
      </c>
      <c r="D85" s="200" t="str">
        <f t="shared" ca="1" si="3"/>
        <v>Category 1: Develop Risk Stratification Capabilities/Functionalities</v>
      </c>
      <c r="E85" s="197">
        <f t="shared" ca="1" si="4"/>
        <v>1980900</v>
      </c>
      <c r="F85" s="197">
        <f t="shared" ca="1" si="5"/>
        <v>1980900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The University of California, Irvine Medical Center</v>
      </c>
      <c r="B86" s="197" t="str">
        <f>'Total Payment Amount'!$D$3</f>
        <v>DY 7</v>
      </c>
      <c r="C86" s="198">
        <f>'Total Payment Amount'!$D$4</f>
        <v>41213</v>
      </c>
      <c r="D86" s="200" t="str">
        <f t="shared" ca="1" si="3"/>
        <v>Category 1: Develop Risk Stratification Capabilities/Functionalities</v>
      </c>
      <c r="E86" s="197">
        <f t="shared" ca="1" si="4"/>
        <v>1980900</v>
      </c>
      <c r="F86" s="197">
        <f t="shared" ca="1" si="5"/>
        <v>1980900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The University of California, Irvine Medical Center</v>
      </c>
      <c r="B87" s="197" t="str">
        <f>'Total Payment Amount'!$D$3</f>
        <v>DY 7</v>
      </c>
      <c r="C87" s="198">
        <f>'Total Payment Amount'!$D$4</f>
        <v>41213</v>
      </c>
      <c r="D87" s="200" t="str">
        <f t="shared" ca="1" si="3"/>
        <v>Category 1: Develop Risk Stratification Capabilities/Functionalities</v>
      </c>
      <c r="E87" s="197">
        <f t="shared" ca="1" si="4"/>
        <v>1980900</v>
      </c>
      <c r="F87" s="197">
        <f t="shared" ca="1" si="5"/>
        <v>1980900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The University of California, Irvine Medical Center</v>
      </c>
      <c r="B88" s="197" t="str">
        <f>'Total Payment Amount'!$D$3</f>
        <v>DY 7</v>
      </c>
      <c r="C88" s="198">
        <f>'Total Payment Amount'!$D$4</f>
        <v>41213</v>
      </c>
      <c r="D88" s="200" t="str">
        <f t="shared" ca="1" si="3"/>
        <v>Category 1: Develop Risk Stratification Capabilities/Functionalities</v>
      </c>
      <c r="E88" s="197">
        <f t="shared" ca="1" si="4"/>
        <v>1980900</v>
      </c>
      <c r="F88" s="197">
        <f t="shared" ca="1" si="5"/>
        <v>1980900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The University of California, Irvine Medical Center</v>
      </c>
      <c r="B89" s="197" t="str">
        <f>'Total Payment Amount'!$D$3</f>
        <v>DY 7</v>
      </c>
      <c r="C89" s="198">
        <f>'Total Payment Amount'!$D$4</f>
        <v>41213</v>
      </c>
      <c r="D89" s="200" t="str">
        <f t="shared" ca="1" si="3"/>
        <v>Category 1: Develop Risk Stratification Capabilities/Functionalities</v>
      </c>
      <c r="E89" s="197">
        <f t="shared" ca="1" si="4"/>
        <v>1980900</v>
      </c>
      <c r="F89" s="197">
        <f t="shared" ca="1" si="5"/>
        <v>1980900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The University of California, Irvine Medical Center</v>
      </c>
      <c r="B90" s="197" t="str">
        <f>'Total Payment Amount'!$D$3</f>
        <v>DY 7</v>
      </c>
      <c r="C90" s="198">
        <f>'Total Payment Amount'!$D$4</f>
        <v>41213</v>
      </c>
      <c r="D90" s="200" t="str">
        <f t="shared" ca="1" si="3"/>
        <v>Category 1: Develop Risk Stratification Capabilities/Functionalities</v>
      </c>
      <c r="E90" s="197">
        <f t="shared" ca="1" si="4"/>
        <v>1980900</v>
      </c>
      <c r="F90" s="197">
        <f t="shared" ca="1" si="5"/>
        <v>1980900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The University of California, Irvine Medical Center</v>
      </c>
      <c r="B91" s="197" t="str">
        <f>'Total Payment Amount'!$D$3</f>
        <v>DY 7</v>
      </c>
      <c r="C91" s="198">
        <f>'Total Payment Amount'!$D$4</f>
        <v>41213</v>
      </c>
      <c r="D91" s="200" t="str">
        <f t="shared" ca="1" si="3"/>
        <v>Category 1: Develop Risk Stratification Capabilities/Functionalities</v>
      </c>
      <c r="E91" s="197">
        <f t="shared" ca="1" si="4"/>
        <v>1980900</v>
      </c>
      <c r="F91" s="197">
        <f t="shared" ca="1" si="5"/>
        <v>1980900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The University of California, Irvine Medical Center</v>
      </c>
      <c r="B92" s="197" t="str">
        <f>'Total Payment Amount'!$D$3</f>
        <v>DY 7</v>
      </c>
      <c r="C92" s="198">
        <f>'Total Payment Amount'!$D$4</f>
        <v>41213</v>
      </c>
      <c r="D92" s="200" t="str">
        <f t="shared" ca="1" si="3"/>
        <v>Category 1: Expand Specialty Care Capacity</v>
      </c>
      <c r="E92" s="197">
        <f t="shared" ca="1" si="4"/>
        <v>0</v>
      </c>
      <c r="F92" s="197">
        <f t="shared" ca="1" si="5"/>
        <v>0</v>
      </c>
      <c r="G92" s="200" t="str">
        <f ca="1">INDIRECT("'"&amp;$Q92&amp;"'!B22")</f>
        <v>Process Milestone:</v>
      </c>
      <c r="H92" s="197">
        <f ca="1">INDIRECT("'"&amp;$Q92&amp;"'!D22")</f>
        <v>0</v>
      </c>
      <c r="I92" s="197"/>
      <c r="J92" s="197">
        <f ca="1">INDIRECT("'"&amp;$Q92&amp;"'!F25")</f>
        <v>0</v>
      </c>
      <c r="K92" s="197">
        <f ca="1">INDIRECT("'"&amp;$Q92&amp;"'!F27")</f>
        <v>0</v>
      </c>
      <c r="L92" s="197" t="str">
        <f ca="1">INDIRECT("'"&amp;$Q92&amp;"'!F29")</f>
        <v>N/A</v>
      </c>
      <c r="M92" s="197">
        <f ca="1">INDIRECT("'"&amp;$Q92&amp;"'!F32")</f>
        <v>0</v>
      </c>
      <c r="N92" s="197">
        <f ca="1">INDIRECT("'"&amp;$Q92&amp;"'!B34")</f>
        <v>0</v>
      </c>
      <c r="O92" s="197">
        <f ca="1">INDIRECT("'"&amp;$Q92&amp;"'!F42")</f>
        <v>0</v>
      </c>
      <c r="P92" s="197" t="str">
        <f ca="1">INDIRECT("'"&amp;$Q92&amp;"'!F44")</f>
        <v xml:space="preserve"> </v>
      </c>
      <c r="Q92" t="s">
        <v>102</v>
      </c>
      <c r="R92">
        <v>10</v>
      </c>
    </row>
    <row r="93" spans="1:18" x14ac:dyDescent="0.25">
      <c r="A93" s="197" t="str">
        <f>'Total Payment Amount'!$D$2</f>
        <v>The University of California, Irvine Medical Center</v>
      </c>
      <c r="B93" s="197" t="str">
        <f>'Total Payment Amount'!$D$3</f>
        <v>DY 7</v>
      </c>
      <c r="C93" s="198">
        <f>'Total Payment Amount'!$D$4</f>
        <v>41213</v>
      </c>
      <c r="D93" s="200" t="str">
        <f t="shared" ca="1" si="3"/>
        <v>Category 1: Expand Specialty Care Capacity</v>
      </c>
      <c r="E93" s="197">
        <f t="shared" ca="1" si="4"/>
        <v>0</v>
      </c>
      <c r="F93" s="197">
        <f t="shared" ca="1" si="5"/>
        <v>0</v>
      </c>
      <c r="G93" s="200" t="str">
        <f ca="1">INDIRECT("'"&amp;$Q93&amp;"'!B47")</f>
        <v>Process Milestone:</v>
      </c>
      <c r="H93" s="197">
        <f ca="1">INDIRECT("'"&amp;$Q93&amp;"'!D47")</f>
        <v>0</v>
      </c>
      <c r="I93" s="197"/>
      <c r="J93" s="197">
        <f ca="1">INDIRECT("'"&amp;$Q93&amp;"'!F50")</f>
        <v>0</v>
      </c>
      <c r="K93" s="197">
        <f ca="1">INDIRECT("'"&amp;$Q93&amp;"'!F52")</f>
        <v>0</v>
      </c>
      <c r="L93" s="197" t="str">
        <f ca="1">INDIRECT("'"&amp;$Q93&amp;"'!F54")</f>
        <v>N/A</v>
      </c>
      <c r="M93" s="197">
        <f ca="1">INDIRECT("'"&amp;$Q93&amp;"'!F57")</f>
        <v>0</v>
      </c>
      <c r="N93" s="197">
        <f ca="1">INDIRECT("'"&amp;$Q93&amp;"'!B59")</f>
        <v>0</v>
      </c>
      <c r="O93" s="197">
        <f ca="1">INDIRECT("'"&amp;$Q93&amp;"'!F67")</f>
        <v>0</v>
      </c>
      <c r="P93" s="197" t="str">
        <f ca="1">INDIRECT("'"&amp;$Q93&amp;"'!F69")</f>
        <v xml:space="preserve"> </v>
      </c>
      <c r="Q93" t="s">
        <v>102</v>
      </c>
      <c r="R93">
        <v>10</v>
      </c>
    </row>
    <row r="94" spans="1:18" x14ac:dyDescent="0.25">
      <c r="A94" s="197" t="str">
        <f>'Total Payment Amount'!$D$2</f>
        <v>The University of California, Irvine Medical Center</v>
      </c>
      <c r="B94" s="197" t="str">
        <f>'Total Payment Amount'!$D$3</f>
        <v>DY 7</v>
      </c>
      <c r="C94" s="198">
        <f>'Total Payment Amount'!$D$4</f>
        <v>41213</v>
      </c>
      <c r="D94" s="200" t="str">
        <f t="shared" ca="1" si="3"/>
        <v>Category 1: Expand Specialty Care Capacity</v>
      </c>
      <c r="E94" s="197">
        <f t="shared" ca="1" si="4"/>
        <v>0</v>
      </c>
      <c r="F94" s="197">
        <f t="shared" ca="1" si="5"/>
        <v>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The University of California, Irvine Medical Center</v>
      </c>
      <c r="B95" s="197" t="str">
        <f>'Total Payment Amount'!$D$3</f>
        <v>DY 7</v>
      </c>
      <c r="C95" s="198">
        <f>'Total Payment Amount'!$D$4</f>
        <v>41213</v>
      </c>
      <c r="D95" s="200" t="str">
        <f t="shared" ca="1" si="3"/>
        <v>Category 1: Expand Specialty Care Capacity</v>
      </c>
      <c r="E95" s="197">
        <f t="shared" ca="1" si="4"/>
        <v>0</v>
      </c>
      <c r="F95" s="197">
        <f t="shared" ca="1" si="5"/>
        <v>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The University of California, Irvine Medical Center</v>
      </c>
      <c r="B96" s="197" t="str">
        <f>'Total Payment Amount'!$D$3</f>
        <v>DY 7</v>
      </c>
      <c r="C96" s="198">
        <f>'Total Payment Amount'!$D$4</f>
        <v>41213</v>
      </c>
      <c r="D96" s="200" t="str">
        <f t="shared" ca="1" si="3"/>
        <v>Category 1: Expand Specialty Care Capacity</v>
      </c>
      <c r="E96" s="197">
        <f t="shared" ca="1" si="4"/>
        <v>0</v>
      </c>
      <c r="F96" s="197">
        <f t="shared" ca="1" si="5"/>
        <v>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The University of California, Irvine Medical Center</v>
      </c>
      <c r="B97" s="197" t="str">
        <f>'Total Payment Amount'!$D$3</f>
        <v>DY 7</v>
      </c>
      <c r="C97" s="198">
        <f>'Total Payment Amount'!$D$4</f>
        <v>41213</v>
      </c>
      <c r="D97" s="200" t="str">
        <f t="shared" ca="1" si="3"/>
        <v>Category 1: Expand Specialty Care Capacity</v>
      </c>
      <c r="E97" s="197">
        <f t="shared" ca="1" si="4"/>
        <v>0</v>
      </c>
      <c r="F97" s="197">
        <f t="shared" ca="1" si="5"/>
        <v>0</v>
      </c>
      <c r="G97" s="200" t="str">
        <f ca="1">INDIRECT("'"&amp;$Q97&amp;"'!B147")</f>
        <v>Improvement Milestone:</v>
      </c>
      <c r="H97" s="197">
        <f ca="1">INDIRECT("'"&amp;$Q97&amp;"'!D147")</f>
        <v>0</v>
      </c>
      <c r="I97" s="197"/>
      <c r="J97" s="197">
        <f ca="1">INDIRECT("'"&amp;$Q97&amp;"'!F150")</f>
        <v>0</v>
      </c>
      <c r="K97" s="197">
        <f ca="1">INDIRECT("'"&amp;$Q97&amp;"'!F152")</f>
        <v>0</v>
      </c>
      <c r="L97" s="197" t="str">
        <f ca="1">INDIRECT("'"&amp;$Q97&amp;"'!F154")</f>
        <v>N/A</v>
      </c>
      <c r="M97" s="197">
        <f ca="1">INDIRECT("'"&amp;$Q97&amp;"'!F157")</f>
        <v>0</v>
      </c>
      <c r="N97" s="197">
        <f ca="1">INDIRECT("'"&amp;$Q97&amp;"'!B159")</f>
        <v>0</v>
      </c>
      <c r="O97" s="197">
        <f ca="1">INDIRECT("'"&amp;$Q97&amp;"'!F167")</f>
        <v>0</v>
      </c>
      <c r="P97" s="197" t="str">
        <f ca="1">INDIRECT("'"&amp;$Q97&amp;"'!F169")</f>
        <v xml:space="preserve"> </v>
      </c>
      <c r="Q97" t="s">
        <v>102</v>
      </c>
      <c r="R97">
        <v>10</v>
      </c>
    </row>
    <row r="98" spans="1:18" x14ac:dyDescent="0.25">
      <c r="A98" s="197" t="str">
        <f>'Total Payment Amount'!$D$2</f>
        <v>The University of California, Irvine Medical Center</v>
      </c>
      <c r="B98" s="197" t="str">
        <f>'Total Payment Amount'!$D$3</f>
        <v>DY 7</v>
      </c>
      <c r="C98" s="198">
        <f>'Total Payment Amount'!$D$4</f>
        <v>41213</v>
      </c>
      <c r="D98" s="200" t="str">
        <f t="shared" ca="1" si="3"/>
        <v>Category 1: Expand Specialty Care Capacity</v>
      </c>
      <c r="E98" s="197">
        <f t="shared" ca="1" si="4"/>
        <v>0</v>
      </c>
      <c r="F98" s="197">
        <f t="shared" ca="1" si="5"/>
        <v>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The University of California, Irvine Medical Center</v>
      </c>
      <c r="B99" s="197" t="str">
        <f>'Total Payment Amount'!$D$3</f>
        <v>DY 7</v>
      </c>
      <c r="C99" s="198">
        <f>'Total Payment Amount'!$D$4</f>
        <v>41213</v>
      </c>
      <c r="D99" s="200" t="str">
        <f t="shared" ca="1" si="3"/>
        <v>Category 1: Expand Specialty Care Capacity</v>
      </c>
      <c r="E99" s="197">
        <f t="shared" ca="1" si="4"/>
        <v>0</v>
      </c>
      <c r="F99" s="197">
        <f t="shared" ca="1" si="5"/>
        <v>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The University of California, Irvine Medical Center</v>
      </c>
      <c r="B100" s="197" t="str">
        <f>'Total Payment Amount'!$D$3</f>
        <v>DY 7</v>
      </c>
      <c r="C100" s="198">
        <f>'Total Payment Amount'!$D$4</f>
        <v>41213</v>
      </c>
      <c r="D100" s="200" t="str">
        <f t="shared" ca="1" si="3"/>
        <v>Category 1: Expand Specialty Care Capacity</v>
      </c>
      <c r="E100" s="197">
        <f t="shared" ca="1" si="4"/>
        <v>0</v>
      </c>
      <c r="F100" s="197">
        <f t="shared" ca="1" si="5"/>
        <v>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The University of California, Irvine Medical Center</v>
      </c>
      <c r="B101" s="197" t="str">
        <f>'Total Payment Amount'!$D$3</f>
        <v>DY 7</v>
      </c>
      <c r="C101" s="198">
        <f>'Total Payment Amount'!$D$4</f>
        <v>41213</v>
      </c>
      <c r="D101" s="200" t="str">
        <f t="shared" ca="1" si="3"/>
        <v>Category 1: Expand Specialty Care Capacity</v>
      </c>
      <c r="E101" s="197">
        <f t="shared" ca="1" si="4"/>
        <v>0</v>
      </c>
      <c r="F101" s="197">
        <f t="shared" ca="1" si="5"/>
        <v>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The University of California, Irvine Medical Center</v>
      </c>
      <c r="B102" s="197" t="str">
        <f>'Total Payment Amount'!$D$3</f>
        <v>DY 7</v>
      </c>
      <c r="C102" s="198">
        <f>'Total Payment Amount'!$D$4</f>
        <v>41213</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The University of California, Irvine Medical Center</v>
      </c>
      <c r="B103" s="197" t="str">
        <f>'Total Payment Amount'!$D$3</f>
        <v>DY 7</v>
      </c>
      <c r="C103" s="198">
        <f>'Total Payment Amount'!$D$4</f>
        <v>41213</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The University of California, Irvine Medical Center</v>
      </c>
      <c r="B104" s="197" t="str">
        <f>'Total Payment Amount'!$D$3</f>
        <v>DY 7</v>
      </c>
      <c r="C104" s="198">
        <f>'Total Payment Amount'!$D$4</f>
        <v>41213</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The University of California, Irvine Medical Center</v>
      </c>
      <c r="B105" s="197" t="str">
        <f>'Total Payment Amount'!$D$3</f>
        <v>DY 7</v>
      </c>
      <c r="C105" s="198">
        <f>'Total Payment Amount'!$D$4</f>
        <v>41213</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The University of California, Irvine Medical Center</v>
      </c>
      <c r="B106" s="197" t="str">
        <f>'Total Payment Amount'!$D$3</f>
        <v>DY 7</v>
      </c>
      <c r="C106" s="198">
        <f>'Total Payment Amount'!$D$4</f>
        <v>41213</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The University of California, Irvine Medical Center</v>
      </c>
      <c r="B107" s="197" t="str">
        <f>'Total Payment Amount'!$D$3</f>
        <v>DY 7</v>
      </c>
      <c r="C107" s="198">
        <f>'Total Payment Amount'!$D$4</f>
        <v>41213</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The University of California, Irvine Medical Center</v>
      </c>
      <c r="B108" s="197" t="str">
        <f>'Total Payment Amount'!$D$3</f>
        <v>DY 7</v>
      </c>
      <c r="C108" s="198">
        <f>'Total Payment Amount'!$D$4</f>
        <v>41213</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The University of California, Irvine Medical Center</v>
      </c>
      <c r="B109" s="197" t="str">
        <f>'Total Payment Amount'!$D$3</f>
        <v>DY 7</v>
      </c>
      <c r="C109" s="198">
        <f>'Total Payment Amount'!$D$4</f>
        <v>41213</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The University of California, Irvine Medical Center</v>
      </c>
      <c r="B110" s="197" t="str">
        <f>'Total Payment Amount'!$D$3</f>
        <v>DY 7</v>
      </c>
      <c r="C110" s="198">
        <f>'Total Payment Amount'!$D$4</f>
        <v>41213</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The University of California, Irvine Medical Center</v>
      </c>
      <c r="B111" s="197" t="str">
        <f>'Total Payment Amount'!$D$3</f>
        <v>DY 7</v>
      </c>
      <c r="C111" s="198">
        <f>'Total Payment Amount'!$D$4</f>
        <v>41213</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The University of California, Irvine Medical Center</v>
      </c>
      <c r="B112" s="197" t="str">
        <f>'Total Payment Amount'!$D$3</f>
        <v>DY 7</v>
      </c>
      <c r="C112" s="198">
        <f>'Total Payment Amount'!$D$4</f>
        <v>41213</v>
      </c>
      <c r="D112" s="200" t="str">
        <f t="shared" ca="1" si="3"/>
        <v>Category 2: Expand Medical Homes</v>
      </c>
      <c r="E112" s="197">
        <f t="shared" ca="1" si="4"/>
        <v>1650750</v>
      </c>
      <c r="F112" s="197">
        <f t="shared" ca="1" si="5"/>
        <v>1650750</v>
      </c>
      <c r="G112" s="200" t="str">
        <f ca="1">INDIRECT("'"&amp;$Q112&amp;"'!B22")</f>
        <v>Process Milestone:</v>
      </c>
      <c r="H112" s="197" t="str">
        <f ca="1">INDIRECT("'"&amp;$Q112&amp;"'!D22")</f>
        <v>Milestone: Define eligible patients 
Metric:  Patients assigned to medical home.  To reap the full benefits of the medical home, a patient must have a consistent care team that they can rely on both for routine preventative care and for their urgent medical needs.
Numerator: Number of eligible patients assigned to a primary care provider
Denominator: Number of eligible patients (patients seen at the same primary care clinic at least twice in last 12 months)</v>
      </c>
      <c r="I112" s="197"/>
      <c r="J112" s="197">
        <f ca="1">INDIRECT("'"&amp;$Q112&amp;"'!F25")</f>
        <v>1303</v>
      </c>
      <c r="K112" s="197">
        <f ca="1">INDIRECT("'"&amp;$Q112&amp;"'!F27")</f>
        <v>1588</v>
      </c>
      <c r="L112" s="197">
        <f ca="1">INDIRECT("'"&amp;$Q112&amp;"'!F29")</f>
        <v>0.82052896725440805</v>
      </c>
      <c r="M112" s="197" t="str">
        <f ca="1">INDIRECT("'"&amp;$Q112&amp;"'!F32")</f>
        <v>Yes</v>
      </c>
      <c r="N112" s="197" t="str">
        <f ca="1">INDIRECT("'"&amp;$Q112&amp;"'!B34")</f>
        <v xml:space="preserve">Of the 1588 medical home patients seen twice at the Senior Center in DY7, 1303 (82%) of them have been assigned to a provider. We provided a list to each Senior Center provider of the patients currently showing them as their PCP. The PCPs reviewed each list, and replied to us where there needed to be corrections. We then reviewed any patients that didn't have a PCP indicated (or needed to have a new one assigned because of physician turnover, etc.) and made a suggestion based on the patient's pattern of who they had seen. We also asked the front desk to verify with the patient who their PCP was, and to make updates as needed, as a part of the check-in process. We did not make efforts to assign patients who were deceased (but we had still seen twice in DY7). We are rolling out a similar review at our other primary care locations as well. </v>
      </c>
      <c r="O112" s="197" t="str">
        <f ca="1">INDIRECT("'"&amp;$Q112&amp;"'!F42")</f>
        <v>Yes</v>
      </c>
      <c r="P112" s="197">
        <f ca="1">INDIRECT("'"&amp;$Q112&amp;"'!F44")</f>
        <v>1</v>
      </c>
      <c r="Q112" t="s">
        <v>106</v>
      </c>
      <c r="R112">
        <v>12</v>
      </c>
    </row>
    <row r="113" spans="1:18" x14ac:dyDescent="0.25">
      <c r="A113" s="197" t="str">
        <f>'Total Payment Amount'!$D$2</f>
        <v>The University of California, Irvine Medical Center</v>
      </c>
      <c r="B113" s="197" t="str">
        <f>'Total Payment Amount'!$D$3</f>
        <v>DY 7</v>
      </c>
      <c r="C113" s="198">
        <f>'Total Payment Amount'!$D$4</f>
        <v>41213</v>
      </c>
      <c r="D113" s="200" t="str">
        <f t="shared" ca="1" si="3"/>
        <v>Category 2: Expand Medical Homes</v>
      </c>
      <c r="E113" s="197">
        <f t="shared" ca="1" si="4"/>
        <v>1650750</v>
      </c>
      <c r="F113" s="197">
        <f t="shared" ca="1" si="5"/>
        <v>1650750</v>
      </c>
      <c r="G113" s="200" t="str">
        <f ca="1">INDIRECT("'"&amp;$Q113&amp;"'!B47")</f>
        <v>Process Milestone:</v>
      </c>
      <c r="H113" s="197" t="str">
        <f ca="1">INDIRECT("'"&amp;$Q113&amp;"'!D47")</f>
        <v>Continue to assess readiness of the site being designated an NCQA, or equivalent that may become available during the project, Medical Home</v>
      </c>
      <c r="I113" s="197"/>
      <c r="J113" s="197">
        <f ca="1">INDIRECT("'"&amp;$Q113&amp;"'!F50")</f>
        <v>0</v>
      </c>
      <c r="K113" s="197">
        <f ca="1">INDIRECT("'"&amp;$Q113&amp;"'!F52")</f>
        <v>0</v>
      </c>
      <c r="L113" s="197" t="str">
        <f ca="1">INDIRECT("'"&amp;$Q113&amp;"'!F54")</f>
        <v>Yes</v>
      </c>
      <c r="M113" s="197" t="str">
        <f ca="1">INDIRECT("'"&amp;$Q113&amp;"'!F57")</f>
        <v>Yes</v>
      </c>
      <c r="N113" s="197" t="str">
        <f ca="1">INDIRECT("'"&amp;$Q113&amp;"'!B59")</f>
        <v xml:space="preserve">A gap analysis using NCQA self-assessment tools was completed by a Clinical Team including Senior Center staff members: Rachel Austin, NP, Lisa Gibbs, MD, Druscilla Dupree, RN, and Kate Kassuba, Clinical Analyst.  The Clinical Team created and documented a timeline and an itemized timeline Rolling Action Item List (RAIL) to track progress in closing gaps for unmet criteria, and assess readiness for submitting the UCI Senior Center application for NCQA's Patient-Centered Medical Home Recognition.  The Information Services team also reviewed the NCQA Medical Home readiness self-assessment tools and meets with the clinical team on a regular basis to discuss and plan enhancements.
Gap analysis and related activities to close gaps of the 'must-pass' criteria for NCQA Medical Home Recognition are summarized below.
 1: Enhanced Access (not met)  The Clinical Team is reviewing models of PCMH open access, and has completed a literature review of models utilized by academic medical centers, contacting the medical centers for additional information as needed to assist in developing the action plan needed to implement an open access model at the UCI Senior Center.
 2: Use of Data for Population Management (not met). The clinical team is working with Information Services (IS) to enhance functionality of our current Electronic Medical Record (EMR) to provide the needed reports and feedback systems to support preventive care services and chronic care management for specific patient populations.  Enhancements already planned include reminders for timing of specific care items (immunizations, screenings, etc.) in addition to reports for population analysis and management, plus documentation templates to ensure completeness of provider documentation.  
 3: Care Management (not met).  The UCI Senior Center currently has protocols for pre-visit planning, and follow up for patients who do not keep appointments.  Plan of care processes will be implemented with new EMR functionality within the next year, which will support more advanced care management.  Relevant policies and procedures have been drafted and will be implemented as soon as the EMR enhancements are live.
 4: Support Self-Care Process (not met).  IS and the Clinical team are working together to achieve this requirement, with policies and procedures regarding individualized care planning ready for implementation with EMR enhancements in 2013.  Rachel Austin and Dr. Gibbs are also in the process of formulating self-care plans for Senior Center patients.  
 5: Referral Tracking and Follow up (met).  Although the basic requirement has been met; an improved score will be possible with the next phases of EMR implementation (e.g. patient portal enhancements).
 6: Continuous Quality Improvement (not met).  The Clinical Team is working to set quality improvement goals by Fall of 2012. The team plans to achieve two of the four sub-criteria and be on-track to achieve a third by Spring of 2013.
</v>
      </c>
      <c r="O113" s="197" t="str">
        <f ca="1">INDIRECT("'"&amp;$Q113&amp;"'!F67")</f>
        <v>Yes</v>
      </c>
      <c r="P113" s="197">
        <f ca="1">INDIRECT("'"&amp;$Q113&amp;"'!F69")</f>
        <v>1</v>
      </c>
      <c r="Q113" t="s">
        <v>106</v>
      </c>
      <c r="R113">
        <v>12</v>
      </c>
    </row>
    <row r="114" spans="1:18" x14ac:dyDescent="0.25">
      <c r="A114" s="197" t="str">
        <f>'Total Payment Amount'!$D$2</f>
        <v>The University of California, Irvine Medical Center</v>
      </c>
      <c r="B114" s="197" t="str">
        <f>'Total Payment Amount'!$D$3</f>
        <v>DY 7</v>
      </c>
      <c r="C114" s="198">
        <f>'Total Payment Amount'!$D$4</f>
        <v>41213</v>
      </c>
      <c r="D114" s="200" t="str">
        <f t="shared" ca="1" si="3"/>
        <v>Category 2: Expand Medical Homes</v>
      </c>
      <c r="E114" s="197">
        <f t="shared" ca="1" si="4"/>
        <v>1650750</v>
      </c>
      <c r="F114" s="197">
        <f t="shared" ca="1" si="5"/>
        <v>1650750</v>
      </c>
      <c r="G114" s="200" t="str">
        <f ca="1">INDIRECT("'"&amp;$Q114&amp;"'!B72")</f>
        <v>Process Milestone:</v>
      </c>
      <c r="H114" s="197" t="str">
        <f ca="1">INDIRECT("'"&amp;$Q114&amp;"'!D72")</f>
        <v>Milestone: Design of Eligibility standards to include 65+ population AND potentially Dual Eligible population
Metric:  Document the quantified population in the medical home by eligibility status</v>
      </c>
      <c r="I114" s="197"/>
      <c r="J114" s="197">
        <f ca="1">INDIRECT("'"&amp;$Q114&amp;"'!F75")</f>
        <v>539</v>
      </c>
      <c r="K114" s="197">
        <f ca="1">INDIRECT("'"&amp;$Q114&amp;"'!F77")</f>
        <v>1588</v>
      </c>
      <c r="L114" s="197">
        <f ca="1">INDIRECT("'"&amp;$Q114&amp;"'!F79")</f>
        <v>0.33942065491183881</v>
      </c>
      <c r="M114" s="197" t="str">
        <f ca="1">INDIRECT("'"&amp;$Q114&amp;"'!F82")</f>
        <v>Yes</v>
      </c>
      <c r="N114" s="197" t="str">
        <f ca="1">INDIRECT("'"&amp;$Q114&amp;"'!B84")</f>
        <v>There were 1588 total medical home patients seen twice at the Senior Center in DY7.  Of these, 539 patients (34%)  were also 65 years of age or older, and had Medicare as primary insurance and Medi-Cal as a secondary, tertiary, or quaternary payer.</v>
      </c>
      <c r="O114" s="197" t="str">
        <f ca="1">INDIRECT("'"&amp;$Q114&amp;"'!F92")</f>
        <v>Yes</v>
      </c>
      <c r="P114" s="197">
        <f ca="1">INDIRECT("'"&amp;$Q114&amp;"'!F94")</f>
        <v>1</v>
      </c>
      <c r="Q114" t="s">
        <v>106</v>
      </c>
      <c r="R114">
        <v>12</v>
      </c>
    </row>
    <row r="115" spans="1:18" x14ac:dyDescent="0.25">
      <c r="A115" s="197" t="str">
        <f>'Total Payment Amount'!$D$2</f>
        <v>The University of California, Irvine Medical Center</v>
      </c>
      <c r="B115" s="197" t="str">
        <f>'Total Payment Amount'!$D$3</f>
        <v>DY 7</v>
      </c>
      <c r="C115" s="198">
        <f>'Total Payment Amount'!$D$4</f>
        <v>41213</v>
      </c>
      <c r="D115" s="200" t="str">
        <f t="shared" ca="1" si="3"/>
        <v>Category 2: Expand Medical Homes</v>
      </c>
      <c r="E115" s="197">
        <f t="shared" ca="1" si="4"/>
        <v>1650750</v>
      </c>
      <c r="F115" s="197">
        <f t="shared" ca="1" si="5"/>
        <v>1650750</v>
      </c>
      <c r="G115" s="200" t="str">
        <f ca="1">INDIRECT("'"&amp;$Q115&amp;"'!B97")</f>
        <v>Process Milestone:</v>
      </c>
      <c r="H115" s="197">
        <f ca="1">INDIRECT("'"&amp;$Q115&amp;"'!D97")</f>
        <v>0</v>
      </c>
      <c r="I115" s="197"/>
      <c r="J115" s="197">
        <f ca="1">INDIRECT("'"&amp;$Q115&amp;"'!F100")</f>
        <v>0</v>
      </c>
      <c r="K115" s="197">
        <f ca="1">INDIRECT("'"&amp;$Q115&amp;"'!F102")</f>
        <v>0</v>
      </c>
      <c r="L115" s="197" t="str">
        <f ca="1">INDIRECT("'"&amp;$Q115&amp;"'!F104")</f>
        <v>N/A</v>
      </c>
      <c r="M115" s="197">
        <f ca="1">INDIRECT("'"&amp;$Q115&amp;"'!F107")</f>
        <v>0</v>
      </c>
      <c r="N115" s="197">
        <f ca="1">INDIRECT("'"&amp;$Q115&amp;"'!B109")</f>
        <v>0</v>
      </c>
      <c r="O115" s="197">
        <f ca="1">INDIRECT("'"&amp;$Q115&amp;"'!F117")</f>
        <v>0</v>
      </c>
      <c r="P115" s="197" t="str">
        <f ca="1">INDIRECT("'"&amp;$Q115&amp;"'!F119")</f>
        <v xml:space="preserve"> </v>
      </c>
      <c r="Q115" t="s">
        <v>106</v>
      </c>
      <c r="R115">
        <v>12</v>
      </c>
    </row>
    <row r="116" spans="1:18" x14ac:dyDescent="0.25">
      <c r="A116" s="197" t="str">
        <f>'Total Payment Amount'!$D$2</f>
        <v>The University of California, Irvine Medical Center</v>
      </c>
      <c r="B116" s="197" t="str">
        <f>'Total Payment Amount'!$D$3</f>
        <v>DY 7</v>
      </c>
      <c r="C116" s="198">
        <f>'Total Payment Amount'!$D$4</f>
        <v>41213</v>
      </c>
      <c r="D116" s="200" t="str">
        <f t="shared" ca="1" si="3"/>
        <v>Category 2: Expand Medical Homes</v>
      </c>
      <c r="E116" s="197">
        <f t="shared" ca="1" si="4"/>
        <v>1650750</v>
      </c>
      <c r="F116" s="197">
        <f t="shared" ca="1" si="5"/>
        <v>1650750</v>
      </c>
      <c r="G116" s="200" t="str">
        <f ca="1">INDIRECT("'"&amp;$Q116&amp;"'!B122")</f>
        <v>Process Milestone:</v>
      </c>
      <c r="H116" s="197">
        <f ca="1">INDIRECT("'"&amp;$Q116&amp;"'!D122")</f>
        <v>0</v>
      </c>
      <c r="I116" s="197"/>
      <c r="J116" s="197">
        <f ca="1">INDIRECT("'"&amp;$Q116&amp;"'!F125")</f>
        <v>0</v>
      </c>
      <c r="K116" s="197">
        <f ca="1">INDIRECT("'"&amp;$Q116&amp;"'!F127")</f>
        <v>0</v>
      </c>
      <c r="L116" s="197" t="str">
        <f ca="1">INDIRECT("'"&amp;$Q116&amp;"'!F129")</f>
        <v>N/A</v>
      </c>
      <c r="M116" s="197">
        <f ca="1">INDIRECT("'"&amp;$Q116&amp;"'!F132")</f>
        <v>0</v>
      </c>
      <c r="N116" s="197">
        <f ca="1">INDIRECT("'"&amp;$Q116&amp;"'!B134")</f>
        <v>0</v>
      </c>
      <c r="O116" s="197">
        <f ca="1">INDIRECT("'"&amp;$Q116&amp;"'!F142")</f>
        <v>0</v>
      </c>
      <c r="P116" s="197" t="str">
        <f ca="1">INDIRECT("'"&amp;$Q116&amp;"'!F144")</f>
        <v xml:space="preserve"> </v>
      </c>
      <c r="Q116" t="s">
        <v>106</v>
      </c>
      <c r="R116">
        <v>12</v>
      </c>
    </row>
    <row r="117" spans="1:18" x14ac:dyDescent="0.25">
      <c r="A117" s="197" t="str">
        <f>'Total Payment Amount'!$D$2</f>
        <v>The University of California, Irvine Medical Center</v>
      </c>
      <c r="B117" s="197" t="str">
        <f>'Total Payment Amount'!$D$3</f>
        <v>DY 7</v>
      </c>
      <c r="C117" s="198">
        <f>'Total Payment Amount'!$D$4</f>
        <v>41213</v>
      </c>
      <c r="D117" s="200" t="str">
        <f t="shared" ca="1" si="3"/>
        <v>Category 2: Expand Medical Homes</v>
      </c>
      <c r="E117" s="197">
        <f t="shared" ca="1" si="4"/>
        <v>1650750</v>
      </c>
      <c r="F117" s="197">
        <f t="shared" ca="1" si="5"/>
        <v>1650750</v>
      </c>
      <c r="G117" s="200" t="str">
        <f ca="1">INDIRECT("'"&amp;$Q117&amp;"'!B147")</f>
        <v>Improvement Milestone:</v>
      </c>
      <c r="H117" s="197">
        <f ca="1">INDIRECT("'"&amp;$Q117&amp;"'!D147")</f>
        <v>0</v>
      </c>
      <c r="I117" s="197"/>
      <c r="J117" s="197">
        <f ca="1">INDIRECT("'"&amp;$Q117&amp;"'!F150")</f>
        <v>0</v>
      </c>
      <c r="K117" s="197">
        <f ca="1">INDIRECT("'"&amp;$Q117&amp;"'!F152")</f>
        <v>0</v>
      </c>
      <c r="L117" s="197" t="str">
        <f ca="1">INDIRECT("'"&amp;$Q117&amp;"'!F154")</f>
        <v>N/A</v>
      </c>
      <c r="M117" s="197">
        <f ca="1">INDIRECT("'"&amp;$Q117&amp;"'!F157")</f>
        <v>0</v>
      </c>
      <c r="N117" s="197">
        <f ca="1">INDIRECT("'"&amp;$Q117&amp;"'!B159")</f>
        <v>0</v>
      </c>
      <c r="O117" s="197">
        <f ca="1">INDIRECT("'"&amp;$Q117&amp;"'!F167")</f>
        <v>0</v>
      </c>
      <c r="P117" s="197" t="str">
        <f ca="1">INDIRECT("'"&amp;$Q117&amp;"'!F169")</f>
        <v xml:space="preserve"> </v>
      </c>
      <c r="Q117" t="s">
        <v>106</v>
      </c>
      <c r="R117">
        <v>12</v>
      </c>
    </row>
    <row r="118" spans="1:18" x14ac:dyDescent="0.25">
      <c r="A118" s="197" t="str">
        <f>'Total Payment Amount'!$D$2</f>
        <v>The University of California, Irvine Medical Center</v>
      </c>
      <c r="B118" s="197" t="str">
        <f>'Total Payment Amount'!$D$3</f>
        <v>DY 7</v>
      </c>
      <c r="C118" s="198">
        <f>'Total Payment Amount'!$D$4</f>
        <v>41213</v>
      </c>
      <c r="D118" s="200" t="str">
        <f t="shared" ca="1" si="3"/>
        <v>Category 2: Expand Medical Homes</v>
      </c>
      <c r="E118" s="197">
        <f t="shared" ca="1" si="4"/>
        <v>1650750</v>
      </c>
      <c r="F118" s="197">
        <f t="shared" ca="1" si="5"/>
        <v>1650750</v>
      </c>
      <c r="G118" s="200" t="str">
        <f ca="1">INDIRECT("'"&amp;$Q118&amp;"'!B172")</f>
        <v>Improvement Milestone:</v>
      </c>
      <c r="H118" s="197">
        <f ca="1">INDIRECT("'"&amp;$Q118&amp;"'!D172")</f>
        <v>0</v>
      </c>
      <c r="I118" s="197"/>
      <c r="J118" s="197">
        <f ca="1">INDIRECT("'"&amp;$Q118&amp;"'!F175")</f>
        <v>0</v>
      </c>
      <c r="K118" s="197">
        <f ca="1">INDIRECT("'"&amp;$Q118&amp;"'!F177")</f>
        <v>0</v>
      </c>
      <c r="L118" s="197" t="str">
        <f ca="1">INDIRECT("'"&amp;$Q118&amp;"'!F179")</f>
        <v>N/A</v>
      </c>
      <c r="M118" s="197">
        <f ca="1">INDIRECT("'"&amp;$Q118&amp;"'!F182")</f>
        <v>0</v>
      </c>
      <c r="N118" s="197">
        <f ca="1">INDIRECT("'"&amp;$Q118&amp;"'!B184")</f>
        <v>0</v>
      </c>
      <c r="O118" s="197">
        <f ca="1">INDIRECT("'"&amp;$Q118&amp;"'!F192")</f>
        <v>0</v>
      </c>
      <c r="P118" s="197" t="str">
        <f ca="1">INDIRECT("'"&amp;$Q118&amp;"'!F194")</f>
        <v xml:space="preserve"> </v>
      </c>
      <c r="Q118" t="s">
        <v>106</v>
      </c>
      <c r="R118">
        <v>12</v>
      </c>
    </row>
    <row r="119" spans="1:18" x14ac:dyDescent="0.25">
      <c r="A119" s="197" t="str">
        <f>'Total Payment Amount'!$D$2</f>
        <v>The University of California, Irvine Medical Center</v>
      </c>
      <c r="B119" s="197" t="str">
        <f>'Total Payment Amount'!$D$3</f>
        <v>DY 7</v>
      </c>
      <c r="C119" s="198">
        <f>'Total Payment Amount'!$D$4</f>
        <v>41213</v>
      </c>
      <c r="D119" s="200" t="str">
        <f t="shared" ca="1" si="3"/>
        <v>Category 2: Expand Medical Homes</v>
      </c>
      <c r="E119" s="197">
        <f t="shared" ca="1" si="4"/>
        <v>1650750</v>
      </c>
      <c r="F119" s="197">
        <f t="shared" ca="1" si="5"/>
        <v>1650750</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The University of California, Irvine Medical Center</v>
      </c>
      <c r="B120" s="197" t="str">
        <f>'Total Payment Amount'!$D$3</f>
        <v>DY 7</v>
      </c>
      <c r="C120" s="198">
        <f>'Total Payment Amount'!$D$4</f>
        <v>41213</v>
      </c>
      <c r="D120" s="200" t="str">
        <f t="shared" ref="D120:D183" ca="1" si="6">INDIRECT("'"&amp;$Q120&amp;"'!$A$6")</f>
        <v>Category 2: Expand Medical Homes</v>
      </c>
      <c r="E120" s="197">
        <f t="shared" ref="E120:E183" ca="1" si="7">INDIRECT("'"&amp;$Q120&amp;"'!$F$18")</f>
        <v>1650750</v>
      </c>
      <c r="F120" s="197">
        <f t="shared" ref="F120:F183" ca="1" si="8">INDIRECT("'"&amp;$Q120&amp;"'!$F$20")</f>
        <v>1650750</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The University of California, Irvine Medical Center</v>
      </c>
      <c r="B121" s="197" t="str">
        <f>'Total Payment Amount'!$D$3</f>
        <v>DY 7</v>
      </c>
      <c r="C121" s="198">
        <f>'Total Payment Amount'!$D$4</f>
        <v>41213</v>
      </c>
      <c r="D121" s="200" t="str">
        <f t="shared" ca="1" si="6"/>
        <v>Category 2: Expand Medical Homes</v>
      </c>
      <c r="E121" s="197">
        <f t="shared" ca="1" si="7"/>
        <v>1650750</v>
      </c>
      <c r="F121" s="197">
        <f t="shared" ca="1" si="8"/>
        <v>1650750</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The University of California, Irvine Medical Center</v>
      </c>
      <c r="B122" s="197" t="str">
        <f>'Total Payment Amount'!$D$3</f>
        <v>DY 7</v>
      </c>
      <c r="C122" s="198">
        <f>'Total Payment Amount'!$D$4</f>
        <v>41213</v>
      </c>
      <c r="D122" s="200" t="str">
        <f t="shared" ca="1" si="6"/>
        <v>Category 2: Expand Chronic Care Management Models</v>
      </c>
      <c r="E122" s="197">
        <f t="shared" ca="1" si="7"/>
        <v>1650750</v>
      </c>
      <c r="F122" s="197">
        <f t="shared" ca="1" si="8"/>
        <v>1650750</v>
      </c>
      <c r="G122" s="200" t="str">
        <f ca="1">INDIRECT("'"&amp;$Q122&amp;"'!B22")</f>
        <v>Process Milestone:</v>
      </c>
      <c r="H122" s="197" t="str">
        <f ca="1">INDIRECT("'"&amp;$Q122&amp;"'!D22")</f>
        <v>Milestone: Hire and train Coaching Program Coordinators and Coaches 
Metric: Number of educators and coaches hired</v>
      </c>
      <c r="I122" s="197"/>
      <c r="J122" s="197">
        <f ca="1">INDIRECT("'"&amp;$Q122&amp;"'!F25")</f>
        <v>7</v>
      </c>
      <c r="K122" s="197">
        <f ca="1">INDIRECT("'"&amp;$Q122&amp;"'!F27")</f>
        <v>1</v>
      </c>
      <c r="L122" s="197">
        <f ca="1">INDIRECT("'"&amp;$Q122&amp;"'!F29")</f>
        <v>7</v>
      </c>
      <c r="M122" s="197" t="str">
        <f ca="1">INDIRECT("'"&amp;$Q122&amp;"'!F32")</f>
        <v>Yes</v>
      </c>
      <c r="N122" s="197" t="str">
        <f ca="1">INDIRECT("'"&amp;$Q122&amp;"'!B34")</f>
        <v>Seven individuals were hired and trained to meet this milestone.  These individuals include two Coordinator/Level-5 coaches (one for the Diabetes Coached Care Program, and one for the Heart Failure Coached Care Program), and five Level-2 to Level-4 Coaches (CDEs). This number includes some positions that were re-purposed after staff turn over, plus two additional per diem CDE positions created specifically to meet demands associated with this milestone. In addition to the seven staff hired and trained, six volunteer Level-1 Coaches were recruited and trained this year; these volunteers are not included in this milestone total.</v>
      </c>
      <c r="O122" s="197" t="str">
        <f ca="1">INDIRECT("'"&amp;$Q122&amp;"'!F42")</f>
        <v>Yes</v>
      </c>
      <c r="P122" s="197">
        <f ca="1">INDIRECT("'"&amp;$Q122&amp;"'!F44")</f>
        <v>1</v>
      </c>
      <c r="Q122" t="s">
        <v>262</v>
      </c>
      <c r="R122">
        <v>13</v>
      </c>
    </row>
    <row r="123" spans="1:18" x14ac:dyDescent="0.25">
      <c r="A123" s="197" t="str">
        <f>'Total Payment Amount'!$D$2</f>
        <v>The University of California, Irvine Medical Center</v>
      </c>
      <c r="B123" s="197" t="str">
        <f>'Total Payment Amount'!$D$3</f>
        <v>DY 7</v>
      </c>
      <c r="C123" s="198">
        <f>'Total Payment Amount'!$D$4</f>
        <v>41213</v>
      </c>
      <c r="D123" s="200" t="str">
        <f t="shared" ca="1" si="6"/>
        <v>Category 2: Expand Chronic Care Management Models</v>
      </c>
      <c r="E123" s="197">
        <f t="shared" ca="1" si="7"/>
        <v>1650750</v>
      </c>
      <c r="F123" s="197">
        <f t="shared" ca="1" si="8"/>
        <v>1650750</v>
      </c>
      <c r="G123" s="200" t="str">
        <f ca="1">INDIRECT("'"&amp;$Q123&amp;"'!B47")</f>
        <v>Process Milestone:</v>
      </c>
      <c r="H123" s="197" t="str">
        <f ca="1">INDIRECT("'"&amp;$Q123&amp;"'!D47")</f>
        <v>Milestone: Educate providers to effectively involve patients in treatment decisions and the delivery of personalized care  which  will promote effective self management skills in patients 
Metric: Number of providers trained</v>
      </c>
      <c r="I123" s="197"/>
      <c r="J123" s="197">
        <f ca="1">INDIRECT("'"&amp;$Q123&amp;"'!F50")</f>
        <v>21</v>
      </c>
      <c r="K123" s="197">
        <f ca="1">INDIRECT("'"&amp;$Q123&amp;"'!F52")</f>
        <v>1</v>
      </c>
      <c r="L123" s="197">
        <f ca="1">INDIRECT("'"&amp;$Q123&amp;"'!F54")</f>
        <v>21</v>
      </c>
      <c r="M123" s="197" t="str">
        <f ca="1">INDIRECT("'"&amp;$Q123&amp;"'!F57")</f>
        <v>Yes</v>
      </c>
      <c r="N123" s="197" t="str">
        <f ca="1">INDIRECT("'"&amp;$Q123&amp;"'!B59")</f>
        <v>Monthly provider staff meetings have been used for training at each primary care location, educating both staff and providers on our diabetes standard of care protocol and community coaching concepts.  Signature lists were gathered from the monthly meetings; twenty-one providers participated in the meetings held before June 30, 2012.  
Additionally, the Diabetes Management Summit (which includes medical directors and practice managers from the primary care clinics as well as other organizational stakeholders) convenes monthly to discuss current performance and strategies related to diabetes management at UCI.</v>
      </c>
      <c r="O123" s="197" t="str">
        <f ca="1">INDIRECT("'"&amp;$Q123&amp;"'!F67")</f>
        <v>Yes</v>
      </c>
      <c r="P123" s="197">
        <f ca="1">INDIRECT("'"&amp;$Q123&amp;"'!F69")</f>
        <v>1</v>
      </c>
      <c r="Q123" t="s">
        <v>262</v>
      </c>
      <c r="R123">
        <v>13</v>
      </c>
    </row>
    <row r="124" spans="1:18" x14ac:dyDescent="0.25">
      <c r="A124" s="197" t="str">
        <f>'Total Payment Amount'!$D$2</f>
        <v>The University of California, Irvine Medical Center</v>
      </c>
      <c r="B124" s="197" t="str">
        <f>'Total Payment Amount'!$D$3</f>
        <v>DY 7</v>
      </c>
      <c r="C124" s="198">
        <f>'Total Payment Amount'!$D$4</f>
        <v>41213</v>
      </c>
      <c r="D124" s="200" t="str">
        <f t="shared" ca="1" si="6"/>
        <v>Category 2: Expand Chronic Care Management Models</v>
      </c>
      <c r="E124" s="197">
        <f t="shared" ca="1" si="7"/>
        <v>1650750</v>
      </c>
      <c r="F124" s="197">
        <f t="shared" ca="1" si="8"/>
        <v>1650750</v>
      </c>
      <c r="G124" s="200" t="str">
        <f ca="1">INDIRECT("'"&amp;$Q124&amp;"'!B72")</f>
        <v>Process Milestone:</v>
      </c>
      <c r="H124" s="197" t="str">
        <f ca="1">INDIRECT("'"&amp;$Q124&amp;"'!D72")</f>
        <v>Milestone: Create ongoing performance improvement program and coaching networks 
Metric: Develop protocol for ongoing training.</v>
      </c>
      <c r="I124" s="197"/>
      <c r="J124" s="197">
        <f ca="1">INDIRECT("'"&amp;$Q124&amp;"'!F75")</f>
        <v>0</v>
      </c>
      <c r="K124" s="197">
        <f ca="1">INDIRECT("'"&amp;$Q124&amp;"'!F77")</f>
        <v>0</v>
      </c>
      <c r="L124" s="197" t="str">
        <f ca="1">INDIRECT("'"&amp;$Q124&amp;"'!F79")</f>
        <v>Yes</v>
      </c>
      <c r="M124" s="197" t="str">
        <f ca="1">INDIRECT("'"&amp;$Q124&amp;"'!F82")</f>
        <v>Yes</v>
      </c>
      <c r="N124" s="197" t="str">
        <f ca="1">INDIRECT("'"&amp;$Q124&amp;"'!B84")</f>
        <v xml:space="preserve">Content of the coach training program is outlined in the narrative for the project 'Increase Training of the Primary Care Workforce', and the protocol for ongoing training is specified in the document 'Coached Care Model for Heart Failure Management'.
The initial training protocol for coaches consists of two half-days of instruction. The first day is specific to the chronic disease and serves as an introduction for the layperson. The second day is for all levels of coaches and is specific to coaching techniques (e.g. how to help the patient get the most out of their physician visits and incorporate any recommendations into their lifestyle).
</v>
      </c>
      <c r="O124" s="197" t="str">
        <f ca="1">INDIRECT("'"&amp;$Q124&amp;"'!F92")</f>
        <v>Yes</v>
      </c>
      <c r="P124" s="197">
        <f ca="1">INDIRECT("'"&amp;$Q124&amp;"'!F94")</f>
        <v>1</v>
      </c>
      <c r="Q124" t="s">
        <v>262</v>
      </c>
      <c r="R124">
        <v>13</v>
      </c>
    </row>
    <row r="125" spans="1:18" x14ac:dyDescent="0.25">
      <c r="A125" s="197" t="str">
        <f>'Total Payment Amount'!$D$2</f>
        <v>The University of California, Irvine Medical Center</v>
      </c>
      <c r="B125" s="197" t="str">
        <f>'Total Payment Amount'!$D$3</f>
        <v>DY 7</v>
      </c>
      <c r="C125" s="198">
        <f>'Total Payment Amount'!$D$4</f>
        <v>41213</v>
      </c>
      <c r="D125" s="200" t="str">
        <f t="shared" ca="1" si="6"/>
        <v>Category 2: Expand Chronic Care Management Models</v>
      </c>
      <c r="E125" s="197">
        <f t="shared" ca="1" si="7"/>
        <v>1650750</v>
      </c>
      <c r="F125" s="197">
        <f t="shared" ca="1" si="8"/>
        <v>1650750</v>
      </c>
      <c r="G125" s="200" t="str">
        <f ca="1">INDIRECT("'"&amp;$Q125&amp;"'!B97")</f>
        <v>Process Milestone:</v>
      </c>
      <c r="H125" s="197" t="str">
        <f ca="1">INDIRECT("'"&amp;$Q125&amp;"'!D97")</f>
        <v>Milestone: Increase patient enrollment in Coaching program
Metric: Increasing percentage of eligible patients per criteria enrolled in coaching program.</v>
      </c>
      <c r="I125" s="197"/>
      <c r="J125" s="197">
        <f ca="1">INDIRECT("'"&amp;$Q125&amp;"'!F100")</f>
        <v>1</v>
      </c>
      <c r="K125" s="197">
        <f ca="1">INDIRECT("'"&amp;$Q125&amp;"'!F102")</f>
        <v>231</v>
      </c>
      <c r="L125" s="197">
        <f ca="1">INDIRECT("'"&amp;$Q125&amp;"'!F104")</f>
        <v>4.329004329004329E-3</v>
      </c>
      <c r="M125" s="197" t="str">
        <f ca="1">INDIRECT("'"&amp;$Q125&amp;"'!F107")</f>
        <v>Yes</v>
      </c>
      <c r="N125" s="197" t="str">
        <f ca="1">INDIRECT("'"&amp;$Q125&amp;"'!B109")</f>
        <v xml:space="preserve">This milestone was met with the first eligible patient being enrolled in the Diabetes Coached Care Program in June 2012.  At the beginning of DY7, there were no enrolled patients and enrollment eligibility and strategies needed to be defined.  Extensive effort was made to define the eligibility criteria and develop program enrollment processes.  
The initial work was done by a small workgroup including the Diabetes Coached Care Program Coordinator, the University Physicians and Surgeons Project Manager, the Information Services Project Manager and a Researcher from the Dr. Sherrie Kaplan research group for coached care.  The workgroup identified a population of potentially eligible coaching patients based on lab criteria indicating patients with unfavorable Hemoglobin A1c and LDL Cholesterol levels, but normal Urine Microalbumin suggesting presence of poor diabetes control and short-term complications, but absence of long-term diabetes complications.  
The proposed eligibility criteria were vetted and approved through the Diabetes Management Summit group with representation from medical directors and clinic managers from each primary care clinic in our system. The eligible list was then reviewed by providers to exclude patients unsuitable for the program (e.g. patient relocation/leaving the system, or presence of other diagnoses such as cancer that represent a contraindication to program participation).  
In May 2012, the number of coaching-eligible patients across all primary care locations was established to be 231, with eligible patients at each primary care clinic in the system. In early June the process was started of contacting patients by phone to invite them to enroll in the Diabetes Coached Care Program.  The first invitation acceptance was recieved and enrollment completed in mid-June, with several additional enrollments occuring since that time. The workgroup continues to meet weekly to review enrollment and develop additional strategies to encourage patient participation in the program. 
</v>
      </c>
      <c r="O125" s="197" t="str">
        <f ca="1">INDIRECT("'"&amp;$Q125&amp;"'!F117")</f>
        <v>Yes</v>
      </c>
      <c r="P125" s="197">
        <f ca="1">INDIRECT("'"&amp;$Q125&amp;"'!F119")</f>
        <v>1</v>
      </c>
      <c r="Q125" t="s">
        <v>262</v>
      </c>
      <c r="R125">
        <v>13</v>
      </c>
    </row>
    <row r="126" spans="1:18" x14ac:dyDescent="0.25">
      <c r="A126" s="197" t="str">
        <f>'Total Payment Amount'!$D$2</f>
        <v>The University of California, Irvine Medical Center</v>
      </c>
      <c r="B126" s="197" t="str">
        <f>'Total Payment Amount'!$D$3</f>
        <v>DY 7</v>
      </c>
      <c r="C126" s="198">
        <f>'Total Payment Amount'!$D$4</f>
        <v>41213</v>
      </c>
      <c r="D126" s="200" t="str">
        <f t="shared" ca="1" si="6"/>
        <v>Category 2: Expand Chronic Care Management Models</v>
      </c>
      <c r="E126" s="197">
        <f t="shared" ca="1" si="7"/>
        <v>1650750</v>
      </c>
      <c r="F126" s="197">
        <f t="shared" ca="1" si="8"/>
        <v>1650750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The University of California, Irvine Medical Center</v>
      </c>
      <c r="B127" s="197" t="str">
        <f>'Total Payment Amount'!$D$3</f>
        <v>DY 7</v>
      </c>
      <c r="C127" s="198">
        <f>'Total Payment Amount'!$D$4</f>
        <v>41213</v>
      </c>
      <c r="D127" s="200" t="str">
        <f t="shared" ca="1" si="6"/>
        <v>Category 2: Expand Chronic Care Management Models</v>
      </c>
      <c r="E127" s="197">
        <f t="shared" ca="1" si="7"/>
        <v>1650750</v>
      </c>
      <c r="F127" s="197">
        <f t="shared" ca="1" si="8"/>
        <v>1650750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The University of California, Irvine Medical Center</v>
      </c>
      <c r="B128" s="197" t="str">
        <f>'Total Payment Amount'!$D$3</f>
        <v>DY 7</v>
      </c>
      <c r="C128" s="198">
        <f>'Total Payment Amount'!$D$4</f>
        <v>41213</v>
      </c>
      <c r="D128" s="200" t="str">
        <f t="shared" ca="1" si="6"/>
        <v>Category 2: Expand Chronic Care Management Models</v>
      </c>
      <c r="E128" s="197">
        <f t="shared" ca="1" si="7"/>
        <v>1650750</v>
      </c>
      <c r="F128" s="197">
        <f t="shared" ca="1" si="8"/>
        <v>1650750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The University of California, Irvine Medical Center</v>
      </c>
      <c r="B129" s="197" t="str">
        <f>'Total Payment Amount'!$D$3</f>
        <v>DY 7</v>
      </c>
      <c r="C129" s="198">
        <f>'Total Payment Amount'!$D$4</f>
        <v>41213</v>
      </c>
      <c r="D129" s="200" t="str">
        <f t="shared" ca="1" si="6"/>
        <v>Category 2: Expand Chronic Care Management Models</v>
      </c>
      <c r="E129" s="197">
        <f t="shared" ca="1" si="7"/>
        <v>1650750</v>
      </c>
      <c r="F129" s="197">
        <f t="shared" ca="1" si="8"/>
        <v>1650750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The University of California, Irvine Medical Center</v>
      </c>
      <c r="B130" s="197" t="str">
        <f>'Total Payment Amount'!$D$3</f>
        <v>DY 7</v>
      </c>
      <c r="C130" s="198">
        <f>'Total Payment Amount'!$D$4</f>
        <v>41213</v>
      </c>
      <c r="D130" s="200" t="str">
        <f t="shared" ca="1" si="6"/>
        <v>Category 2: Expand Chronic Care Management Models</v>
      </c>
      <c r="E130" s="197">
        <f t="shared" ca="1" si="7"/>
        <v>1650750</v>
      </c>
      <c r="F130" s="197">
        <f t="shared" ca="1" si="8"/>
        <v>1650750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The University of California, Irvine Medical Center</v>
      </c>
      <c r="B131" s="197" t="str">
        <f>'Total Payment Amount'!$D$3</f>
        <v>DY 7</v>
      </c>
      <c r="C131" s="198">
        <f>'Total Payment Amount'!$D$4</f>
        <v>41213</v>
      </c>
      <c r="D131" s="200" t="str">
        <f t="shared" ca="1" si="6"/>
        <v>Category 2: Expand Chronic Care Management Models</v>
      </c>
      <c r="E131" s="197">
        <f t="shared" ca="1" si="7"/>
        <v>1650750</v>
      </c>
      <c r="F131" s="197">
        <f t="shared" ca="1" si="8"/>
        <v>1650750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The University of California, Irvine Medical Center</v>
      </c>
      <c r="B132" s="197" t="str">
        <f>'Total Payment Amount'!$D$3</f>
        <v>DY 7</v>
      </c>
      <c r="C132" s="198">
        <f>'Total Payment Amount'!$D$4</f>
        <v>41213</v>
      </c>
      <c r="D132" s="200" t="str">
        <f t="shared" ca="1" si="6"/>
        <v>Category 2: Redesign Primary Care</v>
      </c>
      <c r="E132" s="197">
        <f t="shared" ca="1" si="7"/>
        <v>1650750</v>
      </c>
      <c r="F132" s="197">
        <f t="shared" ca="1" si="8"/>
        <v>1650750</v>
      </c>
      <c r="G132" s="200" t="str">
        <f ca="1">INDIRECT("'"&amp;$Q132&amp;"'!B22")</f>
        <v>Process Milestone:</v>
      </c>
      <c r="H132" s="197" t="str">
        <f ca="1">INDIRECT("'"&amp;$Q132&amp;"'!D22")</f>
        <v xml:space="preserve">Milestone (process measurement): Implement protocol/bundle for two chronic conditions (CHF and diabetes management)
Metric: Compliance with protocol for first protocol documented at  40% </v>
      </c>
      <c r="I132" s="197"/>
      <c r="J132" s="197">
        <f ca="1">INDIRECT("'"&amp;$Q132&amp;"'!F25")</f>
        <v>0</v>
      </c>
      <c r="K132" s="197">
        <f ca="1">INDIRECT("'"&amp;$Q132&amp;"'!F27")</f>
        <v>0</v>
      </c>
      <c r="L132" s="197" t="str">
        <f ca="1">INDIRECT("'"&amp;$Q132&amp;"'!F29")</f>
        <v>Yes</v>
      </c>
      <c r="M132" s="197" t="str">
        <f ca="1">INDIRECT("'"&amp;$Q132&amp;"'!F32")</f>
        <v>Yes</v>
      </c>
      <c r="N132" s="197" t="str">
        <f ca="1">INDIRECT("'"&amp;$Q132&amp;"'!B34")</f>
        <v xml:space="preserve">The first protocol implemented for chronic disease management was the Diabetes Management Protocol. To measure compliance with the protocol, a statistically significant number of medical records for patients with diabetes followed at the Senior Center were randomly audited during the month of June 2012 (i.e. after the protocol had been fully implemented in that location.)
The protocol items considered for compliance include:
1. Blood pressure: value measured and documented at each clinic visit
2. Hemoglobin A1c: value measured and documented at least twice/year 
3. Lipids (total cholesterol, HDL-cholesterol, LDL-cholesterol &amp; triglycerides): value measured and documented at least  once yearly 
4. Annual eye exam 
5. Annual foot exam 
6. Annual microalbuminurea screen, GFR or diagnosed renal disease of any stage including dialysis
Results of the audit showed 69% compliance with the total protocol for all patients audited.
The second protocol implemented for chronic disease management in the ambulatory care was the Heart Failure (HF) Protocol. This protocol was developed and implemented for Senior Center patients being followed concurrently in the Cardiology clinic, via the efforts of the Chronic Disease Summit Team and Heart Failure staff and physician champions using the American Heart Association, American College of Cardiology and Physician Consortium for Performance Improvement Heart Failure guidelines. 
A Paper tool was created to facilitate implementation of the care protocols until electronic EHR methods could be made available to all primary care clinics. The primary tool for the protocol reminders is a form outlining all necessary key heart failure quality of care indicators.
The protocol items considered for compliance include:
1. Left Ventricular Ejection Fraction (LVEF) assessment within a 12month period
2. ACE Inhibitor (ACEI) or Angiotensin Receptor Blocker (ARB) for LVEF&lt;40% within a 12month period
3. Beta-Blockers therapy for LVEF &lt;40% within a 12month period
4. Anticoagulation therapy for Atrial Fibrillation within a 12month period
5. Influenza Vaccination During Flu Season within a 12month period
6. Pneumococcal Vaccination within a 12month period
7. Cardiology consult for: New Onset HF; poor control/decompensation; EP evaluation for ICD necessity/referral
</v>
      </c>
      <c r="O132" s="197" t="str">
        <f ca="1">INDIRECT("'"&amp;$Q132&amp;"'!F42")</f>
        <v>Yes</v>
      </c>
      <c r="P132" s="197">
        <f ca="1">INDIRECT("'"&amp;$Q132&amp;"'!F44")</f>
        <v>1</v>
      </c>
      <c r="Q132" t="s">
        <v>108</v>
      </c>
      <c r="R132">
        <v>14</v>
      </c>
    </row>
    <row r="133" spans="1:18" x14ac:dyDescent="0.25">
      <c r="A133" s="197" t="str">
        <f>'Total Payment Amount'!$D$2</f>
        <v>The University of California, Irvine Medical Center</v>
      </c>
      <c r="B133" s="197" t="str">
        <f>'Total Payment Amount'!$D$3</f>
        <v>DY 7</v>
      </c>
      <c r="C133" s="198">
        <f>'Total Payment Amount'!$D$4</f>
        <v>41213</v>
      </c>
      <c r="D133" s="200" t="str">
        <f t="shared" ca="1" si="6"/>
        <v>Category 2: Redesign Primary Care</v>
      </c>
      <c r="E133" s="197">
        <f t="shared" ca="1" si="7"/>
        <v>1650750</v>
      </c>
      <c r="F133" s="197">
        <f t="shared" ca="1" si="8"/>
        <v>1650750</v>
      </c>
      <c r="G133" s="200" t="str">
        <f ca="1">INDIRECT("'"&amp;$Q133&amp;"'!B47")</f>
        <v>Process Milestone:</v>
      </c>
      <c r="H133" s="197">
        <f ca="1">INDIRECT("'"&amp;$Q133&amp;"'!D47")</f>
        <v>0</v>
      </c>
      <c r="I133" s="197"/>
      <c r="J133" s="197">
        <f ca="1">INDIRECT("'"&amp;$Q133&amp;"'!F50")</f>
        <v>0</v>
      </c>
      <c r="K133" s="197">
        <f ca="1">INDIRECT("'"&amp;$Q133&amp;"'!F52")</f>
        <v>0</v>
      </c>
      <c r="L133" s="197" t="str">
        <f ca="1">INDIRECT("'"&amp;$Q133&amp;"'!F54")</f>
        <v>N/A</v>
      </c>
      <c r="M133" s="197">
        <f ca="1">INDIRECT("'"&amp;$Q133&amp;"'!F57")</f>
        <v>0</v>
      </c>
      <c r="N133" s="197">
        <f ca="1">INDIRECT("'"&amp;$Q133&amp;"'!B59")</f>
        <v>0</v>
      </c>
      <c r="O133" s="197">
        <f ca="1">INDIRECT("'"&amp;$Q133&amp;"'!F67")</f>
        <v>0</v>
      </c>
      <c r="P133" s="197" t="str">
        <f ca="1">INDIRECT("'"&amp;$Q133&amp;"'!F69")</f>
        <v xml:space="preserve"> </v>
      </c>
      <c r="Q133" t="s">
        <v>108</v>
      </c>
      <c r="R133">
        <v>14</v>
      </c>
    </row>
    <row r="134" spans="1:18" x14ac:dyDescent="0.25">
      <c r="A134" s="197" t="str">
        <f>'Total Payment Amount'!$D$2</f>
        <v>The University of California, Irvine Medical Center</v>
      </c>
      <c r="B134" s="197" t="str">
        <f>'Total Payment Amount'!$D$3</f>
        <v>DY 7</v>
      </c>
      <c r="C134" s="198">
        <f>'Total Payment Amount'!$D$4</f>
        <v>41213</v>
      </c>
      <c r="D134" s="200" t="str">
        <f t="shared" ca="1" si="6"/>
        <v>Category 2: Redesign Primary Care</v>
      </c>
      <c r="E134" s="197">
        <f t="shared" ca="1" si="7"/>
        <v>1650750</v>
      </c>
      <c r="F134" s="197">
        <f t="shared" ca="1" si="8"/>
        <v>1650750</v>
      </c>
      <c r="G134" s="200" t="str">
        <f ca="1">INDIRECT("'"&amp;$Q134&amp;"'!B72")</f>
        <v>Process Milestone:</v>
      </c>
      <c r="H134" s="197">
        <f ca="1">INDIRECT("'"&amp;$Q134&amp;"'!D72")</f>
        <v>0</v>
      </c>
      <c r="I134" s="197"/>
      <c r="J134" s="197">
        <f ca="1">INDIRECT("'"&amp;$Q134&amp;"'!F75")</f>
        <v>0</v>
      </c>
      <c r="K134" s="197">
        <f ca="1">INDIRECT("'"&amp;$Q134&amp;"'!F77")</f>
        <v>0</v>
      </c>
      <c r="L134" s="197" t="str">
        <f ca="1">INDIRECT("'"&amp;$Q134&amp;"'!F79")</f>
        <v>N/A</v>
      </c>
      <c r="M134" s="197">
        <f ca="1">INDIRECT("'"&amp;$Q134&amp;"'!F82")</f>
        <v>0</v>
      </c>
      <c r="N134" s="197">
        <f ca="1">INDIRECT("'"&amp;$Q134&amp;"'!B84")</f>
        <v>0</v>
      </c>
      <c r="O134" s="197">
        <f ca="1">INDIRECT("'"&amp;$Q134&amp;"'!F92")</f>
        <v>0</v>
      </c>
      <c r="P134" s="197" t="str">
        <f ca="1">INDIRECT("'"&amp;$Q134&amp;"'!F94")</f>
        <v xml:space="preserve"> </v>
      </c>
      <c r="Q134" t="s">
        <v>108</v>
      </c>
      <c r="R134">
        <v>14</v>
      </c>
    </row>
    <row r="135" spans="1:18" x14ac:dyDescent="0.25">
      <c r="A135" s="197" t="str">
        <f>'Total Payment Amount'!$D$2</f>
        <v>The University of California, Irvine Medical Center</v>
      </c>
      <c r="B135" s="197" t="str">
        <f>'Total Payment Amount'!$D$3</f>
        <v>DY 7</v>
      </c>
      <c r="C135" s="198">
        <f>'Total Payment Amount'!$D$4</f>
        <v>41213</v>
      </c>
      <c r="D135" s="200" t="str">
        <f t="shared" ca="1" si="6"/>
        <v>Category 2: Redesign Primary Care</v>
      </c>
      <c r="E135" s="197">
        <f t="shared" ca="1" si="7"/>
        <v>1650750</v>
      </c>
      <c r="F135" s="197">
        <f t="shared" ca="1" si="8"/>
        <v>1650750</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The University of California, Irvine Medical Center</v>
      </c>
      <c r="B136" s="197" t="str">
        <f>'Total Payment Amount'!$D$3</f>
        <v>DY 7</v>
      </c>
      <c r="C136" s="198">
        <f>'Total Payment Amount'!$D$4</f>
        <v>41213</v>
      </c>
      <c r="D136" s="200" t="str">
        <f t="shared" ca="1" si="6"/>
        <v>Category 2: Redesign Primary Care</v>
      </c>
      <c r="E136" s="197">
        <f t="shared" ca="1" si="7"/>
        <v>1650750</v>
      </c>
      <c r="F136" s="197">
        <f t="shared" ca="1" si="8"/>
        <v>1650750</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The University of California, Irvine Medical Center</v>
      </c>
      <c r="B137" s="197" t="str">
        <f>'Total Payment Amount'!$D$3</f>
        <v>DY 7</v>
      </c>
      <c r="C137" s="198">
        <f>'Total Payment Amount'!$D$4</f>
        <v>41213</v>
      </c>
      <c r="D137" s="200" t="str">
        <f t="shared" ca="1" si="6"/>
        <v>Category 2: Redesign Primary Care</v>
      </c>
      <c r="E137" s="197">
        <f t="shared" ca="1" si="7"/>
        <v>1650750</v>
      </c>
      <c r="F137" s="197">
        <f t="shared" ca="1" si="8"/>
        <v>1650750</v>
      </c>
      <c r="G137" s="200" t="str">
        <f ca="1">INDIRECT("'"&amp;$Q137&amp;"'!B147")</f>
        <v>Improvement Milestone:</v>
      </c>
      <c r="H137" s="197">
        <f ca="1">INDIRECT("'"&amp;$Q137&amp;"'!D147")</f>
        <v>0</v>
      </c>
      <c r="I137" s="197"/>
      <c r="J137" s="197">
        <f ca="1">INDIRECT("'"&amp;$Q137&amp;"'!F150")</f>
        <v>0</v>
      </c>
      <c r="K137" s="197">
        <f ca="1">INDIRECT("'"&amp;$Q137&amp;"'!F152")</f>
        <v>0</v>
      </c>
      <c r="L137" s="197" t="str">
        <f ca="1">INDIRECT("'"&amp;$Q137&amp;"'!F154")</f>
        <v>N/A</v>
      </c>
      <c r="M137" s="197">
        <f ca="1">INDIRECT("'"&amp;$Q137&amp;"'!F157")</f>
        <v>0</v>
      </c>
      <c r="N137" s="197">
        <f ca="1">INDIRECT("'"&amp;$Q137&amp;"'!B159")</f>
        <v>0</v>
      </c>
      <c r="O137" s="197">
        <f ca="1">INDIRECT("'"&amp;$Q137&amp;"'!F167")</f>
        <v>0</v>
      </c>
      <c r="P137" s="197" t="str">
        <f ca="1">INDIRECT("'"&amp;$Q137&amp;"'!F169")</f>
        <v xml:space="preserve"> </v>
      </c>
      <c r="Q137" t="s">
        <v>108</v>
      </c>
      <c r="R137">
        <v>14</v>
      </c>
    </row>
    <row r="138" spans="1:18" x14ac:dyDescent="0.25">
      <c r="A138" s="197" t="str">
        <f>'Total Payment Amount'!$D$2</f>
        <v>The University of California, Irvine Medical Center</v>
      </c>
      <c r="B138" s="197" t="str">
        <f>'Total Payment Amount'!$D$3</f>
        <v>DY 7</v>
      </c>
      <c r="C138" s="198">
        <f>'Total Payment Amount'!$D$4</f>
        <v>41213</v>
      </c>
      <c r="D138" s="200" t="str">
        <f t="shared" ca="1" si="6"/>
        <v>Category 2: Redesign Primary Care</v>
      </c>
      <c r="E138" s="197">
        <f t="shared" ca="1" si="7"/>
        <v>1650750</v>
      </c>
      <c r="F138" s="197">
        <f t="shared" ca="1" si="8"/>
        <v>1650750</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The University of California, Irvine Medical Center</v>
      </c>
      <c r="B139" s="197" t="str">
        <f>'Total Payment Amount'!$D$3</f>
        <v>DY 7</v>
      </c>
      <c r="C139" s="198">
        <f>'Total Payment Amount'!$D$4</f>
        <v>41213</v>
      </c>
      <c r="D139" s="200" t="str">
        <f t="shared" ca="1" si="6"/>
        <v>Category 2: Redesign Primary Care</v>
      </c>
      <c r="E139" s="197">
        <f t="shared" ca="1" si="7"/>
        <v>1650750</v>
      </c>
      <c r="F139" s="197">
        <f t="shared" ca="1" si="8"/>
        <v>1650750</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The University of California, Irvine Medical Center</v>
      </c>
      <c r="B140" s="197" t="str">
        <f>'Total Payment Amount'!$D$3</f>
        <v>DY 7</v>
      </c>
      <c r="C140" s="198">
        <f>'Total Payment Amount'!$D$4</f>
        <v>41213</v>
      </c>
      <c r="D140" s="200" t="str">
        <f t="shared" ca="1" si="6"/>
        <v>Category 2: Redesign Primary Care</v>
      </c>
      <c r="E140" s="197">
        <f t="shared" ca="1" si="7"/>
        <v>1650750</v>
      </c>
      <c r="F140" s="197">
        <f t="shared" ca="1" si="8"/>
        <v>1650750</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The University of California, Irvine Medical Center</v>
      </c>
      <c r="B141" s="197" t="str">
        <f>'Total Payment Amount'!$D$3</f>
        <v>DY 7</v>
      </c>
      <c r="C141" s="198">
        <f>'Total Payment Amount'!$D$4</f>
        <v>41213</v>
      </c>
      <c r="D141" s="200" t="str">
        <f t="shared" ca="1" si="6"/>
        <v>Category 2: Redesign Primary Care</v>
      </c>
      <c r="E141" s="197">
        <f t="shared" ca="1" si="7"/>
        <v>1650750</v>
      </c>
      <c r="F141" s="197">
        <f t="shared" ca="1" si="8"/>
        <v>1650750</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The University of California, Irvine Medical Center</v>
      </c>
      <c r="B142" s="197" t="str">
        <f>'Total Payment Amount'!$D$3</f>
        <v>DY 7</v>
      </c>
      <c r="C142" s="198">
        <f>'Total Payment Amount'!$D$4</f>
        <v>41213</v>
      </c>
      <c r="D142" s="200" t="str">
        <f t="shared" ca="1" si="6"/>
        <v>Category 2: Redesign to Improve Patient Experience</v>
      </c>
      <c r="E142" s="197">
        <f t="shared" ca="1" si="7"/>
        <v>1650750</v>
      </c>
      <c r="F142" s="197">
        <f t="shared" ca="1" si="8"/>
        <v>1650750</v>
      </c>
      <c r="G142" s="200" t="str">
        <f ca="1">INDIRECT("'"&amp;$Q142&amp;"'!B22")</f>
        <v>Process Milestone:</v>
      </c>
      <c r="H142" s="197" t="str">
        <f ca="1">INDIRECT("'"&amp;$Q142&amp;"'!D22")</f>
        <v xml:space="preserve">Milestone: Pilot this tool and the team of 3 managers and 1 director at 3 sites.
Metric: Patient Improvement satisfaction score on certain criteria
measured by the tool. </v>
      </c>
      <c r="I142" s="197"/>
      <c r="J142" s="197">
        <f ca="1">INDIRECT("'"&amp;$Q142&amp;"'!F25")</f>
        <v>0</v>
      </c>
      <c r="K142" s="197">
        <f ca="1">INDIRECT("'"&amp;$Q142&amp;"'!F27")</f>
        <v>0</v>
      </c>
      <c r="L142" s="197" t="str">
        <f ca="1">INDIRECT("'"&amp;$Q142&amp;"'!F29")</f>
        <v>Yes</v>
      </c>
      <c r="M142" s="197" t="str">
        <f ca="1">INDIRECT("'"&amp;$Q142&amp;"'!F32")</f>
        <v>Yes</v>
      </c>
      <c r="N142" s="197" t="str">
        <f ca="1">INDIRECT("'"&amp;$Q142&amp;"'!B34")</f>
        <v xml:space="preserve">Standard CG-CAHPS questions plus original questions from patient engagement research (done by UCI's Dr. Sherrie Kaplan) were combined to create a survey of 12 multiple choice questions addressing the patient experience in the ambulatory care setting. The twelve questions are:
1. During your visit today, please rate how your doctor explained things in a way that was easy to understand.
2. During your visit today, did this doctor listen carefully to you?
3. How often did your doctor ask you to take some of the responsibility for your treatment? (Please think about care you have received in the past)
4. If there were a choice between treatments, how often would your doctor ask you to help make the decision (Please think about care you have received in the past).
5. How often did your doctor make an effort to give you some control over treatment decisions? (Please think about care you have received in the past)
6. Does your doctor offer choices in your medical care?
7. Does your doctor discuss the pros and cons of each choice with you?
8. Does your doctor get you to state which choice or option you would prefer?
9. Does your doctor take your preference into account when making treatment decisions?
10. During your visit today, did our front office staff treat you with courtesy and respect?
11. During your visit today, did our nurses treat you with care and concern?
12. Wait times include time spent in the waiting room and exam room. How long did you spend waiting to see your doctor in our waiting room and/or exam room?
The new patient experience survey is being used in three clinic locations, with plans in place to expand to five clinics by the end of 2012.  The survey is given to 10 patients per provider per month at the conclusion of the patient's visit.  Each of the three clinic locations using the survey has formed a team to discuss the survey results and choose a question or questions for a 2% improvement goal over the next year. 
Use of the survey and data collection started in October 2011. Since then, the survey underwent some iterative changes, including whether or not to offer an 'N/A' question response option, and survey administration workflow changes (i.e. patients who have frequent appointments gave some feedback about being surveyed too often, so they were allowed to decline participation).  
Currently the survey is administered on paper, and results are manually entered into a database by administrative staff. Work has begun to convert this to an iOS application that can be administered with an iPad.  Converting to an electronic format will save time spent by staff on data entry and improve accuracy of data capture. 
Other changes in consideration relate to the regulation that will soon occur for the CG-CAHPS questions.  When these regulations are in effect, the related questions will be removed from this survey and added to the survey administered by Press-Ganey. </v>
      </c>
      <c r="O142" s="197" t="str">
        <f ca="1">INDIRECT("'"&amp;$Q142&amp;"'!F42")</f>
        <v>Yes</v>
      </c>
      <c r="P142" s="197">
        <f ca="1">INDIRECT("'"&amp;$Q142&amp;"'!F44")</f>
        <v>1</v>
      </c>
      <c r="Q142" t="s">
        <v>263</v>
      </c>
      <c r="R142">
        <v>15</v>
      </c>
    </row>
    <row r="143" spans="1:18" x14ac:dyDescent="0.25">
      <c r="A143" s="197" t="str">
        <f>'Total Payment Amount'!$D$2</f>
        <v>The University of California, Irvine Medical Center</v>
      </c>
      <c r="B143" s="197" t="str">
        <f>'Total Payment Amount'!$D$3</f>
        <v>DY 7</v>
      </c>
      <c r="C143" s="198">
        <f>'Total Payment Amount'!$D$4</f>
        <v>41213</v>
      </c>
      <c r="D143" s="200" t="str">
        <f t="shared" ca="1" si="6"/>
        <v>Category 2: Redesign to Improve Patient Experience</v>
      </c>
      <c r="E143" s="197">
        <f t="shared" ca="1" si="7"/>
        <v>1650750</v>
      </c>
      <c r="F143" s="197">
        <f t="shared" ca="1" si="8"/>
        <v>1650750</v>
      </c>
      <c r="G143" s="200" t="str">
        <f ca="1">INDIRECT("'"&amp;$Q143&amp;"'!B47")</f>
        <v>Process Milestone:</v>
      </c>
      <c r="H143" s="197" t="str">
        <f ca="1">INDIRECT("'"&amp;$Q143&amp;"'!D47")</f>
        <v>Milestone:  Achieve compliance in the information being updated in patient chart. 
Metric: This is measured by the First pass compliance rating system which focuses on doing it right the first time. Increase the compliance of the chart audits correct to 50%.</v>
      </c>
      <c r="I143" s="197"/>
      <c r="J143" s="197">
        <f ca="1">INDIRECT("'"&amp;$Q143&amp;"'!F50")</f>
        <v>0</v>
      </c>
      <c r="K143" s="197">
        <f ca="1">INDIRECT("'"&amp;$Q143&amp;"'!F52")</f>
        <v>0</v>
      </c>
      <c r="L143" s="197" t="str">
        <f ca="1">INDIRECT("'"&amp;$Q143&amp;"'!F54")</f>
        <v>Yes</v>
      </c>
      <c r="M143" s="197" t="str">
        <f ca="1">INDIRECT("'"&amp;$Q143&amp;"'!F57")</f>
        <v>Yes</v>
      </c>
      <c r="N143" s="197" t="str">
        <f ca="1">INDIRECT("'"&amp;$Q143&amp;"'!B59")</f>
        <v xml:space="preserve">Compliance scores have improved to over 90% and have remained above 90% for 9 consecutive months (October 2011 – June 2012).
An electronic reporting tool and a manual auditing process are now in place to track compliance with patient information updates (i.e. home medications, allergies, problem list) . The reports are produced weekly and list data extracted by Information Services from the EMR, to provide feedback to each clinic location indicating any missed updates for patient information . Clinic managers review the electronic reports each week, audit for accuracy, and report information on any corrrections centrally, where all data is tallied collectively. The trends by clinic are reported monthly in an Ambulatory Report that is distributed to and reviewed by the Medical Directors of each clinic. </v>
      </c>
      <c r="O143" s="197" t="str">
        <f ca="1">INDIRECT("'"&amp;$Q143&amp;"'!F67")</f>
        <v>Yes</v>
      </c>
      <c r="P143" s="197">
        <f ca="1">INDIRECT("'"&amp;$Q143&amp;"'!F69")</f>
        <v>1</v>
      </c>
      <c r="Q143" t="s">
        <v>263</v>
      </c>
      <c r="R143">
        <v>15</v>
      </c>
    </row>
    <row r="144" spans="1:18" x14ac:dyDescent="0.25">
      <c r="A144" s="197" t="str">
        <f>'Total Payment Amount'!$D$2</f>
        <v>The University of California, Irvine Medical Center</v>
      </c>
      <c r="B144" s="197" t="str">
        <f>'Total Payment Amount'!$D$3</f>
        <v>DY 7</v>
      </c>
      <c r="C144" s="198">
        <f>'Total Payment Amount'!$D$4</f>
        <v>41213</v>
      </c>
      <c r="D144" s="200" t="str">
        <f t="shared" ca="1" si="6"/>
        <v>Category 2: Redesign to Improve Patient Experience</v>
      </c>
      <c r="E144" s="197">
        <f t="shared" ca="1" si="7"/>
        <v>1650750</v>
      </c>
      <c r="F144" s="197">
        <f t="shared" ca="1" si="8"/>
        <v>1650750</v>
      </c>
      <c r="G144" s="200" t="str">
        <f ca="1">INDIRECT("'"&amp;$Q144&amp;"'!B72")</f>
        <v>Process Milestone:</v>
      </c>
      <c r="H144" s="197" t="str">
        <f ca="1">INDIRECT("'"&amp;$Q144&amp;"'!D72")</f>
        <v xml:space="preserve">Milestone: Assessment of disparities in patient experience of primary care, chronic disease management
Metric: Use of patient experience measures to identify disparities in primary care, chronic disease management; </v>
      </c>
      <c r="I144" s="197"/>
      <c r="J144" s="197">
        <f ca="1">INDIRECT("'"&amp;$Q144&amp;"'!F75")</f>
        <v>0</v>
      </c>
      <c r="K144" s="197">
        <f ca="1">INDIRECT("'"&amp;$Q144&amp;"'!F77")</f>
        <v>0</v>
      </c>
      <c r="L144" s="197" t="str">
        <f ca="1">INDIRECT("'"&amp;$Q144&amp;"'!F79")</f>
        <v>Yes</v>
      </c>
      <c r="M144" s="197" t="str">
        <f ca="1">INDIRECT("'"&amp;$Q144&amp;"'!F82")</f>
        <v>Yes</v>
      </c>
      <c r="N144" s="197" t="str">
        <f ca="1">INDIRECT("'"&amp;$Q144&amp;"'!B84")</f>
        <v xml:space="preserve">An extensive study was performed by Drs. Kaplan and Billimek, et al. The findings were presented to the Diabetes Summit Group and summary information documented and shared in the R2D2C2 reports on our Sharepoint.  A custom, comprehensive patient experience survey was created to assess patient ratings of overall quality of care, interpersonal quality of care and diabetes management burden.   Significant ethnic disparities in patient experience were noted.  Although Latino patients reported greater satisfaction with interpersonal care than non-Hispanic white patients, they reported poorer overall quality of care, and greater diabetes management burden.  </v>
      </c>
      <c r="O144" s="197" t="str">
        <f ca="1">INDIRECT("'"&amp;$Q144&amp;"'!F92")</f>
        <v>Yes</v>
      </c>
      <c r="P144" s="197">
        <f ca="1">INDIRECT("'"&amp;$Q144&amp;"'!F94")</f>
        <v>1</v>
      </c>
      <c r="Q144" t="s">
        <v>263</v>
      </c>
      <c r="R144">
        <v>15</v>
      </c>
    </row>
    <row r="145" spans="1:18" x14ac:dyDescent="0.25">
      <c r="A145" s="197" t="str">
        <f>'Total Payment Amount'!$D$2</f>
        <v>The University of California, Irvine Medical Center</v>
      </c>
      <c r="B145" s="197" t="str">
        <f>'Total Payment Amount'!$D$3</f>
        <v>DY 7</v>
      </c>
      <c r="C145" s="198">
        <f>'Total Payment Amount'!$D$4</f>
        <v>41213</v>
      </c>
      <c r="D145" s="200" t="str">
        <f t="shared" ca="1" si="6"/>
        <v>Category 2: Redesign to Improve Patient Experience</v>
      </c>
      <c r="E145" s="197">
        <f t="shared" ca="1" si="7"/>
        <v>1650750</v>
      </c>
      <c r="F145" s="197">
        <f t="shared" ca="1" si="8"/>
        <v>1650750</v>
      </c>
      <c r="G145" s="200" t="str">
        <f ca="1">INDIRECT("'"&amp;$Q145&amp;"'!B97")</f>
        <v>Process Milestone:</v>
      </c>
      <c r="H145" s="197" t="str">
        <f ca="1">INDIRECT("'"&amp;$Q145&amp;"'!D97")</f>
        <v>Milestone: Implementation of assessment, feedback and improvement strategies for primary care and chronic disease management
Metric: Collect and analyze patient survey data, produce feedback and quality improvement recommendations</v>
      </c>
      <c r="I145" s="197"/>
      <c r="J145" s="197">
        <f ca="1">INDIRECT("'"&amp;$Q145&amp;"'!F100")</f>
        <v>0</v>
      </c>
      <c r="K145" s="197">
        <f ca="1">INDIRECT("'"&amp;$Q145&amp;"'!F102")</f>
        <v>0</v>
      </c>
      <c r="L145" s="197" t="str">
        <f ca="1">INDIRECT("'"&amp;$Q145&amp;"'!F104")</f>
        <v>Yes</v>
      </c>
      <c r="M145" s="197" t="str">
        <f ca="1">INDIRECT("'"&amp;$Q145&amp;"'!F107")</f>
        <v>Yes</v>
      </c>
      <c r="N145" s="197" t="str">
        <f ca="1">INDIRECT("'"&amp;$Q145&amp;"'!B109")</f>
        <v xml:space="preserve">An extensive study was performed by Drs. Kaplan and Billimek, et al. The findings were presented to the Diabetes Summit Group and summary information documented and shared in the R2D2C2 reports on our Sharepoint.  Results from the comprehensive survey were used to guide the development of Coached Care program for diabetes.  A composite measure of diabetes management burden (including a passive approach to health care, depression, financial barriers, co-morbid illness and physical functioning) was created from the patient experience survey.  Patients with higher scores on the composite measure of diabetes management burden reported poorer medication adherence and poorer outcomes.   As a result, we tailored the Coached Care program to target patients with the greatest barriers to diabetes management, and to address these barriers by encouraging a less passive approach to health care.  Preliminary analyses suggest that the Coached Care program produces the greatest improvement in outcomes among patients with the greatest diabetes management burden.  </v>
      </c>
      <c r="O145" s="197" t="str">
        <f ca="1">INDIRECT("'"&amp;$Q145&amp;"'!F117")</f>
        <v>Yes</v>
      </c>
      <c r="P145" s="197">
        <f ca="1">INDIRECT("'"&amp;$Q145&amp;"'!F119")</f>
        <v>1</v>
      </c>
      <c r="Q145" t="s">
        <v>263</v>
      </c>
      <c r="R145">
        <v>15</v>
      </c>
    </row>
    <row r="146" spans="1:18" x14ac:dyDescent="0.25">
      <c r="A146" s="197" t="str">
        <f>'Total Payment Amount'!$D$2</f>
        <v>The University of California, Irvine Medical Center</v>
      </c>
      <c r="B146" s="197" t="str">
        <f>'Total Payment Amount'!$D$3</f>
        <v>DY 7</v>
      </c>
      <c r="C146" s="198">
        <f>'Total Payment Amount'!$D$4</f>
        <v>41213</v>
      </c>
      <c r="D146" s="200" t="str">
        <f t="shared" ca="1" si="6"/>
        <v>Category 2: Redesign to Improve Patient Experience</v>
      </c>
      <c r="E146" s="197">
        <f t="shared" ca="1" si="7"/>
        <v>1650750</v>
      </c>
      <c r="F146" s="197">
        <f t="shared" ca="1" si="8"/>
        <v>1650750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The University of California, Irvine Medical Center</v>
      </c>
      <c r="B147" s="197" t="str">
        <f>'Total Payment Amount'!$D$3</f>
        <v>DY 7</v>
      </c>
      <c r="C147" s="198">
        <f>'Total Payment Amount'!$D$4</f>
        <v>41213</v>
      </c>
      <c r="D147" s="200" t="str">
        <f t="shared" ca="1" si="6"/>
        <v>Category 2: Redesign to Improve Patient Experience</v>
      </c>
      <c r="E147" s="197">
        <f t="shared" ca="1" si="7"/>
        <v>1650750</v>
      </c>
      <c r="F147" s="197">
        <f t="shared" ca="1" si="8"/>
        <v>1650750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The University of California, Irvine Medical Center</v>
      </c>
      <c r="B148" s="197" t="str">
        <f>'Total Payment Amount'!$D$3</f>
        <v>DY 7</v>
      </c>
      <c r="C148" s="198">
        <f>'Total Payment Amount'!$D$4</f>
        <v>41213</v>
      </c>
      <c r="D148" s="200" t="str">
        <f t="shared" ca="1" si="6"/>
        <v>Category 2: Redesign to Improve Patient Experience</v>
      </c>
      <c r="E148" s="197">
        <f t="shared" ca="1" si="7"/>
        <v>1650750</v>
      </c>
      <c r="F148" s="197">
        <f t="shared" ca="1" si="8"/>
        <v>1650750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The University of California, Irvine Medical Center</v>
      </c>
      <c r="B149" s="197" t="str">
        <f>'Total Payment Amount'!$D$3</f>
        <v>DY 7</v>
      </c>
      <c r="C149" s="198">
        <f>'Total Payment Amount'!$D$4</f>
        <v>41213</v>
      </c>
      <c r="D149" s="200" t="str">
        <f t="shared" ca="1" si="6"/>
        <v>Category 2: Redesign to Improve Patient Experience</v>
      </c>
      <c r="E149" s="197">
        <f t="shared" ca="1" si="7"/>
        <v>1650750</v>
      </c>
      <c r="F149" s="197">
        <f t="shared" ca="1" si="8"/>
        <v>1650750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The University of California, Irvine Medical Center</v>
      </c>
      <c r="B150" s="197" t="str">
        <f>'Total Payment Amount'!$D$3</f>
        <v>DY 7</v>
      </c>
      <c r="C150" s="198">
        <f>'Total Payment Amount'!$D$4</f>
        <v>41213</v>
      </c>
      <c r="D150" s="200" t="str">
        <f t="shared" ca="1" si="6"/>
        <v>Category 2: Redesign to Improve Patient Experience</v>
      </c>
      <c r="E150" s="197">
        <f t="shared" ca="1" si="7"/>
        <v>1650750</v>
      </c>
      <c r="F150" s="197">
        <f t="shared" ca="1" si="8"/>
        <v>1650750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The University of California, Irvine Medical Center</v>
      </c>
      <c r="B151" s="197" t="str">
        <f>'Total Payment Amount'!$D$3</f>
        <v>DY 7</v>
      </c>
      <c r="C151" s="198">
        <f>'Total Payment Amount'!$D$4</f>
        <v>41213</v>
      </c>
      <c r="D151" s="200" t="str">
        <f t="shared" ca="1" si="6"/>
        <v>Category 2: Redesign to Improve Patient Experience</v>
      </c>
      <c r="E151" s="197">
        <f t="shared" ca="1" si="7"/>
        <v>1650750</v>
      </c>
      <c r="F151" s="197">
        <f t="shared" ca="1" si="8"/>
        <v>1650750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The University of California, Irvine Medical Center</v>
      </c>
      <c r="B152" s="197" t="str">
        <f>'Total Payment Amount'!$D$3</f>
        <v>DY 7</v>
      </c>
      <c r="C152" s="198">
        <f>'Total Payment Amount'!$D$4</f>
        <v>41213</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The University of California, Irvine Medical Center</v>
      </c>
      <c r="B153" s="197" t="str">
        <f>'Total Payment Amount'!$D$3</f>
        <v>DY 7</v>
      </c>
      <c r="C153" s="198">
        <f>'Total Payment Amount'!$D$4</f>
        <v>41213</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The University of California, Irvine Medical Center</v>
      </c>
      <c r="B154" s="197" t="str">
        <f>'Total Payment Amount'!$D$3</f>
        <v>DY 7</v>
      </c>
      <c r="C154" s="198">
        <f>'Total Payment Amount'!$D$4</f>
        <v>41213</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The University of California, Irvine Medical Center</v>
      </c>
      <c r="B155" s="197" t="str">
        <f>'Total Payment Amount'!$D$3</f>
        <v>DY 7</v>
      </c>
      <c r="C155" s="198">
        <f>'Total Payment Amount'!$D$4</f>
        <v>41213</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The University of California, Irvine Medical Center</v>
      </c>
      <c r="B156" s="197" t="str">
        <f>'Total Payment Amount'!$D$3</f>
        <v>DY 7</v>
      </c>
      <c r="C156" s="198">
        <f>'Total Payment Amount'!$D$4</f>
        <v>41213</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The University of California, Irvine Medical Center</v>
      </c>
      <c r="B157" s="197" t="str">
        <f>'Total Payment Amount'!$D$3</f>
        <v>DY 7</v>
      </c>
      <c r="C157" s="198">
        <f>'Total Payment Amount'!$D$4</f>
        <v>41213</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The University of California, Irvine Medical Center</v>
      </c>
      <c r="B158" s="197" t="str">
        <f>'Total Payment Amount'!$D$3</f>
        <v>DY 7</v>
      </c>
      <c r="C158" s="198">
        <f>'Total Payment Amount'!$D$4</f>
        <v>41213</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The University of California, Irvine Medical Center</v>
      </c>
      <c r="B159" s="197" t="str">
        <f>'Total Payment Amount'!$D$3</f>
        <v>DY 7</v>
      </c>
      <c r="C159" s="198">
        <f>'Total Payment Amount'!$D$4</f>
        <v>41213</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The University of California, Irvine Medical Center</v>
      </c>
      <c r="B160" s="197" t="str">
        <f>'Total Payment Amount'!$D$3</f>
        <v>DY 7</v>
      </c>
      <c r="C160" s="198">
        <f>'Total Payment Amount'!$D$4</f>
        <v>41213</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The University of California, Irvine Medical Center</v>
      </c>
      <c r="B161" s="197" t="str">
        <f>'Total Payment Amount'!$D$3</f>
        <v>DY 7</v>
      </c>
      <c r="C161" s="198">
        <f>'Total Payment Amount'!$D$4</f>
        <v>41213</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The University of California, Irvine Medical Center</v>
      </c>
      <c r="B162" s="197" t="str">
        <f>'Total Payment Amount'!$D$3</f>
        <v>DY 7</v>
      </c>
      <c r="C162" s="198">
        <f>'Total Payment Amount'!$D$4</f>
        <v>41213</v>
      </c>
      <c r="D162" s="200" t="str">
        <f t="shared" ca="1" si="6"/>
        <v>Category 2: Integrate Physical and Behavioral Health Care</v>
      </c>
      <c r="E162" s="197">
        <f t="shared" ca="1" si="7"/>
        <v>0</v>
      </c>
      <c r="F162" s="197">
        <f t="shared" ca="1" si="8"/>
        <v>0</v>
      </c>
      <c r="G162" s="200" t="str">
        <f ca="1">INDIRECT("'"&amp;$Q162&amp;"'!B22")</f>
        <v>Process Milestone:</v>
      </c>
      <c r="H162" s="197">
        <f ca="1">INDIRECT("'"&amp;$Q162&amp;"'!D22")</f>
        <v>0</v>
      </c>
      <c r="I162" s="197"/>
      <c r="J162" s="197">
        <f ca="1">INDIRECT("'"&amp;$Q162&amp;"'!F25")</f>
        <v>0</v>
      </c>
      <c r="K162" s="197">
        <f ca="1">INDIRECT("'"&amp;$Q162&amp;"'!F27")</f>
        <v>0</v>
      </c>
      <c r="L162" s="197" t="str">
        <f ca="1">INDIRECT("'"&amp;$Q162&amp;"'!F29")</f>
        <v>N/A</v>
      </c>
      <c r="M162" s="197">
        <f ca="1">INDIRECT("'"&amp;$Q162&amp;"'!F32")</f>
        <v>0</v>
      </c>
      <c r="N162" s="197">
        <f ca="1">INDIRECT("'"&amp;$Q162&amp;"'!B34")</f>
        <v>0</v>
      </c>
      <c r="O162" s="197">
        <f ca="1">INDIRECT("'"&amp;$Q162&amp;"'!F42")</f>
        <v>0</v>
      </c>
      <c r="P162" s="197" t="str">
        <f ca="1">INDIRECT("'"&amp;$Q162&amp;"'!F44")</f>
        <v xml:space="preserve"> </v>
      </c>
      <c r="Q162" t="s">
        <v>264</v>
      </c>
      <c r="R162">
        <v>17</v>
      </c>
    </row>
    <row r="163" spans="1:18" x14ac:dyDescent="0.25">
      <c r="A163" s="197" t="str">
        <f>'Total Payment Amount'!$D$2</f>
        <v>The University of California, Irvine Medical Center</v>
      </c>
      <c r="B163" s="197" t="str">
        <f>'Total Payment Amount'!$D$3</f>
        <v>DY 7</v>
      </c>
      <c r="C163" s="198">
        <f>'Total Payment Amount'!$D$4</f>
        <v>41213</v>
      </c>
      <c r="D163" s="200" t="str">
        <f t="shared" ca="1" si="6"/>
        <v>Category 2: Integrate Physical and Behavioral Health Care</v>
      </c>
      <c r="E163" s="197">
        <f t="shared" ca="1" si="7"/>
        <v>0</v>
      </c>
      <c r="F163" s="197">
        <f t="shared" ca="1" si="8"/>
        <v>0</v>
      </c>
      <c r="G163" s="200" t="str">
        <f ca="1">INDIRECT("'"&amp;$Q163&amp;"'!B47")</f>
        <v>Process Milestone:</v>
      </c>
      <c r="H163" s="197">
        <f ca="1">INDIRECT("'"&amp;$Q163&amp;"'!D47")</f>
        <v>0</v>
      </c>
      <c r="I163" s="197"/>
      <c r="J163" s="197">
        <f ca="1">INDIRECT("'"&amp;$Q163&amp;"'!F50")</f>
        <v>0</v>
      </c>
      <c r="K163" s="197">
        <f ca="1">INDIRECT("'"&amp;$Q163&amp;"'!F52")</f>
        <v>0</v>
      </c>
      <c r="L163" s="197" t="str">
        <f ca="1">INDIRECT("'"&amp;$Q163&amp;"'!F54")</f>
        <v>N/A</v>
      </c>
      <c r="M163" s="197">
        <f ca="1">INDIRECT("'"&amp;$Q163&amp;"'!F57")</f>
        <v>0</v>
      </c>
      <c r="N163" s="197">
        <f ca="1">INDIRECT("'"&amp;$Q163&amp;"'!B59")</f>
        <v>0</v>
      </c>
      <c r="O163" s="197">
        <f ca="1">INDIRECT("'"&amp;$Q163&amp;"'!F67")</f>
        <v>0</v>
      </c>
      <c r="P163" s="197" t="str">
        <f ca="1">INDIRECT("'"&amp;$Q163&amp;"'!F69")</f>
        <v xml:space="preserve"> </v>
      </c>
      <c r="Q163" t="s">
        <v>264</v>
      </c>
      <c r="R163">
        <v>17</v>
      </c>
    </row>
    <row r="164" spans="1:18" x14ac:dyDescent="0.25">
      <c r="A164" s="197" t="str">
        <f>'Total Payment Amount'!$D$2</f>
        <v>The University of California, Irvine Medical Center</v>
      </c>
      <c r="B164" s="197" t="str">
        <f>'Total Payment Amount'!$D$3</f>
        <v>DY 7</v>
      </c>
      <c r="C164" s="198">
        <f>'Total Payment Amount'!$D$4</f>
        <v>41213</v>
      </c>
      <c r="D164" s="200" t="str">
        <f t="shared" ca="1" si="6"/>
        <v>Category 2: Integrate Physical and Behavioral Health Care</v>
      </c>
      <c r="E164" s="197">
        <f t="shared" ca="1" si="7"/>
        <v>0</v>
      </c>
      <c r="F164" s="197">
        <f t="shared" ca="1" si="8"/>
        <v>0</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The University of California, Irvine Medical Center</v>
      </c>
      <c r="B165" s="197" t="str">
        <f>'Total Payment Amount'!$D$3</f>
        <v>DY 7</v>
      </c>
      <c r="C165" s="198">
        <f>'Total Payment Amount'!$D$4</f>
        <v>41213</v>
      </c>
      <c r="D165" s="200" t="str">
        <f t="shared" ca="1" si="6"/>
        <v>Category 2: Integrate Physical and Behavioral Health Care</v>
      </c>
      <c r="E165" s="197">
        <f t="shared" ca="1" si="7"/>
        <v>0</v>
      </c>
      <c r="F165" s="197">
        <f t="shared" ca="1" si="8"/>
        <v>0</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The University of California, Irvine Medical Center</v>
      </c>
      <c r="B166" s="197" t="str">
        <f>'Total Payment Amount'!$D$3</f>
        <v>DY 7</v>
      </c>
      <c r="C166" s="198">
        <f>'Total Payment Amount'!$D$4</f>
        <v>41213</v>
      </c>
      <c r="D166" s="200" t="str">
        <f t="shared" ca="1" si="6"/>
        <v>Category 2: Integrate Physical and Behavioral Health Care</v>
      </c>
      <c r="E166" s="197">
        <f t="shared" ca="1" si="7"/>
        <v>0</v>
      </c>
      <c r="F166" s="197">
        <f t="shared" ca="1" si="8"/>
        <v>0</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The University of California, Irvine Medical Center</v>
      </c>
      <c r="B167" s="197" t="str">
        <f>'Total Payment Amount'!$D$3</f>
        <v>DY 7</v>
      </c>
      <c r="C167" s="198">
        <f>'Total Payment Amount'!$D$4</f>
        <v>41213</v>
      </c>
      <c r="D167" s="200" t="str">
        <f t="shared" ca="1" si="6"/>
        <v>Category 2: Integrate Physical and Behavioral Health Care</v>
      </c>
      <c r="E167" s="197">
        <f t="shared" ca="1" si="7"/>
        <v>0</v>
      </c>
      <c r="F167" s="197">
        <f t="shared" ca="1" si="8"/>
        <v>0</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The University of California, Irvine Medical Center</v>
      </c>
      <c r="B168" s="197" t="str">
        <f>'Total Payment Amount'!$D$3</f>
        <v>DY 7</v>
      </c>
      <c r="C168" s="198">
        <f>'Total Payment Amount'!$D$4</f>
        <v>41213</v>
      </c>
      <c r="D168" s="200" t="str">
        <f t="shared" ca="1" si="6"/>
        <v>Category 2: Integrate Physical and Behavioral Health Care</v>
      </c>
      <c r="E168" s="197">
        <f t="shared" ca="1" si="7"/>
        <v>0</v>
      </c>
      <c r="F168" s="197">
        <f t="shared" ca="1" si="8"/>
        <v>0</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The University of California, Irvine Medical Center</v>
      </c>
      <c r="B169" s="197" t="str">
        <f>'Total Payment Amount'!$D$3</f>
        <v>DY 7</v>
      </c>
      <c r="C169" s="198">
        <f>'Total Payment Amount'!$D$4</f>
        <v>41213</v>
      </c>
      <c r="D169" s="200" t="str">
        <f t="shared" ca="1" si="6"/>
        <v>Category 2: Integrate Physical and Behavioral Health Care</v>
      </c>
      <c r="E169" s="197">
        <f t="shared" ca="1" si="7"/>
        <v>0</v>
      </c>
      <c r="F169" s="197">
        <f t="shared" ca="1" si="8"/>
        <v>0</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The University of California, Irvine Medical Center</v>
      </c>
      <c r="B170" s="197" t="str">
        <f>'Total Payment Amount'!$D$3</f>
        <v>DY 7</v>
      </c>
      <c r="C170" s="198">
        <f>'Total Payment Amount'!$D$4</f>
        <v>41213</v>
      </c>
      <c r="D170" s="200" t="str">
        <f t="shared" ca="1" si="6"/>
        <v>Category 2: Integrate Physical and Behavioral Health Care</v>
      </c>
      <c r="E170" s="197">
        <f t="shared" ca="1" si="7"/>
        <v>0</v>
      </c>
      <c r="F170" s="197">
        <f t="shared" ca="1" si="8"/>
        <v>0</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The University of California, Irvine Medical Center</v>
      </c>
      <c r="B171" s="197" t="str">
        <f>'Total Payment Amount'!$D$3</f>
        <v>DY 7</v>
      </c>
      <c r="C171" s="198">
        <f>'Total Payment Amount'!$D$4</f>
        <v>41213</v>
      </c>
      <c r="D171" s="200" t="str">
        <f t="shared" ca="1" si="6"/>
        <v>Category 2: Integrate Physical and Behavioral Health Care</v>
      </c>
      <c r="E171" s="197">
        <f t="shared" ca="1" si="7"/>
        <v>0</v>
      </c>
      <c r="F171" s="197">
        <f t="shared" ca="1" si="8"/>
        <v>0</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The University of California, Irvine Medical Center</v>
      </c>
      <c r="B172" s="197" t="str">
        <f>'Total Payment Amount'!$D$3</f>
        <v>DY 7</v>
      </c>
      <c r="C172" s="198">
        <f>'Total Payment Amount'!$D$4</f>
        <v>41213</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The University of California, Irvine Medical Center</v>
      </c>
      <c r="B173" s="197" t="str">
        <f>'Total Payment Amount'!$D$3</f>
        <v>DY 7</v>
      </c>
      <c r="C173" s="198">
        <f>'Total Payment Amount'!$D$4</f>
        <v>41213</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The University of California, Irvine Medical Center</v>
      </c>
      <c r="B174" s="197" t="str">
        <f>'Total Payment Amount'!$D$3</f>
        <v>DY 7</v>
      </c>
      <c r="C174" s="198">
        <f>'Total Payment Amount'!$D$4</f>
        <v>41213</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The University of California, Irvine Medical Center</v>
      </c>
      <c r="B175" s="197" t="str">
        <f>'Total Payment Amount'!$D$3</f>
        <v>DY 7</v>
      </c>
      <c r="C175" s="198">
        <f>'Total Payment Amount'!$D$4</f>
        <v>41213</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The University of California, Irvine Medical Center</v>
      </c>
      <c r="B176" s="197" t="str">
        <f>'Total Payment Amount'!$D$3</f>
        <v>DY 7</v>
      </c>
      <c r="C176" s="198">
        <f>'Total Payment Amount'!$D$4</f>
        <v>41213</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The University of California, Irvine Medical Center</v>
      </c>
      <c r="B177" s="197" t="str">
        <f>'Total Payment Amount'!$D$3</f>
        <v>DY 7</v>
      </c>
      <c r="C177" s="198">
        <f>'Total Payment Amount'!$D$4</f>
        <v>41213</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The University of California, Irvine Medical Center</v>
      </c>
      <c r="B178" s="197" t="str">
        <f>'Total Payment Amount'!$D$3</f>
        <v>DY 7</v>
      </c>
      <c r="C178" s="198">
        <f>'Total Payment Amount'!$D$4</f>
        <v>41213</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The University of California, Irvine Medical Center</v>
      </c>
      <c r="B179" s="197" t="str">
        <f>'Total Payment Amount'!$D$3</f>
        <v>DY 7</v>
      </c>
      <c r="C179" s="198">
        <f>'Total Payment Amount'!$D$4</f>
        <v>41213</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The University of California, Irvine Medical Center</v>
      </c>
      <c r="B180" s="197" t="str">
        <f>'Total Payment Amount'!$D$3</f>
        <v>DY 7</v>
      </c>
      <c r="C180" s="198">
        <f>'Total Payment Amount'!$D$4</f>
        <v>41213</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The University of California, Irvine Medical Center</v>
      </c>
      <c r="B181" s="197" t="str">
        <f>'Total Payment Amount'!$D$3</f>
        <v>DY 7</v>
      </c>
      <c r="C181" s="198">
        <f>'Total Payment Amount'!$D$4</f>
        <v>41213</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The University of California, Irvine Medical Center</v>
      </c>
      <c r="B182" s="197" t="str">
        <f>'Total Payment Amount'!$D$3</f>
        <v>DY 7</v>
      </c>
      <c r="C182" s="198">
        <f>'Total Payment Amount'!$D$4</f>
        <v>41213</v>
      </c>
      <c r="D182" s="200" t="str">
        <f t="shared" ca="1" si="6"/>
        <v>Category 2: Establish/Expand a Patient Care Navigation Program</v>
      </c>
      <c r="E182" s="197">
        <f t="shared" ca="1" si="7"/>
        <v>1650750</v>
      </c>
      <c r="F182" s="197">
        <f t="shared" ca="1" si="8"/>
        <v>1650750</v>
      </c>
      <c r="G182" s="200" t="str">
        <f ca="1">INDIRECT("'"&amp;$Q182&amp;"'!B22")</f>
        <v>Process Milestone:</v>
      </c>
      <c r="H182" s="197" t="str">
        <f ca="1">INDIRECT("'"&amp;$Q182&amp;"'!D22")</f>
        <v xml:space="preserve"> Milestone: Increase number of referrals/patients served.  Create database to track participants. Create patient satisfaction survey.  Identify process improvement initiatives as a result of implementation of program.
Metrics:  Database and Patient survey complete with survey results shared with Sr. Admin. Process Improvement initiatives with significant documented changes in service and care delivery.  Hire staff as indicated in program plan (3 FTE)</v>
      </c>
      <c r="I182" s="197"/>
      <c r="J182" s="197">
        <f ca="1">INDIRECT("'"&amp;$Q182&amp;"'!F25")</f>
        <v>0</v>
      </c>
      <c r="K182" s="197">
        <f ca="1">INDIRECT("'"&amp;$Q182&amp;"'!F27")</f>
        <v>0</v>
      </c>
      <c r="L182" s="197" t="str">
        <f ca="1">INDIRECT("'"&amp;$Q182&amp;"'!F29")</f>
        <v>Yes</v>
      </c>
      <c r="M182" s="197" t="str">
        <f ca="1">INDIRECT("'"&amp;$Q182&amp;"'!F32")</f>
        <v>Yes</v>
      </c>
      <c r="N182" s="197" t="str">
        <f ca="1">INDIRECT("'"&amp;$Q182&amp;"'!B34")</f>
        <v>Over 550 patients are utilizing the Patient Care Navigation program 'Care Connect' as of January 2012, which is an increase of 192% over the 188 patients participating as of January 2011. 
Patient tracking databases have been created and are maintained in Excel and QUEST (i.e. EMR for UCI Medical Center).
Patient satisfaction surveys for Care Connect were created and administered, with 92.68% of patients responding that the program "exceeded their expectations." 
Targeted improvement initiatives were implemented based on challenges identified via the navigation program (e.g. transfer of records,test and lab results, pathology reports prior to patient ambulatory visits, expedited appointment scheduling and targeted service training to key staff and units.) 
One FTE Nurse Navigator was hired in December, 2011 and an additional two Navigators were hired in Spring 2012.</v>
      </c>
      <c r="O182" s="197" t="str">
        <f ca="1">INDIRECT("'"&amp;$Q182&amp;"'!F42")</f>
        <v>Yes</v>
      </c>
      <c r="P182" s="197">
        <f ca="1">INDIRECT("'"&amp;$Q182&amp;"'!F44")</f>
        <v>1</v>
      </c>
      <c r="Q182" t="s">
        <v>266</v>
      </c>
      <c r="R182">
        <v>19</v>
      </c>
    </row>
    <row r="183" spans="1:18" x14ac:dyDescent="0.25">
      <c r="A183" s="197" t="str">
        <f>'Total Payment Amount'!$D$2</f>
        <v>The University of California, Irvine Medical Center</v>
      </c>
      <c r="B183" s="197" t="str">
        <f>'Total Payment Amount'!$D$3</f>
        <v>DY 7</v>
      </c>
      <c r="C183" s="198">
        <f>'Total Payment Amount'!$D$4</f>
        <v>41213</v>
      </c>
      <c r="D183" s="200" t="str">
        <f t="shared" ca="1" si="6"/>
        <v>Category 2: Establish/Expand a Patient Care Navigation Program</v>
      </c>
      <c r="E183" s="197">
        <f t="shared" ca="1" si="7"/>
        <v>1650750</v>
      </c>
      <c r="F183" s="197">
        <f t="shared" ca="1" si="8"/>
        <v>1650750</v>
      </c>
      <c r="G183" s="200" t="str">
        <f ca="1">INDIRECT("'"&amp;$Q183&amp;"'!B47")</f>
        <v>Process Milestone:</v>
      </c>
      <c r="H183" s="197" t="str">
        <f ca="1">INDIRECT("'"&amp;$Q183&amp;"'!D47")</f>
        <v>Milestone: Develop Care Navigation training materials for Coaches
Metric: Produce training curriculum and materials  NOTE: This Milestone/Metric appears twice in list of DY 7 milestones in 5 year Plan</v>
      </c>
      <c r="I183" s="197"/>
      <c r="J183" s="197">
        <f ca="1">INDIRECT("'"&amp;$Q183&amp;"'!F50")</f>
        <v>0</v>
      </c>
      <c r="K183" s="197">
        <f ca="1">INDIRECT("'"&amp;$Q183&amp;"'!F52")</f>
        <v>0</v>
      </c>
      <c r="L183" s="197" t="str">
        <f ca="1">INDIRECT("'"&amp;$Q183&amp;"'!F54")</f>
        <v>Yes</v>
      </c>
      <c r="M183" s="197" t="str">
        <f ca="1">INDIRECT("'"&amp;$Q183&amp;"'!F57")</f>
        <v>Yes</v>
      </c>
      <c r="N183" s="197" t="str">
        <f ca="1">INDIRECT("'"&amp;$Q183&amp;"'!B59")</f>
        <v xml:space="preserve">Training documents for Diabetes Coaches are complete and available for review upon request. Two modules (one focused on coaching in general, and the other on general diabetes information) were used in both the February and May 2012 training sessions for Diabetes Coaches.
The primary training document, 'Coached Care for Diabetes Program - Training Manual' covers the following topics:
  Introduction to Diabetes - disease description
  Introduction to the Concept of Coached Care
    Diabetes Coached Care Program Objectives
    Role of the Community Coach
  Being an Effective Community Coach
    Obtaining Diabetes-related information from the pateint medical record
    Working with the patient during the Coaching Session
      Asking questions effectively
      Encouraging patient participation and self-reliance
  Understanding and Explaining Diabetes Management
  Medical Terminology and Abbreviations
Training protocol and procedures are outlined in the document 'Coached Care Model for Diabetes Management'.  Topics include:
  Diabetes Coached Care Program Clinical Guidelines, Policies and Procedures
  Program Enrollment Procedures
  Job Roles and Responsibilities with Job Descriptions for Diabetes Coaches, Levels 1 through 5
  Visit Documentation
  Progress Notes, Education Record, EMR Data Collection
  Training Programs for Providers, Community Coaches and Staff
</v>
      </c>
      <c r="O183" s="197" t="str">
        <f ca="1">INDIRECT("'"&amp;$Q183&amp;"'!F67")</f>
        <v>Yes</v>
      </c>
      <c r="P183" s="197">
        <f ca="1">INDIRECT("'"&amp;$Q183&amp;"'!F69")</f>
        <v>1</v>
      </c>
      <c r="Q183" t="s">
        <v>266</v>
      </c>
      <c r="R183">
        <v>19</v>
      </c>
    </row>
    <row r="184" spans="1:18" x14ac:dyDescent="0.25">
      <c r="A184" s="197" t="str">
        <f>'Total Payment Amount'!$D$2</f>
        <v>The University of California, Irvine Medical Center</v>
      </c>
      <c r="B184" s="197" t="str">
        <f>'Total Payment Amount'!$D$3</f>
        <v>DY 7</v>
      </c>
      <c r="C184" s="198">
        <f>'Total Payment Amount'!$D$4</f>
        <v>41213</v>
      </c>
      <c r="D184" s="200" t="str">
        <f t="shared" ref="D184:D250" ca="1" si="9">INDIRECT("'"&amp;$Q184&amp;"'!$A$6")</f>
        <v>Category 2: Establish/Expand a Patient Care Navigation Program</v>
      </c>
      <c r="E184" s="197">
        <f t="shared" ref="E184:E251" ca="1" si="10">INDIRECT("'"&amp;$Q184&amp;"'!$F$18")</f>
        <v>1650750</v>
      </c>
      <c r="F184" s="197">
        <f t="shared" ref="F184:F251" ca="1" si="11">INDIRECT("'"&amp;$Q184&amp;"'!$F$20")</f>
        <v>1650750</v>
      </c>
      <c r="G184" s="200" t="str">
        <f ca="1">INDIRECT("'"&amp;$Q184&amp;"'!B72")</f>
        <v>Process Milestone:</v>
      </c>
      <c r="H184" s="197" t="str">
        <f ca="1">INDIRECT("'"&amp;$Q184&amp;"'!D72")</f>
        <v>Milestone: Develop Care Navigation training materials for Coaches
Metric: Produce training curriculum and materials  NOTE: This Milestone/Metric appears twice in list of DY 7 milestones in 5 year Plan</v>
      </c>
      <c r="I184" s="197"/>
      <c r="J184" s="197">
        <f ca="1">INDIRECT("'"&amp;$Q184&amp;"'!F75")</f>
        <v>0</v>
      </c>
      <c r="K184" s="197">
        <f ca="1">INDIRECT("'"&amp;$Q184&amp;"'!F77")</f>
        <v>0</v>
      </c>
      <c r="L184" s="197" t="str">
        <f ca="1">INDIRECT("'"&amp;$Q184&amp;"'!F79")</f>
        <v>Yes</v>
      </c>
      <c r="M184" s="197" t="str">
        <f ca="1">INDIRECT("'"&amp;$Q184&amp;"'!F82")</f>
        <v>Yes</v>
      </c>
      <c r="N184" s="197" t="str">
        <f ca="1">INDIRECT("'"&amp;$Q184&amp;"'!B84")</f>
        <v>Training documents are complete and available upon request for Heart Failure Coaches (please also see the narrative for the project 'Increase Training of the Primary Care Workforce'). Two modules, one focused on coaching, and the other on general Heart Failure information, were used to train the first wave of Heart Failure coaches in August 2012.</v>
      </c>
      <c r="O184" s="197" t="str">
        <f ca="1">INDIRECT("'"&amp;$Q184&amp;"'!F92")</f>
        <v>Yes</v>
      </c>
      <c r="P184" s="197">
        <f ca="1">INDIRECT("'"&amp;$Q184&amp;"'!F94")</f>
        <v>1</v>
      </c>
      <c r="Q184" t="s">
        <v>266</v>
      </c>
      <c r="R184">
        <v>19</v>
      </c>
    </row>
    <row r="185" spans="1:18" x14ac:dyDescent="0.25">
      <c r="A185" s="197" t="str">
        <f>'Total Payment Amount'!$D$2</f>
        <v>The University of California, Irvine Medical Center</v>
      </c>
      <c r="B185" s="197" t="str">
        <f>'Total Payment Amount'!$D$3</f>
        <v>DY 7</v>
      </c>
      <c r="C185" s="198">
        <f>'Total Payment Amount'!$D$4</f>
        <v>41213</v>
      </c>
      <c r="D185" s="200" t="str">
        <f t="shared" ca="1" si="9"/>
        <v>Category 2: Establish/Expand a Patient Care Navigation Program</v>
      </c>
      <c r="E185" s="197">
        <f t="shared" ca="1" si="10"/>
        <v>1650750</v>
      </c>
      <c r="F185" s="197">
        <f t="shared" ca="1" si="11"/>
        <v>1650750</v>
      </c>
      <c r="G185" s="200" t="str">
        <f ca="1">INDIRECT("'"&amp;$Q185&amp;"'!B97")</f>
        <v>Process Milestone:</v>
      </c>
      <c r="H185" s="197" t="str">
        <f ca="1">INDIRECT("'"&amp;$Q185&amp;"'!D97")</f>
        <v>Milestone: Train Coaches in Care Navigation module
Metric: Number of coaches who complete training</v>
      </c>
      <c r="I185" s="197"/>
      <c r="J185" s="197">
        <f ca="1">INDIRECT("'"&amp;$Q185&amp;"'!F100")</f>
        <v>0</v>
      </c>
      <c r="K185" s="197">
        <f ca="1">INDIRECT("'"&amp;$Q185&amp;"'!F102")</f>
        <v>0</v>
      </c>
      <c r="L185" s="197" t="str">
        <f ca="1">INDIRECT("'"&amp;$Q185&amp;"'!F104")</f>
        <v>Yes</v>
      </c>
      <c r="M185" s="197" t="str">
        <f ca="1">INDIRECT("'"&amp;$Q185&amp;"'!F107")</f>
        <v>Yes</v>
      </c>
      <c r="N185" s="197" t="str">
        <f ca="1">INDIRECT("'"&amp;$Q185&amp;"'!B109")</f>
        <v>Thirteen Coaches have been trained, including 2 Coordinator/Level-5 coaches (1 each for Diabetes and Heart Failure), and five Level-4 Coaches (Certified Diabetes Educators - CDEs).  Coordinators and CDEs have only completed the coaching module, as they are already subject matter experts in their respective disease areas. Six Volunteer Level-1 Coaches have completed both modules covering disease specific topics and coaching techniques.</v>
      </c>
      <c r="O185" s="197" t="str">
        <f ca="1">INDIRECT("'"&amp;$Q185&amp;"'!F117")</f>
        <v>Yes</v>
      </c>
      <c r="P185" s="197">
        <f ca="1">INDIRECT("'"&amp;$Q185&amp;"'!F119")</f>
        <v>1</v>
      </c>
      <c r="Q185" t="s">
        <v>266</v>
      </c>
      <c r="R185">
        <v>19</v>
      </c>
    </row>
    <row r="186" spans="1:18" x14ac:dyDescent="0.25">
      <c r="A186" s="197" t="str">
        <f>'Total Payment Amount'!$D$2</f>
        <v>The University of California, Irvine Medical Center</v>
      </c>
      <c r="B186" s="197" t="str">
        <f>'Total Payment Amount'!$D$3</f>
        <v>DY 7</v>
      </c>
      <c r="C186" s="198">
        <f>'Total Payment Amount'!$D$4</f>
        <v>41213</v>
      </c>
      <c r="D186" s="200" t="str">
        <f t="shared" ca="1" si="9"/>
        <v>Category 2: Establish/Expand a Patient Care Navigation Program</v>
      </c>
      <c r="E186" s="197">
        <f t="shared" ca="1" si="10"/>
        <v>1650750</v>
      </c>
      <c r="F186" s="197">
        <f t="shared" ca="1" si="11"/>
        <v>1650750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The University of California, Irvine Medical Center</v>
      </c>
      <c r="B187" s="197" t="str">
        <f>'Total Payment Amount'!$D$3</f>
        <v>DY 7</v>
      </c>
      <c r="C187" s="198">
        <f>'Total Payment Amount'!$D$4</f>
        <v>41213</v>
      </c>
      <c r="D187" s="200" t="str">
        <f t="shared" ca="1" si="9"/>
        <v>Category 2: Establish/Expand a Patient Care Navigation Program</v>
      </c>
      <c r="E187" s="197">
        <f t="shared" ca="1" si="10"/>
        <v>1650750</v>
      </c>
      <c r="F187" s="197">
        <f t="shared" ca="1" si="11"/>
        <v>1650750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The University of California, Irvine Medical Center</v>
      </c>
      <c r="B188" s="197" t="str">
        <f>'Total Payment Amount'!$D$3</f>
        <v>DY 7</v>
      </c>
      <c r="C188" s="198">
        <f>'Total Payment Amount'!$D$4</f>
        <v>41213</v>
      </c>
      <c r="D188" s="200" t="str">
        <f t="shared" ca="1" si="9"/>
        <v>Category 2: Establish/Expand a Patient Care Navigation Program</v>
      </c>
      <c r="E188" s="197">
        <f t="shared" ca="1" si="10"/>
        <v>1650750</v>
      </c>
      <c r="F188" s="197">
        <f t="shared" ca="1" si="11"/>
        <v>1650750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The University of California, Irvine Medical Center</v>
      </c>
      <c r="B189" s="197" t="str">
        <f>'Total Payment Amount'!$D$3</f>
        <v>DY 7</v>
      </c>
      <c r="C189" s="198">
        <f>'Total Payment Amount'!$D$4</f>
        <v>41213</v>
      </c>
      <c r="D189" s="200" t="str">
        <f t="shared" ca="1" si="9"/>
        <v>Category 2: Establish/Expand a Patient Care Navigation Program</v>
      </c>
      <c r="E189" s="197">
        <f t="shared" ca="1" si="10"/>
        <v>1650750</v>
      </c>
      <c r="F189" s="197">
        <f t="shared" ca="1" si="11"/>
        <v>1650750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The University of California, Irvine Medical Center</v>
      </c>
      <c r="B190" s="197" t="str">
        <f>'Total Payment Amount'!$D$3</f>
        <v>DY 7</v>
      </c>
      <c r="C190" s="198">
        <f>'Total Payment Amount'!$D$4</f>
        <v>41213</v>
      </c>
      <c r="D190" s="200" t="str">
        <f t="shared" ca="1" si="9"/>
        <v>Category 2: Establish/Expand a Patient Care Navigation Program</v>
      </c>
      <c r="E190" s="197">
        <f t="shared" ca="1" si="10"/>
        <v>1650750</v>
      </c>
      <c r="F190" s="197">
        <f t="shared" ca="1" si="11"/>
        <v>1650750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The University of California, Irvine Medical Center</v>
      </c>
      <c r="B191" s="197" t="str">
        <f>'Total Payment Amount'!$D$3</f>
        <v>DY 7</v>
      </c>
      <c r="C191" s="198">
        <f>'Total Payment Amount'!$D$4</f>
        <v>41213</v>
      </c>
      <c r="D191" s="200" t="str">
        <f t="shared" ca="1" si="9"/>
        <v>Category 2: Establish/Expand a Patient Care Navigation Program</v>
      </c>
      <c r="E191" s="197">
        <f t="shared" ca="1" si="10"/>
        <v>1650750</v>
      </c>
      <c r="F191" s="197">
        <f t="shared" ca="1" si="11"/>
        <v>1650750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The University of California, Irvine Medical Center</v>
      </c>
      <c r="B192" s="197" t="str">
        <f>'Total Payment Amount'!$D$3</f>
        <v>DY 7</v>
      </c>
      <c r="C192" s="198">
        <f>'Total Payment Amount'!$D$4</f>
        <v>41213</v>
      </c>
      <c r="D192" s="200" t="str">
        <f t="shared" ca="1" si="9"/>
        <v>Category 2: Apply Process Improvement Methodology to Improve Quality/Efficiency</v>
      </c>
      <c r="E192" s="197">
        <f t="shared" ca="1" si="10"/>
        <v>0</v>
      </c>
      <c r="F192" s="197">
        <f t="shared" ca="1" si="11"/>
        <v>0</v>
      </c>
      <c r="G192" s="200" t="str">
        <f ca="1">INDIRECT("'"&amp;$Q192&amp;"'!B22")</f>
        <v>Process Milestone:</v>
      </c>
      <c r="H192" s="197">
        <f ca="1">INDIRECT("'"&amp;$Q192&amp;"'!D22")</f>
        <v>0</v>
      </c>
      <c r="I192" s="197"/>
      <c r="J192" s="197">
        <f ca="1">INDIRECT("'"&amp;$Q192&amp;"'!F25")</f>
        <v>0</v>
      </c>
      <c r="K192" s="197">
        <f ca="1">INDIRECT("'"&amp;$Q192&amp;"'!F27")</f>
        <v>0</v>
      </c>
      <c r="L192" s="197" t="str">
        <f ca="1">INDIRECT("'"&amp;$Q192&amp;"'!F29")</f>
        <v>N/A</v>
      </c>
      <c r="M192" s="197">
        <f ca="1">INDIRECT("'"&amp;$Q192&amp;"'!F32")</f>
        <v>0</v>
      </c>
      <c r="N192" s="197">
        <f ca="1">INDIRECT("'"&amp;$Q192&amp;"'!B34")</f>
        <v>0</v>
      </c>
      <c r="O192" s="197">
        <f ca="1">INDIRECT("'"&amp;$Q192&amp;"'!F42")</f>
        <v>0</v>
      </c>
      <c r="P192" s="197" t="str">
        <f ca="1">INDIRECT("'"&amp;$Q192&amp;"'!F44")</f>
        <v xml:space="preserve"> </v>
      </c>
      <c r="Q192" t="s">
        <v>267</v>
      </c>
      <c r="R192">
        <v>20</v>
      </c>
    </row>
    <row r="193" spans="1:18" x14ac:dyDescent="0.25">
      <c r="A193" s="197" t="str">
        <f>'Total Payment Amount'!$D$2</f>
        <v>The University of California, Irvine Medical Center</v>
      </c>
      <c r="B193" s="197" t="str">
        <f>'Total Payment Amount'!$D$3</f>
        <v>DY 7</v>
      </c>
      <c r="C193" s="198">
        <f>'Total Payment Amount'!$D$4</f>
        <v>41213</v>
      </c>
      <c r="D193" s="200" t="str">
        <f t="shared" ca="1" si="9"/>
        <v>Category 2: Apply Process Improvement Methodology to Improve Quality/Efficiency</v>
      </c>
      <c r="E193" s="197">
        <f t="shared" ca="1" si="10"/>
        <v>0</v>
      </c>
      <c r="F193" s="197">
        <f t="shared" ca="1" si="11"/>
        <v>0</v>
      </c>
      <c r="G193" s="200" t="str">
        <f ca="1">INDIRECT("'"&amp;$Q193&amp;"'!B47")</f>
        <v>Process Milestone:</v>
      </c>
      <c r="H193" s="197">
        <f ca="1">INDIRECT("'"&amp;$Q193&amp;"'!D47")</f>
        <v>0</v>
      </c>
      <c r="I193" s="197"/>
      <c r="J193" s="197">
        <f ca="1">INDIRECT("'"&amp;$Q193&amp;"'!F50")</f>
        <v>0</v>
      </c>
      <c r="K193" s="197">
        <f ca="1">INDIRECT("'"&amp;$Q193&amp;"'!F52")</f>
        <v>0</v>
      </c>
      <c r="L193" s="197" t="str">
        <f ca="1">INDIRECT("'"&amp;$Q193&amp;"'!F54")</f>
        <v>N/A</v>
      </c>
      <c r="M193" s="197">
        <f ca="1">INDIRECT("'"&amp;$Q193&amp;"'!F57")</f>
        <v>0</v>
      </c>
      <c r="N193" s="197">
        <f ca="1">INDIRECT("'"&amp;$Q193&amp;"'!B59")</f>
        <v>0</v>
      </c>
      <c r="O193" s="197">
        <f ca="1">INDIRECT("'"&amp;$Q193&amp;"'!F67")</f>
        <v>0</v>
      </c>
      <c r="P193" s="197" t="str">
        <f ca="1">INDIRECT("'"&amp;$Q193&amp;"'!F69")</f>
        <v xml:space="preserve"> </v>
      </c>
      <c r="Q193" t="s">
        <v>267</v>
      </c>
      <c r="R193">
        <v>20</v>
      </c>
    </row>
    <row r="194" spans="1:18" x14ac:dyDescent="0.25">
      <c r="A194" s="197" t="str">
        <f>'Total Payment Amount'!$D$2</f>
        <v>The University of California, Irvine Medical Center</v>
      </c>
      <c r="B194" s="197" t="str">
        <f>'Total Payment Amount'!$D$3</f>
        <v>DY 7</v>
      </c>
      <c r="C194" s="198">
        <f>'Total Payment Amount'!$D$4</f>
        <v>41213</v>
      </c>
      <c r="D194" s="200" t="str">
        <f t="shared" ca="1" si="9"/>
        <v>Category 2: Apply Process Improvement Methodology to Improve Quality/Efficiency</v>
      </c>
      <c r="E194" s="197">
        <f t="shared" ca="1" si="10"/>
        <v>0</v>
      </c>
      <c r="F194" s="197">
        <f t="shared" ca="1" si="11"/>
        <v>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The University of California, Irvine Medical Center</v>
      </c>
      <c r="B195" s="197" t="str">
        <f>'Total Payment Amount'!$D$3</f>
        <v>DY 7</v>
      </c>
      <c r="C195" s="198">
        <f>'Total Payment Amount'!$D$4</f>
        <v>41213</v>
      </c>
      <c r="D195" s="200" t="str">
        <f t="shared" ca="1" si="9"/>
        <v>Category 2: Apply Process Improvement Methodology to Improve Quality/Efficiency</v>
      </c>
      <c r="E195" s="197">
        <f t="shared" ca="1" si="10"/>
        <v>0</v>
      </c>
      <c r="F195" s="197">
        <f t="shared" ca="1" si="11"/>
        <v>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The University of California, Irvine Medical Center</v>
      </c>
      <c r="B196" s="197" t="str">
        <f>'Total Payment Amount'!$D$3</f>
        <v>DY 7</v>
      </c>
      <c r="C196" s="198">
        <f>'Total Payment Amount'!$D$4</f>
        <v>41213</v>
      </c>
      <c r="D196" s="200" t="str">
        <f t="shared" ca="1" si="9"/>
        <v>Category 2: Apply Process Improvement Methodology to Improve Quality/Efficiency</v>
      </c>
      <c r="E196" s="197">
        <f t="shared" ca="1" si="10"/>
        <v>0</v>
      </c>
      <c r="F196" s="197">
        <f t="shared" ca="1" si="11"/>
        <v>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The University of California, Irvine Medical Center</v>
      </c>
      <c r="B197" s="197" t="str">
        <f>'Total Payment Amount'!$D$3</f>
        <v>DY 7</v>
      </c>
      <c r="C197" s="198">
        <f>'Total Payment Amount'!$D$4</f>
        <v>41213</v>
      </c>
      <c r="D197" s="200" t="str">
        <f t="shared" ca="1" si="9"/>
        <v>Category 2: Apply Process Improvement Methodology to Improve Quality/Efficiency</v>
      </c>
      <c r="E197" s="197">
        <f t="shared" ca="1" si="10"/>
        <v>0</v>
      </c>
      <c r="F197" s="197">
        <f t="shared" ca="1" si="11"/>
        <v>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The University of California, Irvine Medical Center</v>
      </c>
      <c r="B198" s="197" t="str">
        <f>'Total Payment Amount'!$D$3</f>
        <v>DY 7</v>
      </c>
      <c r="C198" s="198">
        <f>'Total Payment Amount'!$D$4</f>
        <v>41213</v>
      </c>
      <c r="D198" s="200" t="str">
        <f t="shared" ca="1" si="9"/>
        <v>Category 2: Apply Process Improvement Methodology to Improve Quality/Efficiency</v>
      </c>
      <c r="E198" s="197">
        <f t="shared" ca="1" si="10"/>
        <v>0</v>
      </c>
      <c r="F198" s="197">
        <f t="shared" ca="1" si="11"/>
        <v>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The University of California, Irvine Medical Center</v>
      </c>
      <c r="B199" s="197" t="str">
        <f>'Total Payment Amount'!$D$3</f>
        <v>DY 7</v>
      </c>
      <c r="C199" s="198">
        <f>'Total Payment Amount'!$D$4</f>
        <v>41213</v>
      </c>
      <c r="D199" s="200" t="str">
        <f t="shared" ca="1" si="9"/>
        <v>Category 2: Apply Process Improvement Methodology to Improve Quality/Efficiency</v>
      </c>
      <c r="E199" s="197">
        <f t="shared" ca="1" si="10"/>
        <v>0</v>
      </c>
      <c r="F199" s="197">
        <f t="shared" ca="1" si="11"/>
        <v>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The University of California, Irvine Medical Center</v>
      </c>
      <c r="B200" s="197" t="str">
        <f>'Total Payment Amount'!$D$3</f>
        <v>DY 7</v>
      </c>
      <c r="C200" s="198">
        <f>'Total Payment Amount'!$D$4</f>
        <v>41213</v>
      </c>
      <c r="D200" s="200" t="str">
        <f t="shared" ca="1" si="9"/>
        <v>Category 2: Apply Process Improvement Methodology to Improve Quality/Efficiency</v>
      </c>
      <c r="E200" s="197">
        <f t="shared" ca="1" si="10"/>
        <v>0</v>
      </c>
      <c r="F200" s="197">
        <f t="shared" ca="1" si="11"/>
        <v>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The University of California, Irvine Medical Center</v>
      </c>
      <c r="B201" s="197" t="str">
        <f>'Total Payment Amount'!$D$3</f>
        <v>DY 7</v>
      </c>
      <c r="C201" s="198">
        <f>'Total Payment Amount'!$D$4</f>
        <v>41213</v>
      </c>
      <c r="D201" s="200" t="str">
        <f t="shared" ca="1" si="9"/>
        <v>Category 2: Apply Process Improvement Methodology to Improve Quality/Efficiency</v>
      </c>
      <c r="E201" s="197">
        <f t="shared" ca="1" si="10"/>
        <v>0</v>
      </c>
      <c r="F201" s="197">
        <f t="shared" ca="1" si="11"/>
        <v>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The University of California, Irvine Medical Center</v>
      </c>
      <c r="B202" s="197" t="str">
        <f>'Total Payment Amount'!$D$3</f>
        <v>DY 7</v>
      </c>
      <c r="C202" s="198">
        <f>'Total Payment Amount'!$D$4</f>
        <v>41213</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The University of California, Irvine Medical Center</v>
      </c>
      <c r="B203" s="197" t="str">
        <f>'Total Payment Amount'!$D$3</f>
        <v>DY 7</v>
      </c>
      <c r="C203" s="198">
        <f>'Total Payment Amount'!$D$4</f>
        <v>41213</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The University of California, Irvine Medical Center</v>
      </c>
      <c r="B204" s="197" t="str">
        <f>'Total Payment Amount'!$D$3</f>
        <v>DY 7</v>
      </c>
      <c r="C204" s="198">
        <f>'Total Payment Amount'!$D$4</f>
        <v>41213</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The University of California, Irvine Medical Center</v>
      </c>
      <c r="B205" s="197" t="str">
        <f>'Total Payment Amount'!$D$3</f>
        <v>DY 7</v>
      </c>
      <c r="C205" s="198">
        <f>'Total Payment Amount'!$D$4</f>
        <v>41213</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The University of California, Irvine Medical Center</v>
      </c>
      <c r="B206" s="197" t="str">
        <f>'Total Payment Amount'!$D$3</f>
        <v>DY 7</v>
      </c>
      <c r="C206" s="198">
        <f>'Total Payment Amount'!$D$4</f>
        <v>41213</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The University of California, Irvine Medical Center</v>
      </c>
      <c r="B207" s="197" t="str">
        <f>'Total Payment Amount'!$D$3</f>
        <v>DY 7</v>
      </c>
      <c r="C207" s="198">
        <f>'Total Payment Amount'!$D$4</f>
        <v>41213</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The University of California, Irvine Medical Center</v>
      </c>
      <c r="B208" s="197" t="str">
        <f>'Total Payment Amount'!$D$3</f>
        <v>DY 7</v>
      </c>
      <c r="C208" s="198">
        <f>'Total Payment Amount'!$D$4</f>
        <v>41213</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The University of California, Irvine Medical Center</v>
      </c>
      <c r="B209" s="197" t="str">
        <f>'Total Payment Amount'!$D$3</f>
        <v>DY 7</v>
      </c>
      <c r="C209" s="198">
        <f>'Total Payment Amount'!$D$4</f>
        <v>41213</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The University of California, Irvine Medical Center</v>
      </c>
      <c r="B210" s="197" t="str">
        <f>'Total Payment Amount'!$D$3</f>
        <v>DY 7</v>
      </c>
      <c r="C210" s="198">
        <f>'Total Payment Amount'!$D$4</f>
        <v>41213</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The University of California, Irvine Medical Center</v>
      </c>
      <c r="B211" s="197" t="str">
        <f>'Total Payment Amount'!$D$3</f>
        <v>DY 7</v>
      </c>
      <c r="C211" s="198">
        <f>'Total Payment Amount'!$D$4</f>
        <v>41213</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The University of California, Irvine Medical Center</v>
      </c>
      <c r="B212" s="197" t="str">
        <f>'Total Payment Amount'!$D$3</f>
        <v>DY 7</v>
      </c>
      <c r="C212" s="198">
        <f>'Total Payment Amount'!$D$4</f>
        <v>41213</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The University of California, Irvine Medical Center</v>
      </c>
      <c r="B213" s="197" t="str">
        <f>'Total Payment Amount'!$D$3</f>
        <v>DY 7</v>
      </c>
      <c r="C213" s="198">
        <f>'Total Payment Amount'!$D$4</f>
        <v>41213</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The University of California, Irvine Medical Center</v>
      </c>
      <c r="B214" s="197" t="str">
        <f>'Total Payment Amount'!$D$3</f>
        <v>DY 7</v>
      </c>
      <c r="C214" s="198">
        <f>'Total Payment Amount'!$D$4</f>
        <v>41213</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The University of California, Irvine Medical Center</v>
      </c>
      <c r="B215" s="197" t="str">
        <f>'Total Payment Amount'!$D$3</f>
        <v>DY 7</v>
      </c>
      <c r="C215" s="198">
        <f>'Total Payment Amount'!$D$4</f>
        <v>41213</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The University of California, Irvine Medical Center</v>
      </c>
      <c r="B216" s="197" t="str">
        <f>'Total Payment Amount'!$D$3</f>
        <v>DY 7</v>
      </c>
      <c r="C216" s="198">
        <f>'Total Payment Amount'!$D$4</f>
        <v>41213</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The University of California, Irvine Medical Center</v>
      </c>
      <c r="B217" s="197" t="str">
        <f>'Total Payment Amount'!$D$3</f>
        <v>DY 7</v>
      </c>
      <c r="C217" s="198">
        <f>'Total Payment Amount'!$D$4</f>
        <v>41213</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The University of California, Irvine Medical Center</v>
      </c>
      <c r="B218" s="197" t="str">
        <f>'Total Payment Amount'!$D$3</f>
        <v>DY 7</v>
      </c>
      <c r="C218" s="198">
        <f>'Total Payment Amount'!$D$4</f>
        <v>41213</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The University of California, Irvine Medical Center</v>
      </c>
      <c r="B219" s="197" t="str">
        <f>'Total Payment Amount'!$D$3</f>
        <v>DY 7</v>
      </c>
      <c r="C219" s="198">
        <f>'Total Payment Amount'!$D$4</f>
        <v>41213</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The University of California, Irvine Medical Center</v>
      </c>
      <c r="B220" s="197" t="str">
        <f>'Total Payment Amount'!$D$3</f>
        <v>DY 7</v>
      </c>
      <c r="C220" s="198">
        <f>'Total Payment Amount'!$D$4</f>
        <v>41213</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The University of California, Irvine Medical Center</v>
      </c>
      <c r="B221" s="197" t="str">
        <f>'Total Payment Amount'!$D$3</f>
        <v>DY 7</v>
      </c>
      <c r="C221" s="198">
        <f>'Total Payment Amount'!$D$4</f>
        <v>41213</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The University of California, Irvine Medical Center</v>
      </c>
      <c r="B222" s="197" t="str">
        <f>'Total Payment Amount'!$D$3</f>
        <v>DY 7</v>
      </c>
      <c r="C222" s="198">
        <f>'Total Payment Amount'!$D$4</f>
        <v>41213</v>
      </c>
      <c r="D222" s="200" t="str">
        <f t="shared" ca="1" si="9"/>
        <v>Category 2: Conduct Medication Management</v>
      </c>
      <c r="E222" s="197">
        <f t="shared" ca="1" si="10"/>
        <v>0</v>
      </c>
      <c r="F222" s="197">
        <f t="shared" ca="1" si="11"/>
        <v>0</v>
      </c>
      <c r="G222" s="200" t="str">
        <f ca="1">INDIRECT("'"&amp;$Q222&amp;"'!B22")</f>
        <v>Process Milestone:</v>
      </c>
      <c r="H222" s="197">
        <f ca="1">INDIRECT("'"&amp;$Q222&amp;"'!D22")</f>
        <v>0</v>
      </c>
      <c r="I222" s="197"/>
      <c r="J222" s="197">
        <f ca="1">INDIRECT("'"&amp;$Q222&amp;"'!F25")</f>
        <v>0</v>
      </c>
      <c r="K222" s="197">
        <f ca="1">INDIRECT("'"&amp;$Q222&amp;"'!F27")</f>
        <v>0</v>
      </c>
      <c r="L222" s="197" t="str">
        <f ca="1">INDIRECT("'"&amp;$Q222&amp;"'!F29")</f>
        <v>N/A</v>
      </c>
      <c r="M222" s="197">
        <f ca="1">INDIRECT("'"&amp;$Q222&amp;"'!F32")</f>
        <v>0</v>
      </c>
      <c r="N222" s="197">
        <f ca="1">INDIRECT("'"&amp;$Q222&amp;"'!B34")</f>
        <v>0</v>
      </c>
      <c r="O222" s="197">
        <f ca="1">INDIRECT("'"&amp;$Q222&amp;"'!F42")</f>
        <v>0</v>
      </c>
      <c r="P222" s="197" t="str">
        <f ca="1">INDIRECT("'"&amp;$Q222&amp;"'!F44")</f>
        <v xml:space="preserve"> </v>
      </c>
      <c r="Q222" t="s">
        <v>117</v>
      </c>
      <c r="R222">
        <v>23</v>
      </c>
    </row>
    <row r="223" spans="1:18" x14ac:dyDescent="0.25">
      <c r="A223" s="197" t="str">
        <f>'Total Payment Amount'!$D$2</f>
        <v>The University of California, Irvine Medical Center</v>
      </c>
      <c r="B223" s="197" t="str">
        <f>'Total Payment Amount'!$D$3</f>
        <v>DY 7</v>
      </c>
      <c r="C223" s="198">
        <f>'Total Payment Amount'!$D$4</f>
        <v>41213</v>
      </c>
      <c r="D223" s="200" t="str">
        <f t="shared" ca="1" si="9"/>
        <v>Category 2: Conduct Medication Management</v>
      </c>
      <c r="E223" s="197">
        <f t="shared" ca="1" si="10"/>
        <v>0</v>
      </c>
      <c r="F223" s="197">
        <f t="shared" ca="1" si="11"/>
        <v>0</v>
      </c>
      <c r="G223" s="200" t="str">
        <f ca="1">INDIRECT("'"&amp;$Q223&amp;"'!B47")</f>
        <v>Process Milestone:</v>
      </c>
      <c r="H223" s="197">
        <f ca="1">INDIRECT("'"&amp;$Q223&amp;"'!D47")</f>
        <v>0</v>
      </c>
      <c r="I223" s="197"/>
      <c r="J223" s="197">
        <f ca="1">INDIRECT("'"&amp;$Q223&amp;"'!F50")</f>
        <v>0</v>
      </c>
      <c r="K223" s="197">
        <f ca="1">INDIRECT("'"&amp;$Q223&amp;"'!F52")</f>
        <v>0</v>
      </c>
      <c r="L223" s="197" t="str">
        <f ca="1">INDIRECT("'"&amp;$Q223&amp;"'!F54")</f>
        <v>N/A</v>
      </c>
      <c r="M223" s="197">
        <f ca="1">INDIRECT("'"&amp;$Q223&amp;"'!F57")</f>
        <v>0</v>
      </c>
      <c r="N223" s="197">
        <f ca="1">INDIRECT("'"&amp;$Q223&amp;"'!B59")</f>
        <v>0</v>
      </c>
      <c r="O223" s="197">
        <f ca="1">INDIRECT("'"&amp;$Q223&amp;"'!F67")</f>
        <v>0</v>
      </c>
      <c r="P223" s="197" t="str">
        <f ca="1">INDIRECT("'"&amp;$Q223&amp;"'!F69")</f>
        <v xml:space="preserve"> </v>
      </c>
      <c r="Q223" t="s">
        <v>117</v>
      </c>
      <c r="R223">
        <v>23</v>
      </c>
    </row>
    <row r="224" spans="1:18" x14ac:dyDescent="0.25">
      <c r="A224" s="197" t="str">
        <f>'Total Payment Amount'!$D$2</f>
        <v>The University of California, Irvine Medical Center</v>
      </c>
      <c r="B224" s="197" t="str">
        <f>'Total Payment Amount'!$D$3</f>
        <v>DY 7</v>
      </c>
      <c r="C224" s="198">
        <f>'Total Payment Amount'!$D$4</f>
        <v>41213</v>
      </c>
      <c r="D224" s="200" t="str">
        <f t="shared" ca="1" si="9"/>
        <v>Category 2: Conduct Medication Management</v>
      </c>
      <c r="E224" s="197">
        <f t="shared" ca="1" si="10"/>
        <v>0</v>
      </c>
      <c r="F224" s="197">
        <f t="shared" ca="1" si="11"/>
        <v>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The University of California, Irvine Medical Center</v>
      </c>
      <c r="B225" s="197" t="str">
        <f>'Total Payment Amount'!$D$3</f>
        <v>DY 7</v>
      </c>
      <c r="C225" s="198">
        <f>'Total Payment Amount'!$D$4</f>
        <v>41213</v>
      </c>
      <c r="D225" s="200" t="str">
        <f t="shared" ca="1" si="9"/>
        <v>Category 2: Conduct Medication Management</v>
      </c>
      <c r="E225" s="197">
        <f t="shared" ca="1" si="10"/>
        <v>0</v>
      </c>
      <c r="F225" s="197">
        <f t="shared" ca="1" si="11"/>
        <v>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The University of California, Irvine Medical Center</v>
      </c>
      <c r="B226" s="197" t="str">
        <f>'Total Payment Amount'!$D$3</f>
        <v>DY 7</v>
      </c>
      <c r="C226" s="198">
        <f>'Total Payment Amount'!$D$4</f>
        <v>41213</v>
      </c>
      <c r="D226" s="200" t="str">
        <f t="shared" ca="1" si="9"/>
        <v>Category 2: Conduct Medication Management</v>
      </c>
      <c r="E226" s="197">
        <f t="shared" ca="1" si="10"/>
        <v>0</v>
      </c>
      <c r="F226" s="197">
        <f t="shared" ca="1" si="11"/>
        <v>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The University of California, Irvine Medical Center</v>
      </c>
      <c r="B227" s="197" t="str">
        <f>'Total Payment Amount'!$D$3</f>
        <v>DY 7</v>
      </c>
      <c r="C227" s="198">
        <f>'Total Payment Amount'!$D$4</f>
        <v>41213</v>
      </c>
      <c r="D227" s="200" t="str">
        <f t="shared" ca="1" si="9"/>
        <v>Category 2: Conduct Medication Management</v>
      </c>
      <c r="E227" s="197">
        <f t="shared" ca="1" si="10"/>
        <v>0</v>
      </c>
      <c r="F227" s="197">
        <f t="shared" ca="1" si="11"/>
        <v>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The University of California, Irvine Medical Center</v>
      </c>
      <c r="B228" s="197" t="str">
        <f>'Total Payment Amount'!$D$3</f>
        <v>DY 7</v>
      </c>
      <c r="C228" s="198">
        <f>'Total Payment Amount'!$D$4</f>
        <v>41213</v>
      </c>
      <c r="D228" s="200" t="str">
        <f t="shared" ca="1" si="9"/>
        <v>Category 2: Conduct Medication Management</v>
      </c>
      <c r="E228" s="197">
        <f t="shared" ca="1" si="10"/>
        <v>0</v>
      </c>
      <c r="F228" s="197">
        <f t="shared" ca="1" si="11"/>
        <v>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The University of California, Irvine Medical Center</v>
      </c>
      <c r="B229" s="197" t="str">
        <f>'Total Payment Amount'!$D$3</f>
        <v>DY 7</v>
      </c>
      <c r="C229" s="198">
        <f>'Total Payment Amount'!$D$4</f>
        <v>41213</v>
      </c>
      <c r="D229" s="200" t="str">
        <f t="shared" ca="1" si="9"/>
        <v>Category 2: Conduct Medication Management</v>
      </c>
      <c r="E229" s="197">
        <f t="shared" ca="1" si="10"/>
        <v>0</v>
      </c>
      <c r="F229" s="197">
        <f t="shared" ca="1" si="11"/>
        <v>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The University of California, Irvine Medical Center</v>
      </c>
      <c r="B230" s="197" t="str">
        <f>'Total Payment Amount'!$D$3</f>
        <v>DY 7</v>
      </c>
      <c r="C230" s="198">
        <f>'Total Payment Amount'!$D$4</f>
        <v>41213</v>
      </c>
      <c r="D230" s="200" t="str">
        <f t="shared" ca="1" si="9"/>
        <v>Category 2: Conduct Medication Management</v>
      </c>
      <c r="E230" s="197">
        <f t="shared" ca="1" si="10"/>
        <v>0</v>
      </c>
      <c r="F230" s="197">
        <f t="shared" ca="1" si="11"/>
        <v>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The University of California, Irvine Medical Center</v>
      </c>
      <c r="B231" s="197" t="str">
        <f>'Total Payment Amount'!$D$3</f>
        <v>DY 7</v>
      </c>
      <c r="C231" s="198">
        <f>'Total Payment Amount'!$D$4</f>
        <v>41213</v>
      </c>
      <c r="D231" s="200" t="str">
        <f t="shared" ca="1" si="9"/>
        <v>Category 2: Conduct Medication Management</v>
      </c>
      <c r="E231" s="197">
        <f t="shared" ca="1" si="10"/>
        <v>0</v>
      </c>
      <c r="F231" s="197">
        <f t="shared" ca="1" si="11"/>
        <v>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The University of California, Irvine Medical Center</v>
      </c>
      <c r="B232" s="197" t="str">
        <f>'Total Payment Amount'!$D$3</f>
        <v>DY 7</v>
      </c>
      <c r="C232" s="198">
        <f>'Total Payment Amount'!$D$4</f>
        <v>41213</v>
      </c>
      <c r="D232" s="200" t="str">
        <f t="shared" ca="1" si="9"/>
        <v>Category 2: Implement/Expand Care Transitions Programs</v>
      </c>
      <c r="E232" s="197">
        <f t="shared" ca="1" si="10"/>
        <v>0</v>
      </c>
      <c r="F232" s="197">
        <f t="shared" ca="1" si="11"/>
        <v>0</v>
      </c>
      <c r="G232" s="200" t="str">
        <f ca="1">INDIRECT("'"&amp;$Q232&amp;"'!B22")</f>
        <v>Process Milestone:</v>
      </c>
      <c r="H232" s="197">
        <f ca="1">INDIRECT("'"&amp;$Q232&amp;"'!D22")</f>
        <v>0</v>
      </c>
      <c r="I232" s="197"/>
      <c r="J232" s="197">
        <f ca="1">INDIRECT("'"&amp;$Q232&amp;"'!F25")</f>
        <v>0</v>
      </c>
      <c r="K232" s="197">
        <f ca="1">INDIRECT("'"&amp;$Q232&amp;"'!F27")</f>
        <v>0</v>
      </c>
      <c r="L232" s="197" t="str">
        <f ca="1">INDIRECT("'"&amp;$Q232&amp;"'!F29")</f>
        <v>N/A</v>
      </c>
      <c r="M232" s="197">
        <f ca="1">INDIRECT("'"&amp;$Q232&amp;"'!F32")</f>
        <v>0</v>
      </c>
      <c r="N232" s="197">
        <f ca="1">INDIRECT("'"&amp;$Q232&amp;"'!B34")</f>
        <v>0</v>
      </c>
      <c r="O232" s="197">
        <f ca="1">INDIRECT("'"&amp;$Q232&amp;"'!F42")</f>
        <v>0</v>
      </c>
      <c r="P232" s="197" t="str">
        <f ca="1">INDIRECT("'"&amp;$Q232&amp;"'!F44")</f>
        <v xml:space="preserve"> </v>
      </c>
      <c r="Q232" t="s">
        <v>269</v>
      </c>
      <c r="R232">
        <v>24</v>
      </c>
    </row>
    <row r="233" spans="1:18" x14ac:dyDescent="0.25">
      <c r="A233" s="197" t="str">
        <f>'Total Payment Amount'!$D$2</f>
        <v>The University of California, Irvine Medical Center</v>
      </c>
      <c r="B233" s="197" t="str">
        <f>'Total Payment Amount'!$D$3</f>
        <v>DY 7</v>
      </c>
      <c r="C233" s="198">
        <f>'Total Payment Amount'!$D$4</f>
        <v>41213</v>
      </c>
      <c r="D233" s="200" t="str">
        <f t="shared" ca="1" si="9"/>
        <v>Category 2: Implement/Expand Care Transitions Programs</v>
      </c>
      <c r="E233" s="197">
        <f t="shared" ca="1" si="10"/>
        <v>0</v>
      </c>
      <c r="F233" s="197">
        <f t="shared" ca="1" si="11"/>
        <v>0</v>
      </c>
      <c r="G233" s="200" t="str">
        <f ca="1">INDIRECT("'"&amp;$Q233&amp;"'!B47")</f>
        <v>Process Milestone:</v>
      </c>
      <c r="H233" s="197">
        <f ca="1">INDIRECT("'"&amp;$Q233&amp;"'!D47")</f>
        <v>0</v>
      </c>
      <c r="I233" s="197"/>
      <c r="J233" s="197">
        <f ca="1">INDIRECT("'"&amp;$Q233&amp;"'!F50")</f>
        <v>0</v>
      </c>
      <c r="K233" s="197">
        <f ca="1">INDIRECT("'"&amp;$Q233&amp;"'!F52")</f>
        <v>0</v>
      </c>
      <c r="L233" s="197" t="str">
        <f ca="1">INDIRECT("'"&amp;$Q233&amp;"'!F54")</f>
        <v>N/A</v>
      </c>
      <c r="M233" s="197">
        <f ca="1">INDIRECT("'"&amp;$Q233&amp;"'!F57")</f>
        <v>0</v>
      </c>
      <c r="N233" s="197">
        <f ca="1">INDIRECT("'"&amp;$Q233&amp;"'!B59")</f>
        <v>0</v>
      </c>
      <c r="O233" s="197">
        <f ca="1">INDIRECT("'"&amp;$Q233&amp;"'!F67")</f>
        <v>0</v>
      </c>
      <c r="P233" s="197" t="str">
        <f ca="1">INDIRECT("'"&amp;$Q233&amp;"'!F69")</f>
        <v xml:space="preserve"> </v>
      </c>
      <c r="Q233" t="s">
        <v>269</v>
      </c>
      <c r="R233">
        <v>24</v>
      </c>
    </row>
    <row r="234" spans="1:18" x14ac:dyDescent="0.25">
      <c r="A234" s="197" t="str">
        <f>'Total Payment Amount'!$D$2</f>
        <v>The University of California, Irvine Medical Center</v>
      </c>
      <c r="B234" s="197" t="str">
        <f>'Total Payment Amount'!$D$3</f>
        <v>DY 7</v>
      </c>
      <c r="C234" s="198">
        <f>'Total Payment Amount'!$D$4</f>
        <v>41213</v>
      </c>
      <c r="D234" s="200" t="str">
        <f t="shared" ca="1" si="9"/>
        <v>Category 2: Implement/Expand Care Transitions Programs</v>
      </c>
      <c r="E234" s="197">
        <f t="shared" ca="1" si="10"/>
        <v>0</v>
      </c>
      <c r="F234" s="197">
        <f t="shared" ca="1" si="11"/>
        <v>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The University of California, Irvine Medical Center</v>
      </c>
      <c r="B235" s="197" t="str">
        <f>'Total Payment Amount'!$D$3</f>
        <v>DY 7</v>
      </c>
      <c r="C235" s="198">
        <f>'Total Payment Amount'!$D$4</f>
        <v>41213</v>
      </c>
      <c r="D235" s="200" t="str">
        <f t="shared" ca="1" si="9"/>
        <v>Category 2: Implement/Expand Care Transitions Programs</v>
      </c>
      <c r="E235" s="197">
        <f t="shared" ca="1" si="10"/>
        <v>0</v>
      </c>
      <c r="F235" s="197">
        <f t="shared" ca="1" si="11"/>
        <v>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The University of California, Irvine Medical Center</v>
      </c>
      <c r="B236" s="197" t="str">
        <f>'Total Payment Amount'!$D$3</f>
        <v>DY 7</v>
      </c>
      <c r="C236" s="198">
        <f>'Total Payment Amount'!$D$4</f>
        <v>41213</v>
      </c>
      <c r="D236" s="200" t="str">
        <f t="shared" ca="1" si="9"/>
        <v>Category 2: Implement/Expand Care Transitions Programs</v>
      </c>
      <c r="E236" s="197">
        <f t="shared" ca="1" si="10"/>
        <v>0</v>
      </c>
      <c r="F236" s="197">
        <f t="shared" ca="1" si="11"/>
        <v>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The University of California, Irvine Medical Center</v>
      </c>
      <c r="B237" s="197" t="str">
        <f>'Total Payment Amount'!$D$3</f>
        <v>DY 7</v>
      </c>
      <c r="C237" s="198">
        <f>'Total Payment Amount'!$D$4</f>
        <v>41213</v>
      </c>
      <c r="D237" s="200" t="str">
        <f t="shared" ca="1" si="9"/>
        <v>Category 2: Implement/Expand Care Transitions Programs</v>
      </c>
      <c r="E237" s="197">
        <f t="shared" ca="1" si="10"/>
        <v>0</v>
      </c>
      <c r="F237" s="197">
        <f t="shared" ca="1" si="11"/>
        <v>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The University of California, Irvine Medical Center</v>
      </c>
      <c r="B238" s="197" t="str">
        <f>'Total Payment Amount'!$D$3</f>
        <v>DY 7</v>
      </c>
      <c r="C238" s="198">
        <f>'Total Payment Amount'!$D$4</f>
        <v>41213</v>
      </c>
      <c r="D238" s="200" t="str">
        <f t="shared" ca="1" si="9"/>
        <v>Category 2: Implement/Expand Care Transitions Programs</v>
      </c>
      <c r="E238" s="197">
        <f t="shared" ca="1" si="10"/>
        <v>0</v>
      </c>
      <c r="F238" s="197">
        <f t="shared" ca="1" si="11"/>
        <v>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The University of California, Irvine Medical Center</v>
      </c>
      <c r="B239" s="197" t="str">
        <f>'Total Payment Amount'!$D$3</f>
        <v>DY 7</v>
      </c>
      <c r="C239" s="198">
        <f>'Total Payment Amount'!$D$4</f>
        <v>41213</v>
      </c>
      <c r="D239" s="200" t="str">
        <f t="shared" ca="1" si="9"/>
        <v>Category 2: Implement/Expand Care Transitions Programs</v>
      </c>
      <c r="E239" s="197">
        <f t="shared" ca="1" si="10"/>
        <v>0</v>
      </c>
      <c r="F239" s="197">
        <f t="shared" ca="1" si="11"/>
        <v>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The University of California, Irvine Medical Center</v>
      </c>
      <c r="B240" s="197" t="str">
        <f>'Total Payment Amount'!$D$3</f>
        <v>DY 7</v>
      </c>
      <c r="C240" s="198">
        <f>'Total Payment Amount'!$D$4</f>
        <v>41213</v>
      </c>
      <c r="D240" s="200" t="str">
        <f t="shared" ca="1" si="9"/>
        <v>Category 2: Implement/Expand Care Transitions Programs</v>
      </c>
      <c r="E240" s="197">
        <f t="shared" ca="1" si="10"/>
        <v>0</v>
      </c>
      <c r="F240" s="197">
        <f t="shared" ca="1" si="11"/>
        <v>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The University of California, Irvine Medical Center</v>
      </c>
      <c r="B241" s="197" t="str">
        <f>'Total Payment Amount'!$D$3</f>
        <v>DY 7</v>
      </c>
      <c r="C241" s="198">
        <f>'Total Payment Amount'!$D$4</f>
        <v>41213</v>
      </c>
      <c r="D241" s="200" t="str">
        <f t="shared" ca="1" si="9"/>
        <v>Category 2: Implement/Expand Care Transitions Programs</v>
      </c>
      <c r="E241" s="197">
        <f t="shared" ca="1" si="10"/>
        <v>0</v>
      </c>
      <c r="F241" s="197">
        <f t="shared" ca="1" si="11"/>
        <v>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The University of California, Irvine Medical Center</v>
      </c>
      <c r="B242" s="197" t="str">
        <f>'Total Payment Amount'!$D$3</f>
        <v>DY 7</v>
      </c>
      <c r="C242" s="198">
        <f>'Total Payment Amount'!$D$4</f>
        <v>41213</v>
      </c>
      <c r="D242" s="200" t="str">
        <f t="shared" ca="1" si="9"/>
        <v>Category 2: Implement Real-Time Hospital-Acquired Infections (HAIs) System</v>
      </c>
      <c r="E242" s="197">
        <f t="shared" ca="1" si="10"/>
        <v>1650750</v>
      </c>
      <c r="F242" s="197">
        <f t="shared" ca="1" si="11"/>
        <v>1650750</v>
      </c>
      <c r="G242" s="200" t="str">
        <f ca="1">INDIRECT("'"&amp;$Q242&amp;"'!B22")</f>
        <v>Process Milestone:</v>
      </c>
      <c r="H242" s="197" t="str">
        <f ca="1">INDIRECT("'"&amp;$Q242&amp;"'!D22")</f>
        <v xml:space="preserve">3.Milestone:  Begin development of daily nursing prompts to identify presence of each medical device
Metric (improvement): Achieve at least 80% automated capture of patients with devices. Measure this by assessing the percent of patients with devices detected on point prevalence check on a total sample of 2 ICUs and 2 non-ICUs
Numerator:  Patient with devices detected by (automated) electronic prompt
Denominator: Number of devices in patients on sampled units </v>
      </c>
      <c r="I242" s="197"/>
      <c r="J242" s="197">
        <f ca="1">INDIRECT("'"&amp;$Q242&amp;"'!F25")</f>
        <v>50</v>
      </c>
      <c r="K242" s="197">
        <f ca="1">INDIRECT("'"&amp;$Q242&amp;"'!F27")</f>
        <v>60</v>
      </c>
      <c r="L242" s="197">
        <f ca="1">INDIRECT("'"&amp;$Q242&amp;"'!F29")</f>
        <v>0.83333333333333337</v>
      </c>
      <c r="M242" s="197" t="str">
        <f ca="1">INDIRECT("'"&amp;$Q242&amp;"'!F32")</f>
        <v>Yes</v>
      </c>
      <c r="N242" s="197" t="str">
        <f ca="1">INDIRECT("'"&amp;$Q242&amp;"'!B34")</f>
        <v xml:space="preserve">The electronic nursing acuity assesment was revised to include prompts for medical device presence, including central lines, foley catheters, and ventilators. The electronic nursing acuity screen is completed daily on a compulsory basis by all nursing staff.
A visual audit conducted in October 2011 with 2 ICU and 2 Non-ICU units compared actual patient devices to documented devices in the acuity system.  Of 60 devices identified through visual audit, 50 had corresponding documentation in the acuity system for a capture rate of 83% (above the 80% goal), showing achievement of the milestone metric.
</v>
      </c>
      <c r="O242" s="197" t="str">
        <f ca="1">INDIRECT("'"&amp;$Q242&amp;"'!F42")</f>
        <v>Yes</v>
      </c>
      <c r="P242" s="197">
        <f ca="1">INDIRECT("'"&amp;$Q242&amp;"'!F44")</f>
        <v>1</v>
      </c>
      <c r="Q242" t="s">
        <v>270</v>
      </c>
      <c r="R242">
        <v>25</v>
      </c>
    </row>
    <row r="243" spans="1:18" x14ac:dyDescent="0.25">
      <c r="A243" s="197" t="str">
        <f>'Total Payment Amount'!$D$2</f>
        <v>The University of California, Irvine Medical Center</v>
      </c>
      <c r="B243" s="197" t="str">
        <f>'Total Payment Amount'!$D$3</f>
        <v>DY 7</v>
      </c>
      <c r="C243" s="198">
        <f>'Total Payment Amount'!$D$4</f>
        <v>41213</v>
      </c>
      <c r="D243" s="200" t="str">
        <f t="shared" ca="1" si="9"/>
        <v>Category 2: Implement Real-Time Hospital-Acquired Infections (HAIs) System</v>
      </c>
      <c r="E243" s="197">
        <f t="shared" ca="1" si="10"/>
        <v>1650750</v>
      </c>
      <c r="F243" s="197">
        <f t="shared" ca="1" si="11"/>
        <v>1650750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The University of California, Irvine Medical Center</v>
      </c>
      <c r="B244" s="197" t="str">
        <f>'Total Payment Amount'!$D$3</f>
        <v>DY 7</v>
      </c>
      <c r="C244" s="198">
        <f>'Total Payment Amount'!$D$4</f>
        <v>41213</v>
      </c>
      <c r="D244" s="200" t="str">
        <f t="shared" ca="1" si="9"/>
        <v>Category 2: Implement Real-Time Hospital-Acquired Infections (HAIs) System</v>
      </c>
      <c r="E244" s="197">
        <f t="shared" ca="1" si="10"/>
        <v>1650750</v>
      </c>
      <c r="F244" s="197">
        <f t="shared" ca="1" si="11"/>
        <v>1650750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The University of California, Irvine Medical Center</v>
      </c>
      <c r="B245" s="197" t="str">
        <f>'Total Payment Amount'!$D$3</f>
        <v>DY 7</v>
      </c>
      <c r="C245" s="198">
        <f>'Total Payment Amount'!$D$4</f>
        <v>41213</v>
      </c>
      <c r="D245" s="200" t="str">
        <f t="shared" ca="1" si="9"/>
        <v>Category 2: Implement Real-Time Hospital-Acquired Infections (HAIs) System</v>
      </c>
      <c r="E245" s="197">
        <f t="shared" ca="1" si="10"/>
        <v>1650750</v>
      </c>
      <c r="F245" s="197">
        <f t="shared" ca="1" si="11"/>
        <v>1650750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The University of California, Irvine Medical Center</v>
      </c>
      <c r="B246" s="197" t="str">
        <f>'Total Payment Amount'!$D$3</f>
        <v>DY 7</v>
      </c>
      <c r="C246" s="198">
        <f>'Total Payment Amount'!$D$4</f>
        <v>41213</v>
      </c>
      <c r="D246" s="200" t="str">
        <f t="shared" ca="1" si="9"/>
        <v>Category 2: Implement Real-Time Hospital-Acquired Infections (HAIs) System</v>
      </c>
      <c r="E246" s="197">
        <f t="shared" ca="1" si="10"/>
        <v>1650750</v>
      </c>
      <c r="F246" s="197">
        <f t="shared" ca="1" si="11"/>
        <v>1650750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The University of California, Irvine Medical Center</v>
      </c>
      <c r="B247" s="197" t="str">
        <f>'Total Payment Amount'!$D$3</f>
        <v>DY 7</v>
      </c>
      <c r="C247" s="198">
        <f>'Total Payment Amount'!$D$4</f>
        <v>41213</v>
      </c>
      <c r="D247" s="200" t="str">
        <f t="shared" ca="1" si="9"/>
        <v>Category 2: Implement Real-Time Hospital-Acquired Infections (HAIs) System</v>
      </c>
      <c r="E247" s="197">
        <f t="shared" ca="1" si="10"/>
        <v>1650750</v>
      </c>
      <c r="F247" s="197">
        <f t="shared" ca="1" si="11"/>
        <v>1650750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The University of California, Irvine Medical Center</v>
      </c>
      <c r="B248" s="197" t="str">
        <f>'Total Payment Amount'!$D$3</f>
        <v>DY 7</v>
      </c>
      <c r="C248" s="198">
        <f>'Total Payment Amount'!$D$4</f>
        <v>41213</v>
      </c>
      <c r="D248" s="200" t="str">
        <f t="shared" ca="1" si="9"/>
        <v>Category 2: Implement Real-Time Hospital-Acquired Infections (HAIs) System</v>
      </c>
      <c r="E248" s="197">
        <f t="shared" ca="1" si="10"/>
        <v>1650750</v>
      </c>
      <c r="F248" s="197">
        <f t="shared" ca="1" si="11"/>
        <v>1650750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The University of California, Irvine Medical Center</v>
      </c>
      <c r="B249" s="197" t="str">
        <f>'Total Payment Amount'!$D$3</f>
        <v>DY 7</v>
      </c>
      <c r="C249" s="198">
        <f>'Total Payment Amount'!$D$4</f>
        <v>41213</v>
      </c>
      <c r="D249" s="200" t="str">
        <f t="shared" ca="1" si="9"/>
        <v>Category 2: Implement Real-Time Hospital-Acquired Infections (HAIs) System</v>
      </c>
      <c r="E249" s="197">
        <f t="shared" ca="1" si="10"/>
        <v>1650750</v>
      </c>
      <c r="F249" s="197">
        <f t="shared" ca="1" si="11"/>
        <v>1650750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The University of California, Irvine Medical Center</v>
      </c>
      <c r="B250" s="197" t="str">
        <f>'Total Payment Amount'!$D$3</f>
        <v>DY 7</v>
      </c>
      <c r="C250" s="198">
        <f>'Total Payment Amount'!$D$4</f>
        <v>41213</v>
      </c>
      <c r="D250" s="200" t="str">
        <f t="shared" ca="1" si="9"/>
        <v>Category 2: Implement Real-Time Hospital-Acquired Infections (HAIs) System</v>
      </c>
      <c r="E250" s="197">
        <f t="shared" ca="1" si="10"/>
        <v>1650750</v>
      </c>
      <c r="F250" s="197">
        <f t="shared" ca="1" si="11"/>
        <v>1650750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The University of California, Irvine Medical Center</v>
      </c>
      <c r="B251" s="197" t="str">
        <f>'Total Payment Amount'!$D$3</f>
        <v>DY 7</v>
      </c>
      <c r="C251" s="198">
        <f>'Total Payment Amount'!$D$4</f>
        <v>41213</v>
      </c>
      <c r="D251" s="200" t="str">
        <f ca="1">INDIRECT("'"&amp;$Q251&amp;"'!$A$6")</f>
        <v>Category 2: Implement Real-Time Hospital-Acquired Infections (HAIs) System</v>
      </c>
      <c r="E251" s="197">
        <f t="shared" ca="1" si="10"/>
        <v>1650750</v>
      </c>
      <c r="F251" s="197">
        <f t="shared" ca="1" si="11"/>
        <v>1650750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The University of California, Irvine Medical Center</v>
      </c>
      <c r="B252" s="197" t="str">
        <f>'Total Payment Amount'!$D$3</f>
        <v>DY 7</v>
      </c>
      <c r="C252" s="198">
        <f>'Total Payment Amount'!$D$4</f>
        <v>41213</v>
      </c>
      <c r="D252" s="200" t="str">
        <f ca="1">INDIRECT("'"&amp;$Q252&amp;"'!$A$15")</f>
        <v>Patient/Care Giver Experience (required)</v>
      </c>
      <c r="E252" s="197">
        <f ca="1">INDIRECT("'"&amp;$Q252&amp;"'!$F$17")</f>
        <v>2252250</v>
      </c>
      <c r="F252" s="197">
        <f ca="1">INDIRECT("'"&amp;$Q252&amp;"'!$F$19")</f>
        <v>2252250</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Completion of this goal is evidenced by the new contract established between UCI and Press-Ganey in April 2012 to administer the CG-CAHPS survey going forward (previously administered by Avatar), and build of the data interface to Press-Ganey in April 2012 in order to provide needed data for survey administration.  Press-Ganey completed their preparatory work to implement the UCI CG-CAHPS survey in May 2012 and began administering the survey in June 2012.</v>
      </c>
      <c r="O252" s="197"/>
      <c r="P252" s="197">
        <f ca="1">INDIRECT("'"&amp;$Q252&amp;"'!F37")</f>
        <v>1</v>
      </c>
      <c r="Q252" t="s">
        <v>271</v>
      </c>
      <c r="R252">
        <v>26</v>
      </c>
    </row>
    <row r="253" spans="1:18" x14ac:dyDescent="0.25">
      <c r="A253" s="197" t="str">
        <f>'Total Payment Amount'!$D$2</f>
        <v>The University of California, Irvine Medical Center</v>
      </c>
      <c r="B253" s="197" t="str">
        <f>'Total Payment Amount'!$D$3</f>
        <v>DY 7</v>
      </c>
      <c r="C253" s="198">
        <f>'Total Payment Amount'!$D$4</f>
        <v>41213</v>
      </c>
      <c r="D253" s="200" t="str">
        <f t="shared" ref="D253:D266" ca="1" si="12">INDIRECT("'"&amp;$Q253&amp;"'!$A$15")</f>
        <v>Patient/Care Giver Experience (required)</v>
      </c>
      <c r="E253" s="197">
        <f t="shared" ref="E253:E266" ca="1" si="13">INDIRECT("'"&amp;$Q253&amp;"'!$F$17")</f>
        <v>2252250</v>
      </c>
      <c r="F253" s="197">
        <f t="shared" ref="F253:F266" ca="1" si="14">INDIRECT("'"&amp;$Q253&amp;"'!$F$19")</f>
        <v>2252250</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The University of California, Irvine Medical Center</v>
      </c>
      <c r="B254" s="197" t="str">
        <f>'Total Payment Amount'!$D$3</f>
        <v>DY 7</v>
      </c>
      <c r="C254" s="198">
        <f>'Total Payment Amount'!$D$4</f>
        <v>41213</v>
      </c>
      <c r="D254" s="200" t="str">
        <f t="shared" ca="1" si="12"/>
        <v>Patient/Care Giver Experience (required)</v>
      </c>
      <c r="E254" s="197">
        <f t="shared" ca="1" si="13"/>
        <v>2252250</v>
      </c>
      <c r="F254" s="197">
        <f t="shared" ca="1" si="14"/>
        <v>2252250</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The University of California, Irvine Medical Center</v>
      </c>
      <c r="B255" s="197" t="str">
        <f>'Total Payment Amount'!$D$3</f>
        <v>DY 7</v>
      </c>
      <c r="C255" s="198">
        <f>'Total Payment Amount'!$D$4</f>
        <v>41213</v>
      </c>
      <c r="D255" s="200" t="str">
        <f t="shared" ca="1" si="12"/>
        <v>Patient/Care Giver Experience (required)</v>
      </c>
      <c r="E255" s="197">
        <f t="shared" ca="1" si="13"/>
        <v>2252250</v>
      </c>
      <c r="F255" s="197">
        <f t="shared" ca="1" si="14"/>
        <v>2252250</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The University of California, Irvine Medical Center</v>
      </c>
      <c r="B256" s="197" t="str">
        <f>'Total Payment Amount'!$D$3</f>
        <v>DY 7</v>
      </c>
      <c r="C256" s="198">
        <f>'Total Payment Amount'!$D$4</f>
        <v>41213</v>
      </c>
      <c r="D256" s="200" t="str">
        <f t="shared" ca="1" si="12"/>
        <v>Patient/Care Giver Experience (required)</v>
      </c>
      <c r="E256" s="197">
        <f t="shared" ca="1" si="13"/>
        <v>2252250</v>
      </c>
      <c r="F256" s="197">
        <f t="shared" ca="1" si="14"/>
        <v>2252250</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The University of California, Irvine Medical Center</v>
      </c>
      <c r="B257" s="197" t="str">
        <f>'Total Payment Amount'!$D$3</f>
        <v>DY 7</v>
      </c>
      <c r="C257" s="198">
        <f>'Total Payment Amount'!$D$4</f>
        <v>41213</v>
      </c>
      <c r="D257" s="200" t="str">
        <f t="shared" ca="1" si="12"/>
        <v>Patient/Care Giver Experience (required)</v>
      </c>
      <c r="E257" s="197">
        <f t="shared" ca="1" si="13"/>
        <v>2252250</v>
      </c>
      <c r="F257" s="197">
        <f t="shared" ca="1" si="14"/>
        <v>2252250</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The University of California, Irvine Medical Center</v>
      </c>
      <c r="B258" s="197" t="str">
        <f>'Total Payment Amount'!$D$3</f>
        <v>DY 7</v>
      </c>
      <c r="C258" s="198">
        <f>'Total Payment Amount'!$D$4</f>
        <v>41213</v>
      </c>
      <c r="D258" s="200" t="str">
        <f t="shared" ca="1" si="12"/>
        <v>Care Coordination (required)</v>
      </c>
      <c r="E258" s="197">
        <f t="shared" ca="1" si="13"/>
        <v>2252250</v>
      </c>
      <c r="F258" s="197">
        <f t="shared" ca="1" si="14"/>
        <v>2252250</v>
      </c>
      <c r="G258" s="201"/>
      <c r="H258" s="197" t="str">
        <f ca="1">INDIRECT("'"&amp;$Q258&amp;"'!B21")</f>
        <v>Report results of the Diabetes, short-term complications measure to the State</v>
      </c>
      <c r="I258" s="197" t="str">
        <f ca="1">INDIRECT("'"&amp;$Q258&amp;"'!F24")</f>
        <v>Data warehouse</v>
      </c>
      <c r="J258" s="197">
        <f ca="1">INDIRECT("'"&amp;$Q258&amp;"'!F26")</f>
        <v>16</v>
      </c>
      <c r="K258" s="197">
        <f ca="1">INDIRECT("'"&amp;$Q258&amp;"'!F28")</f>
        <v>3851</v>
      </c>
      <c r="L258" s="197">
        <f ca="1">INDIRECT("'"&amp;$Q258&amp;"'!F30")</f>
        <v>0.41547649961049077</v>
      </c>
      <c r="M258" s="197" t="str">
        <f ca="1">INDIRECT("'"&amp;$Q258&amp;"'!F43")</f>
        <v>Yes</v>
      </c>
      <c r="N258" s="197" t="str">
        <f ca="1">INDIRECT("'"&amp;$Q258&amp;"'!B35")</f>
        <v>The reported rate for the Diabetes Short-term Complications measure was obtained by utilizing DSRIP superset definitions to search the UCI enterprise data warehouse.  The denominator was obtained by filtering for patients seen in primary care two or more times in the previous DSRIP demonstration year, age 18-75 years with a diagnosis of diabetes.  For these patients, the data warehouse was searched for discharges between 07/01/2011 and 06/30/2012, including a principal diagnosis of short-term diabetes complications (i.e. ICD-9 codes 250.10 - 250.33) to determine the numerator. 
Changes in the denominator and in the numerator reflect corrections in the query programming associated with clarification provided by ambulatory care administration of which clinic appointments are considered to be primary care.  Data was validated by the UCI Clinical Informatics Team and Diabetes Management Summit group.  
With the recent hospital initiative to improve physician documentation via a Clinical Documentation Specialist program implemented by J.A. Thomas Consulting, it is unknown whether changes in coding will result in increased or decreased use of the short-term diabetes complication codes in the future.</v>
      </c>
      <c r="P258" s="197">
        <f ca="1">INDIRECT("'"&amp;$Q258&amp;"'!F45")</f>
        <v>1</v>
      </c>
      <c r="Q258" t="s">
        <v>272</v>
      </c>
      <c r="R258">
        <v>27</v>
      </c>
    </row>
    <row r="259" spans="1:18" x14ac:dyDescent="0.25">
      <c r="A259" s="197" t="str">
        <f>'Total Payment Amount'!$D$2</f>
        <v>The University of California, Irvine Medical Center</v>
      </c>
      <c r="B259" s="197" t="str">
        <f>'Total Payment Amount'!$D$3</f>
        <v>DY 7</v>
      </c>
      <c r="C259" s="198">
        <f>'Total Payment Amount'!$D$4</f>
        <v>41213</v>
      </c>
      <c r="D259" s="200" t="str">
        <f t="shared" ca="1" si="12"/>
        <v>Care Coordination (required)</v>
      </c>
      <c r="E259" s="197">
        <f t="shared" ca="1" si="13"/>
        <v>2252250</v>
      </c>
      <c r="F259" s="197">
        <f t="shared" ca="1" si="14"/>
        <v>2252250</v>
      </c>
      <c r="G259" s="201"/>
      <c r="H259" s="197" t="str">
        <f ca="1">INDIRECT("'"&amp;$Q259&amp;"'!B48")</f>
        <v>Report results of the Uncontrolled Diabetes measure to the State (DY7-10)</v>
      </c>
      <c r="I259" s="197" t="str">
        <f ca="1">INDIRECT("'"&amp;$Q259&amp;"'!F50")</f>
        <v>Data warehouse</v>
      </c>
      <c r="J259" s="197">
        <f ca="1">INDIRECT("'"&amp;$Q259&amp;"'!F52")</f>
        <v>1</v>
      </c>
      <c r="K259" s="197">
        <f ca="1">INDIRECT("'"&amp;$Q259&amp;"'!F54")</f>
        <v>3851</v>
      </c>
      <c r="L259" s="197">
        <f ca="1">INDIRECT("'"&amp;$Q259&amp;"'!F56")</f>
        <v>2.5967281225655673E-2</v>
      </c>
      <c r="M259" s="197" t="str">
        <f ca="1">INDIRECT("'"&amp;$Q259&amp;"'!F69")</f>
        <v>Yes</v>
      </c>
      <c r="N259" s="197" t="str">
        <f ca="1">INDIRECT("'"&amp;$Q259&amp;"'!B61")</f>
        <v xml:space="preserve">The reported rate for the Uncontrolled Diabetes measure was obtained by utilizing DSRIP superset definitions to search the UCI enterprise data warehouse.  The denominator was obtained by filtering for patients seen in primary care two or more times in the previous DSRIP demonstration year, age 18-75 years with a diagnosis of diabetes.  For these patients, the data warehouse was searched for discharges between 07/01/2011 and 06/30/2012, including a principal diagnosis of uncontrolled diabetes, without mention of a short-term or long-term complication (i.e. ICD-9 codes 250.02, 250.03) to determine the numerator. 
Changes in the denominator and in the numerator reflect corrections in the query programming associated with clarification provided by ambulatory care administration of which clinic appointments are considered to be primary care.  Data was validated by the UCI Clinical Informatics Team and Diabetes Management Summit group.  
With the recent hospital initiative to improve physician documentation via a Clinical Documentation Specialist program implemented by J.A. Thomas Consulting, it is unknown whether changes in coding will result in increased or decreased use of the short-term diabetes complication codes in the future.
</v>
      </c>
      <c r="P259" s="197">
        <f ca="1">INDIRECT("'"&amp;$Q259&amp;"'!F71")</f>
        <v>1</v>
      </c>
      <c r="Q259" t="s">
        <v>272</v>
      </c>
      <c r="R259">
        <v>27</v>
      </c>
    </row>
    <row r="260" spans="1:18" x14ac:dyDescent="0.25">
      <c r="A260" s="197" t="str">
        <f>'Total Payment Amount'!$D$2</f>
        <v>The University of California, Irvine Medical Center</v>
      </c>
      <c r="B260" s="197" t="str">
        <f>'Total Payment Amount'!$D$3</f>
        <v>DY 7</v>
      </c>
      <c r="C260" s="198">
        <f>'Total Payment Amount'!$D$4</f>
        <v>41213</v>
      </c>
      <c r="D260" s="200" t="str">
        <f t="shared" ca="1" si="12"/>
        <v>Care Coordination (required)</v>
      </c>
      <c r="E260" s="197">
        <f t="shared" ca="1" si="13"/>
        <v>2252250</v>
      </c>
      <c r="F260" s="197">
        <f t="shared" ca="1" si="14"/>
        <v>2252250</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The University of California, Irvine Medical Center</v>
      </c>
      <c r="B261" s="197" t="str">
        <f>'Total Payment Amount'!$D$3</f>
        <v>DY 7</v>
      </c>
      <c r="C261" s="198">
        <f>'Total Payment Amount'!$D$4</f>
        <v>41213</v>
      </c>
      <c r="D261" s="200" t="str">
        <f t="shared" ca="1" si="12"/>
        <v>Care Coordination (required)</v>
      </c>
      <c r="E261" s="197">
        <f t="shared" ca="1" si="13"/>
        <v>2252250</v>
      </c>
      <c r="F261" s="197">
        <f t="shared" ca="1" si="14"/>
        <v>2252250</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The University of California, Irvine Medical Center</v>
      </c>
      <c r="B262" s="197" t="str">
        <f>'Total Payment Amount'!$D$3</f>
        <v>DY 7</v>
      </c>
      <c r="C262" s="198">
        <f>'Total Payment Amount'!$D$4</f>
        <v>41213</v>
      </c>
      <c r="D262" s="200" t="str">
        <f t="shared" ca="1" si="12"/>
        <v>Preventive Health (required)</v>
      </c>
      <c r="E262" s="197">
        <f t="shared" ca="1" si="13"/>
        <v>2252250</v>
      </c>
      <c r="F262" s="197">
        <f t="shared" ca="1" si="14"/>
        <v>2252250</v>
      </c>
      <c r="H262" s="197" t="str">
        <f ca="1">INDIRECT("'"&amp;$Q262&amp;"'!B21")</f>
        <v xml:space="preserve">Report results of the Mammography Screening for Breast Cancer </v>
      </c>
      <c r="I262" s="197" t="str">
        <f ca="1">INDIRECT("'"&amp;$Q262&amp;"'!F24")</f>
        <v>Data warehouse</v>
      </c>
      <c r="J262" s="197">
        <f ca="1">INDIRECT("'"&amp;$Q262&amp;"'!F26")</f>
        <v>2205</v>
      </c>
      <c r="K262" s="197">
        <f ca="1">INDIRECT("'"&amp;$Q262&amp;"'!F28")</f>
        <v>4042</v>
      </c>
      <c r="M262" s="197" t="str">
        <f ca="1">INDIRECT("'"&amp;$Q262&amp;"'!F43")</f>
        <v>Yes</v>
      </c>
      <c r="N262" s="197" t="str">
        <f ca="1">INDIRECT("'"&amp;$Q262&amp;"'!B35")</f>
        <v>Obtaining this data presented a significant challenge to the UCI Clinical Informatics Team due to varying workflows for data entry into multiple databases across the organization which include current and legacy information systems (e.g. IDX ambulatory billing, Invision, Allscripts Sunrise Acute Care). ICD-9 codes, CPT codes, free text data and charge detail data are utilized for data capture and reporting.
To achieve validated and reproducable results, documented queries and data staging tables were prepared so that screeing mammogram data could be collected from all sources and systematically compared to the denominator patient dataset.  Per DSRIP superset definitions, the denominator patient dataset was obtained by searching the UCI enterprise data warehouse for female patients age 50-74 years who had visited the primary care clinics at UCI (location list corrected and validated by ambulatory administration) two or more times in the past 12 months (prior DSRIP year).  The numerator was obtained by searching each data source for documentation of patients who had screening mammograms for breast cancer within the past two years, comparing this data against the denominator dataset, and summing the results from each data source.
This data does not include screening mammograms that may have been performed outside of the UCI system, however, EMR enhancements will be implemented in November 2012 to allow easier and more complete documentation of any screening mammogram received by UCI patients.</v>
      </c>
      <c r="P262" s="197">
        <f ca="1">INDIRECT("'"&amp;$Q262&amp;"'!F45")</f>
        <v>1</v>
      </c>
      <c r="Q262" t="s">
        <v>273</v>
      </c>
      <c r="R262">
        <v>28</v>
      </c>
    </row>
    <row r="263" spans="1:18" x14ac:dyDescent="0.25">
      <c r="A263" s="197" t="str">
        <f>'Total Payment Amount'!$D$2</f>
        <v>The University of California, Irvine Medical Center</v>
      </c>
      <c r="B263" s="197" t="str">
        <f>'Total Payment Amount'!$D$3</f>
        <v>DY 7</v>
      </c>
      <c r="C263" s="198">
        <f>'Total Payment Amount'!$D$4</f>
        <v>41213</v>
      </c>
      <c r="D263" s="200" t="str">
        <f t="shared" ca="1" si="12"/>
        <v>Preventive Health (required)</v>
      </c>
      <c r="E263" s="197">
        <f t="shared" ca="1" si="13"/>
        <v>2252250</v>
      </c>
      <c r="F263" s="197">
        <f t="shared" ca="1" si="14"/>
        <v>2252250</v>
      </c>
      <c r="H263" s="197" t="str">
        <f ca="1">INDIRECT("'"&amp;$Q263&amp;"'!B48")</f>
        <v>Reports results of the Influenza Immunization measure to the State (DY7-10)</v>
      </c>
      <c r="I263" s="197" t="str">
        <f ca="1">INDIRECT("'"&amp;$Q263&amp;"'!F50")</f>
        <v>Data warehouse</v>
      </c>
      <c r="J263" s="197">
        <f ca="1">INDIRECT("'"&amp;$Q263&amp;"'!F52")</f>
        <v>3805</v>
      </c>
      <c r="K263" s="197">
        <f ca="1">INDIRECT("'"&amp;$Q263&amp;"'!F54")</f>
        <v>8833</v>
      </c>
      <c r="M263" s="197" t="str">
        <f ca="1">INDIRECT("'"&amp;$Q263&amp;"'!F69")</f>
        <v>Yes</v>
      </c>
      <c r="N263" s="197" t="str">
        <f ca="1">INDIRECT("'"&amp;$Q263&amp;"'!B61")</f>
        <v>Obtaining this data presented a significant challenge to the UCI Clinical Informatics Team due to varying workflows for data entry across the organization into multiple databases which include current and legacy information systems (e.g. IDX, Invision, Allscripts Sunrise Acute Care).  Information regarding influenza immunizations may be captured in ICD-9, CPT, free text or charge code formats.  Although much of this variation is necessary to meet the operational needs of patient billing, medical records, and clinicians within the ambulatory and inpatient settings, data standardization and workflow streamlining initiatives are ongoing as part of current EMR system enhancement projects.
To achieve validated and reproducable results, documented queries and data staging tables were prepared so that immunization data could be collected from all sources and systematically compared to the denominator patient dataset.  Per DSRIP superset definitions, the denominator patient dataset was obtained by searching the UCI enterprise data warehouse for patients age 50 and older who had visited the primary care clinics (location list corrected and validated by ambulatory administration) two or more times in the past 12 months (prior DSRIP year).  The numerator was obtained by searching each data source for patients receiving influenza immunizations between 09/01/2011 and 02/29/2012, comparing these data with the denominator, and summing the results from each data source. 
Limitations of this data are primarily associated with the manual process of documentation which relies on staff collecting verbal information from patients about outside sources of immunizations, and documenting this information in the correct format and in a timely manner. Although more than 8000 influenza vaccinations were administered by UCI Medical Center and clinics to patients from 9/1/2011 through 2/29/2012, more than 1/2 of these vaccinations were received by patients other than the denominator primary care population.  With only 2% of vaccinations documented as received outside the organization, underdocumentation of these immunizations is likely. Enhancements to the EMR system will be implemented in November that will allow easier and more standardized documentation of influenza vaccinations, facilitating more complete documentation of immunizations.</v>
      </c>
      <c r="P263" s="197">
        <f ca="1">INDIRECT("'"&amp;$Q263&amp;"'!F71")</f>
        <v>1</v>
      </c>
      <c r="Q263" t="s">
        <v>273</v>
      </c>
      <c r="R263">
        <v>28</v>
      </c>
    </row>
    <row r="264" spans="1:18" x14ac:dyDescent="0.25">
      <c r="A264" s="197" t="str">
        <f>'Total Payment Amount'!$D$2</f>
        <v>The University of California, Irvine Medical Center</v>
      </c>
      <c r="B264" s="197" t="str">
        <f>'Total Payment Amount'!$D$3</f>
        <v>DY 7</v>
      </c>
      <c r="C264" s="198">
        <f>'Total Payment Amount'!$D$4</f>
        <v>41213</v>
      </c>
      <c r="D264" s="200" t="str">
        <f t="shared" ca="1" si="12"/>
        <v>Preventive Health (required)</v>
      </c>
      <c r="E264" s="197">
        <f t="shared" ca="1" si="13"/>
        <v>2252250</v>
      </c>
      <c r="F264" s="197">
        <f t="shared" ca="1" si="14"/>
        <v>2252250</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The University of California, Irvine Medical Center</v>
      </c>
      <c r="B265" s="197" t="str">
        <f>'Total Payment Amount'!$D$3</f>
        <v>DY 7</v>
      </c>
      <c r="C265" s="198">
        <f>'Total Payment Amount'!$D$4</f>
        <v>41213</v>
      </c>
      <c r="D265" s="200" t="str">
        <f t="shared" ca="1" si="12"/>
        <v>Preventive Health (required)</v>
      </c>
      <c r="E265" s="197">
        <f t="shared" ca="1" si="13"/>
        <v>2252250</v>
      </c>
      <c r="F265" s="197">
        <f t="shared" ca="1" si="14"/>
        <v>2252250</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The University of California, Irvine Medical Center</v>
      </c>
      <c r="B266" s="197" t="str">
        <f>'Total Payment Amount'!$D$3</f>
        <v>DY 7</v>
      </c>
      <c r="C266" s="198">
        <f>'Total Payment Amount'!$D$4</f>
        <v>41213</v>
      </c>
      <c r="D266" s="200" t="str">
        <f t="shared" ca="1" si="12"/>
        <v>Preventive Health (required)</v>
      </c>
      <c r="E266" s="197">
        <f t="shared" ca="1" si="13"/>
        <v>2252250</v>
      </c>
      <c r="F266" s="197">
        <f t="shared" ca="1" si="14"/>
        <v>2252250</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The University of California, Irvine Medical Center</v>
      </c>
      <c r="B267" s="197" t="str">
        <f>'Total Payment Amount'!$D$3</f>
        <v>DY 7</v>
      </c>
      <c r="C267" s="198">
        <f>'Total Payment Amount'!$D$4</f>
        <v>41213</v>
      </c>
      <c r="D267" s="200" t="str">
        <f ca="1">INDIRECT("'"&amp;$Q267&amp;"'!$A$17")</f>
        <v>At-Risk Populations (required)</v>
      </c>
      <c r="E267" s="197">
        <f ca="1">INDIRECT("'"&amp;$Q267&amp;"'!$F$19")</f>
        <v>2252250</v>
      </c>
      <c r="F267" s="197">
        <f ca="1">INDIRECT("'"&amp;$Q267&amp;"'!$F$21")</f>
        <v>2252250</v>
      </c>
      <c r="H267" s="197" t="str">
        <f ca="1">INDIRECT("'"&amp;$Q267&amp;"'!B23")</f>
        <v xml:space="preserve">Report results of the Diabetes Mellitus: Low Density Lipoprotein </v>
      </c>
      <c r="I267" s="197" t="str">
        <f ca="1">INDIRECT("'"&amp;$Q267&amp;"'!F26")</f>
        <v>Data warehouse</v>
      </c>
      <c r="J267" s="197">
        <f ca="1">INDIRECT("'"&amp;$Q267&amp;"'!F28")</f>
        <v>949</v>
      </c>
      <c r="K267" s="197">
        <f ca="1">INDIRECT("'"&amp;$Q267&amp;"'!F30")</f>
        <v>3851</v>
      </c>
      <c r="M267" s="197" t="str">
        <f ca="1">INDIRECT("'"&amp;$Q267&amp;"'!F45")</f>
        <v>Yes</v>
      </c>
      <c r="N267" s="197" t="str">
        <f ca="1">INDIRECT("'"&amp;$Q267&amp;"'!B37")</f>
        <v>The reported rate of patients with LDL-C control is based on laboratory results from the UCI and Quest Diagnostics labs interfaced into the UCI EMR 07/01/2011-6/30/2012, plus labs manually abstracted from medical records.  The interfaced lab results represent 70-75% of lab tests performed for UCI patients, based on data validation performed by the Diabetes Summit Group and analysis of insurance carriers (and associated servicing labs).  Although efforts have been made to manually capture results from outside labs that are not available electronically; the numerator may be lower than the actual number of patients with  LDL-C control.  With implementation of a UCI and regional Health Information Exchange (HIE) scheduled within the next several years, it is anticipated that additional lab data from various sources will be added to the UCI data warehouse electronically.</v>
      </c>
      <c r="P267" s="197">
        <f ca="1">INDIRECT("'"&amp;$Q267&amp;"'!F47")</f>
        <v>1</v>
      </c>
      <c r="Q267" t="s">
        <v>274</v>
      </c>
      <c r="R267">
        <v>29</v>
      </c>
    </row>
    <row r="268" spans="1:18" x14ac:dyDescent="0.25">
      <c r="A268" s="197" t="str">
        <f>'Total Payment Amount'!$D$2</f>
        <v>The University of California, Irvine Medical Center</v>
      </c>
      <c r="B268" s="197" t="str">
        <f>'Total Payment Amount'!$D$3</f>
        <v>DY 7</v>
      </c>
      <c r="C268" s="198">
        <f>'Total Payment Amount'!$D$4</f>
        <v>41213</v>
      </c>
      <c r="D268" s="200" t="str">
        <f t="shared" ref="D268:D273" ca="1" si="15">INDIRECT("'"&amp;$Q268&amp;"'!$A$17")</f>
        <v>At-Risk Populations (required)</v>
      </c>
      <c r="E268" s="197">
        <f t="shared" ref="E268:E273" ca="1" si="16">INDIRECT("'"&amp;$Q268&amp;"'!$F$19")</f>
        <v>2252250</v>
      </c>
      <c r="F268" s="197">
        <f t="shared" ref="F268:F273" ca="1" si="17">INDIRECT("'"&amp;$Q268&amp;"'!$F$21")</f>
        <v>2252250</v>
      </c>
      <c r="H268" s="197" t="str">
        <f ca="1">INDIRECT("'"&amp;$Q268&amp;"'!B50")</f>
        <v>Report results of the Diabetes Mellitus: Hemoglobin A1c Control (&lt;8%)</v>
      </c>
      <c r="I268" s="197" t="str">
        <f ca="1">INDIRECT("'"&amp;$Q268&amp;"'!F53")</f>
        <v>Data warehouse</v>
      </c>
      <c r="J268" s="197">
        <f ca="1">INDIRECT("'"&amp;$Q268&amp;"'!F55")</f>
        <v>1176</v>
      </c>
      <c r="K268" s="197">
        <f ca="1">INDIRECT("'"&amp;$Q268&amp;"'!F57")</f>
        <v>3851</v>
      </c>
      <c r="M268" s="197" t="str">
        <f ca="1">INDIRECT("'"&amp;$Q268&amp;"'!F72")</f>
        <v>Yes</v>
      </c>
      <c r="N268" s="197" t="str">
        <f ca="1">INDIRECT("'"&amp;$Q268&amp;"'!B64")</f>
        <v>The reported rate of patients with A1c control &lt;8% is based on laboratory results from the UCI and Quest Diagnostics labs interfaced into the UCI EMR 07/01/2011-6/30/2012, plus labs manually abstracted from medical records.  The interfaced lab results represent 70-75% of lab tests performed for UCI patients, based on data validation performed by the Diabetes Summit Group and analysis of insurance carriers (and associated servicing labs).  Although efforts have been made to manually capture results from outside labs that are not available electronically; the numerator may be lower than the actual number of patients with Hemoglobin A1c control.  With implementation of a UCI and regional Health Information Exchange (HIE) scheduled within the next several years, it is anticipated that additional lab data from various sources will be added to the UCI data warehouse electronically.</v>
      </c>
      <c r="P268" s="197">
        <f ca="1">INDIRECT("'"&amp;$Q268&amp;"'!F74")</f>
        <v>1</v>
      </c>
      <c r="Q268" t="s">
        <v>274</v>
      </c>
      <c r="R268">
        <v>29</v>
      </c>
    </row>
    <row r="269" spans="1:18" x14ac:dyDescent="0.25">
      <c r="A269" s="197" t="str">
        <f>'Total Payment Amount'!$D$2</f>
        <v>The University of California, Irvine Medical Center</v>
      </c>
      <c r="B269" s="197" t="str">
        <f>'Total Payment Amount'!$D$3</f>
        <v>DY 7</v>
      </c>
      <c r="C269" s="198">
        <f>'Total Payment Amount'!$D$4</f>
        <v>41213</v>
      </c>
      <c r="D269" s="200" t="str">
        <f t="shared" ca="1" si="15"/>
        <v>At-Risk Populations (required)</v>
      </c>
      <c r="E269" s="197">
        <f t="shared" ca="1" si="16"/>
        <v>2252250</v>
      </c>
      <c r="F269" s="197">
        <f t="shared" ca="1" si="17"/>
        <v>2252250</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The University of California, Irvine Medical Center</v>
      </c>
      <c r="B270" s="197" t="str">
        <f>'Total Payment Amount'!$D$3</f>
        <v>DY 7</v>
      </c>
      <c r="C270" s="198">
        <f>'Total Payment Amount'!$D$4</f>
        <v>41213</v>
      </c>
      <c r="D270" s="200" t="str">
        <f t="shared" ca="1" si="15"/>
        <v>At-Risk Populations (required)</v>
      </c>
      <c r="E270" s="197">
        <f t="shared" ca="1" si="16"/>
        <v>2252250</v>
      </c>
      <c r="F270" s="197">
        <f t="shared" ca="1" si="17"/>
        <v>2252250</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The University of California, Irvine Medical Center</v>
      </c>
      <c r="B271" s="197" t="str">
        <f>'Total Payment Amount'!$D$3</f>
        <v>DY 7</v>
      </c>
      <c r="C271" s="198">
        <f>'Total Payment Amount'!$D$4</f>
        <v>41213</v>
      </c>
      <c r="D271" s="200" t="str">
        <f t="shared" ca="1" si="15"/>
        <v>At-Risk Populations (required)</v>
      </c>
      <c r="E271" s="197">
        <f t="shared" ca="1" si="16"/>
        <v>2252250</v>
      </c>
      <c r="F271" s="197">
        <f t="shared" ca="1" si="17"/>
        <v>2252250</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The University of California, Irvine Medical Center</v>
      </c>
      <c r="B272" s="197" t="str">
        <f>'Total Payment Amount'!$D$3</f>
        <v>DY 7</v>
      </c>
      <c r="C272" s="198">
        <f>'Total Payment Amount'!$D$4</f>
        <v>41213</v>
      </c>
      <c r="D272" s="200" t="str">
        <f t="shared" ca="1" si="15"/>
        <v>At-Risk Populations (required)</v>
      </c>
      <c r="E272" s="197">
        <f t="shared" ca="1" si="16"/>
        <v>2252250</v>
      </c>
      <c r="F272" s="197">
        <f t="shared" ca="1" si="17"/>
        <v>2252250</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The University of California, Irvine Medical Center</v>
      </c>
      <c r="B273" s="197" t="str">
        <f>'Total Payment Amount'!$D$3</f>
        <v>DY 7</v>
      </c>
      <c r="C273" s="198">
        <f>'Total Payment Amount'!$D$4</f>
        <v>41213</v>
      </c>
      <c r="D273" s="200" t="str">
        <f t="shared" ca="1" si="15"/>
        <v>At-Risk Populations (required)</v>
      </c>
      <c r="E273" s="197">
        <f t="shared" ca="1" si="16"/>
        <v>2252250</v>
      </c>
      <c r="F273" s="197">
        <f t="shared" ca="1" si="17"/>
        <v>2252250</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The University of California, Irvine Medical Center</v>
      </c>
      <c r="B274" s="197" t="str">
        <f>'Total Payment Amount'!$D$3</f>
        <v>DY 7</v>
      </c>
      <c r="C274" s="198">
        <f>'Total Payment Amount'!$D$4</f>
        <v>41213</v>
      </c>
      <c r="D274" s="200" t="str">
        <f ca="1">INDIRECT("'"&amp;$Q274&amp;"'!$A$5")</f>
        <v>Category 4: Severe Sepsis Detection and Management (required)</v>
      </c>
      <c r="E274" s="197">
        <f ca="1">INDIRECT("'"&amp;$Q274&amp;"'!$F$17")</f>
        <v>1270500</v>
      </c>
      <c r="F274" s="197">
        <f ca="1">INDIRECT("'"&amp;$Q274&amp;"'!$F$19")</f>
        <v>1270500</v>
      </c>
      <c r="H274" s="200" t="str">
        <f ca="1">INDIRECT("'"&amp;$Q274&amp;"'!B21")</f>
        <v>Compliance with Sepsis Resuscitation bundle (%)</v>
      </c>
      <c r="J274" s="197">
        <f ca="1">INDIRECT("'"&amp;$Q274&amp;"'!F23")</f>
        <v>47</v>
      </c>
      <c r="K274" s="197">
        <f ca="1">INDIRECT("'"&amp;$Q274&amp;"'!F25")</f>
        <v>225</v>
      </c>
      <c r="L274" s="197">
        <f ca="1">INDIRECT("'"&amp;$Q274&amp;"'!F27")</f>
        <v>0.2088888888888889</v>
      </c>
      <c r="N274" s="197" t="str">
        <f ca="1">INDIRECT("'"&amp;$Q274&amp;"'!B32")</f>
        <v xml:space="preserve">Mile Stone 1:  Report at least 6 months of data collection on Sepsis Resuscitation Bundle to SNI and the State for the purposes of establishing baseline.
The two milestones for DY7 were reporting 6 months of baseline data and house wide implementation of a protocol for early detection and management of severe sepsis and septic shock.  It was felt that because such a protocol had not existed at UCIMC before, it would take about six months from pilot to implementation, and educational efforts needed to begin before that.  Due to changes in leadership in our DSRIP Sepsis Task Force, there were not 6 months of pre-interventional time that could be used for establishing a prospective baseline.  Therefore, we decided to use a retrospective baseline.  In order to make use of our current EMR system, which went live October 2010, we decided to use the 6 months from October 2010 to March 2011 as our baseline period.
Next, we had to determine how to identify cases of severe sepsis and septic shock.  Using UHC data, we identified 66 cases during this 6 month period.  It was felt that this was a tremendous underestimation, and likely due to physician documentation and coding biases.  We had initially began to use infection specific codes in combination with organ failure codes that we felt were representative of the cases of severe sepsis that we see here at UCIMC.  However, we were later instructed by SNI to use definitions, measures, and data collection methodologies adopted from the Integrated Nurse Leadership Program (INLP).   We had felt that the data collected in this way would under-represent our severe sepsis cases because diseases which we encounter on a regular basis such as endocarditis, meningitis, and osteomyelitis were not included, while syndromes that we never encounter such as septicemic plague and septicemic anthrax were.  This was brought to SNI’s attention, and their response was that they would like to maintain consistency across institution in the methodology.  
After cases of severe sepsis and septic shock which met coding criteria were identified, each case was reviewed for clinical criteria.  This was done by manual chart abstraction, and was a time consuming process.  UCIMC is still in the process of converting from paper chart to EMR, hence much of the chart review had to be done by looking over hand written notes and flow sheets.  We also applied exclusion criteria provided by SNI.  For those cases meeting inclusion criteria, we assessed each sepsis resuscitation bundle element individually.  Cases counted as compliant were those in which all applicable bundle elements were done within the designated time period.  
Due to the sheer number of charts and complexity of the severely ill patients, it was difficult to find qualified chart abstractors.  The abstractor had to have a clinical background, preferably in critical care, in order to be able to quickly understand physician documentation and assess ICU nursing flow sheets.  In the end, we utilized several light duty critical care nurses for our chart abstraction.  It took significant time and energy to train each chart reviewer and to try to maintain the lowest possible inter-reviewer variability.
The final cases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After submission of our baseline data, we were informed that there was great variability to the collection methods across the public hospitals.  We found that even with the existence of evidence based guidelines, bundle elements were subject to differences in interpretation.  We participated a daylong meeting in Oakland in April 2012 of the DSRIP Sepsis Leads in order to arrive at some type of consensus to both data gathering methodology as well as operational definitions.   To complicate things, new consensus guidelines will be published for management of severe sepsis and septic shock, in which changes in resuscitation bundle elements are highlighted.  </v>
      </c>
      <c r="O274" s="197">
        <f ca="1">INDIRECT("'"&amp;$Q274&amp;"'!F40")</f>
        <v>0</v>
      </c>
      <c r="P274" s="197">
        <f ca="1">INDIRECT("'"&amp;$Q274&amp;"'!F44")</f>
        <v>1</v>
      </c>
      <c r="Q274" t="s">
        <v>275</v>
      </c>
      <c r="R274">
        <v>30</v>
      </c>
    </row>
    <row r="275" spans="1:18" x14ac:dyDescent="0.25">
      <c r="A275" s="197" t="str">
        <f>'Total Payment Amount'!$D$2</f>
        <v>The University of California, Irvine Medical Center</v>
      </c>
      <c r="B275" s="197" t="str">
        <f>'Total Payment Amount'!$D$3</f>
        <v>DY 7</v>
      </c>
      <c r="C275" s="198">
        <f>'Total Payment Amount'!$D$4</f>
        <v>41213</v>
      </c>
      <c r="D275" s="200" t="str">
        <f t="shared" ref="D275:D333" ca="1" si="18">INDIRECT("'"&amp;$Q275&amp;"'!$A$5")</f>
        <v>Category 4: Severe Sepsis Detection and Management (required)</v>
      </c>
      <c r="E275" s="197">
        <f t="shared" ref="E275:E333" ca="1" si="19">INDIRECT("'"&amp;$Q275&amp;"'!$F$17")</f>
        <v>1270500</v>
      </c>
      <c r="F275" s="197">
        <f t="shared" ref="F275:F333" ca="1" si="20">INDIRECT("'"&amp;$Q275&amp;"'!$F$19")</f>
        <v>1270500</v>
      </c>
      <c r="G275" s="200" t="str">
        <f ca="1">INDIRECT("'"&amp;$Q275&amp;"'!B47")</f>
        <v>Optional Milestone:</v>
      </c>
      <c r="H275" s="200" t="str">
        <f ca="1">INDIRECT("'"&amp;$Q275&amp;"'!D47")</f>
        <v>2. Implement the Sepsis Resuscitation Bundle, as evidenced by:
Part A: Sepsis Resuscitation Bundle: to be completed within 6 hours for  patients with severe sepsis, septic shock, and/or lactate &gt; 4 mmol/L (36 mg/dl)
• Serum lactate measured.
• Blood cultures obtained prior to antibiotic administration.
• Improve time to broad-spectrum antibiotics: within 3 hours for ED admissions and 1 hour for non-ED  admissions.
• In the event of hypotension and/or lactate &gt; 4 mmol/L (36 mg/dl), 
o Deliver an initial minimum of 20 ml/kg of crystalloid (or colloid equivalent).
o Administer appropriate vasopressors for hypotension not responsive to initial fluid resuscitation to achieve mean arterial pressure (MAP) &gt; 65 mm Hg.
• In the event of persistent hypotension despite fluid resuscitation (septic shock) and/or lactate &gt; 4 mmol/L (36 mg/dl):
o Achieve central venous pressure (CVP) of &gt; 8 mm Hg measured directly or estimated by ultrasound assessment of IVC collapsibility index.
o When appropriate central access or StO2 monitoring is available, measure and achieve central venous oxygen saturation (ScvO2) of &gt; 70%.
Part B: Sepsis Management Bundle: to be completed within 24 hours for patients with severe sepsis, septic shock, and/or lactate &gt;4 mmol/L (36 mg/dl).
• Stress does steroids administered for septic shock in accordance with a standardized ICU policy
• Glucose control maintained &gt; lower limit of normal, but &lt; 180 mg/dl (10 mmol/l)
• Inspiratory plateau pressures maintained &lt;30 cm H2O for mechanically ventilated patients; lung protective ventilation strategy
• Consideration of drotrecogin alfa (activated) in accordance with ICU policy
Part C: Train key housestaff in the use of point of care ultrasound for the assessment of volume status, hypotension, and shock.</v>
      </c>
      <c r="J275" s="197">
        <f ca="1">INDIRECT("'"&amp;$Q275&amp;"'!F50")</f>
        <v>0</v>
      </c>
      <c r="K275" s="197">
        <f ca="1">INDIRECT("'"&amp;$Q275&amp;"'!F52")</f>
        <v>0</v>
      </c>
      <c r="L275" s="197" t="str">
        <f ca="1">INDIRECT("'"&amp;$Q275&amp;"'!F54")</f>
        <v>Yes</v>
      </c>
      <c r="M275" s="197" t="str">
        <f ca="1">INDIRECT("'"&amp;$Q275&amp;"'!F57")</f>
        <v>Yes</v>
      </c>
      <c r="N275" s="197" t="str">
        <f ca="1">INDIRECT("'"&amp;$Q275&amp;"'!B59")</f>
        <v xml:space="preserve">Milestone 2:  Implementation of protocol for early detection and management of severe sepsis and septic shock.
The implementation of a house wide protocol for early detection and management of severe sepsis and septic shock was no easy task.  Review of our baseline data noted that all care providers could benefit from education on sepsis.  Institutional wide education efforts were began in November 2011.  Faculty led mini-lectures and discussions were held for all physician groups by department.  This included resident physicians, faculty members, and nurse practitioners.  The curriculum included a general overview of severe sepsis and septic shock, evidence for Early Goal Directed Therapy, outline of the sepsis resuscitation bundle, and an overview of the UCI Sepsis Protocol.  A Computer Based Training module was devised for education of all nurses.  An UCIMC algorithm for management of severe sepsis and septic shock, based on the International Consensus Guidelines, was developed and posted on the intranet.  Posters of this algorithm were posted in all work rooms.  
Because of the time sensitive elements in the sepsis resuscitation bundle, early detection of severe sepsis and septic shock is key.  In the ED, we made use of the electronic vital sign documentation that is already in place, and developed methods to screen the vital signs and alert the clinician when SIRS criteria were met.  On the inpatient services, a paper nursing sepsis screening tool was developed to actively screen for sepsis every shift.  In-person nursing in-services were done as each unit implemented screening.  The importance of sepsis screening was emphasized.  Two outpatient areas, the Infusion Center and Acute Rehab Unit, voluntarily began sepsis screening.  
Once a patient screens positive for severe sepsis or septic shock, the sepsis resuscitation bundle needed to be applied in a timely manner.  Here, we identified and resolved several systems issues.  From review of our baseline data, it was noted that blood cultures were obtained more than 80% of the time, while lactate was only ordered 45% of the time.  This was easily remedied by giving the option to order a lactate level from the blood culture order screen.  In November of 2011, IV Zosyn was made available in the Pyxis in the ED.  This greatly improved antibiotic turn around time in the ED.  A comprehensive electronic physician order set was developed, which provided easy access to all of the sepsis resuscitation bundle elements.  This order set flagged orders for the pharmacy, so antibiotic turn around time could be enhanced for inpatients.  There are also recommendations for empiric antibiotic regimens for common infectious syndromes to guide physician prescription.  An automatic Infectious Disease Consultation is generated for these critically ill patients.  
Pilot of the UCIMC Sepsis Protocol began in November 2011.  By the end of December 2011, the protocol was live in the ED, MICU, and CCU.  Over the next 6 months, we implemented stepwise roll out of the protocol, and were completely implemented across the entire Institution by the end of May 2012.  As would be expected, there were many challenges and lessions learned.  It was extremely challenging to implement something to this scale using our existing “hybrid” paper and electronic medical record system.  The complexity of the Sepsis Order Set generated previously unanticipated issues, such as duplication of STAT antibiotic orders.  Several IT issues have been identified for enhancement of the order set or improvement of data gathering, and are in the process of being resolved.   
In order to gather data on screening, sepsis resuscitation bundle compliance, and mortality, various methods were employed.  Cases that screened positive by SIRS criteria were captured by generation of electronic reports (for ED cases) and carbon copies of nursing screening forms (inpatient cases).  For severe sepsis and septic shock, the SIRS criteria have proved to be highly sensitive, but poorly specific.  Significant time was spent in manual review of these cases to differentiate between SIRS, uncomplicated sepsis, and severe sepsis /septic shock.  In addition, the sheer volume of positive screens has made management of data cumbersome and difficult.  
Implementation of the Sepsis Protocol at UCIMC has exemplified the power of team work.  The multidisciplinary Sepsis Task Force meets monthly, with active involvement by physicians, nursing, Informatics, Pharmacy, and laboratory services.  Support of the executive leadership proved invaluable.  Monthly meetings with the Chief Medical Officer helped to remove barriers.  The CMO is also the champion for the Lean 6 Sigma project on sepsis.  A sepsis related goal, improvement of antibiotic turn around time for severe sepsis and septic shock patients, has become the Institutional goal for the coming year, demonstrating the Institution’s commitment to improve sepsis management in our patients.
Moving forward, we plan to gather and analyze prospective data on both sepsis bundle compliance and mortality.  The data will be divided by unit and service, so feedback can be provided to the clinicians along with reinforcements in education.  A computer based CME module will be developed to further provide education about sepsis and its management.  In October, our EMR system will incorporate electronic vital signs documentation for the inpatient services.  At that time, we anticipate that sepsis screening would be done electronically and automatically, further improving workflow and data capture.  We plan to pursue further enhancements to the Sepsis Order Set, to make it more user friendly.  We will also compare the sepsis bundle compliance of cases identified by screening with those identified by coded data.  
</v>
      </c>
      <c r="O275" s="197" t="str">
        <f ca="1">INDIRECT("'"&amp;$Q275&amp;"'!F67")</f>
        <v>Yes</v>
      </c>
      <c r="P275" s="197">
        <f ca="1">INDIRECT("'"&amp;$Q275&amp;"'!F69")</f>
        <v>1</v>
      </c>
      <c r="Q275" t="s">
        <v>275</v>
      </c>
      <c r="R275">
        <v>30</v>
      </c>
    </row>
    <row r="276" spans="1:18" x14ac:dyDescent="0.25">
      <c r="A276" s="197" t="str">
        <f>'Total Payment Amount'!$D$2</f>
        <v>The University of California, Irvine Medical Center</v>
      </c>
      <c r="B276" s="197" t="str">
        <f>'Total Payment Amount'!$D$3</f>
        <v>DY 7</v>
      </c>
      <c r="C276" s="198">
        <f>'Total Payment Amount'!$D$4</f>
        <v>41213</v>
      </c>
      <c r="D276" s="200" t="str">
        <f t="shared" ca="1" si="18"/>
        <v>Category 4: Severe Sepsis Detection and Management (required)</v>
      </c>
      <c r="E276" s="197">
        <f t="shared" ca="1" si="19"/>
        <v>1270500</v>
      </c>
      <c r="F276" s="197">
        <f t="shared" ca="1" si="20"/>
        <v>1270500</v>
      </c>
      <c r="G276" s="200" t="str">
        <f ca="1">INDIRECT("'"&amp;$Q276&amp;"'!B72")</f>
        <v>Optional Milestone:</v>
      </c>
      <c r="H276" s="200" t="str">
        <f ca="1">INDIRECT("'"&amp;$Q276&amp;"'!D72")</f>
        <v xml:space="preserve">3. Report at least 6 months of data collection on Sepsis Resuscitation Bundle to SNI for purposes of establishing the baseline and setting benchmarks. </v>
      </c>
      <c r="J276" s="197">
        <f ca="1">INDIRECT("'"&amp;$Q276&amp;"'!F75")</f>
        <v>0</v>
      </c>
      <c r="K276" s="197">
        <f ca="1">INDIRECT("'"&amp;$Q276&amp;"'!F77")</f>
        <v>0</v>
      </c>
      <c r="L276" s="197" t="str">
        <f ca="1">INDIRECT("'"&amp;$Q276&amp;"'!F79")</f>
        <v>Yes</v>
      </c>
      <c r="M276" s="197" t="str">
        <f ca="1">INDIRECT("'"&amp;$Q276&amp;"'!F82")</f>
        <v>Yes</v>
      </c>
      <c r="N276" s="197" t="str">
        <f ca="1">INDIRECT("'"&amp;$Q276&amp;"'!B84")</f>
        <v xml:space="preserve">Our six month data was reported to SNI for the purpose of establishing baseline and benchmarks in December 2011. 
The final case number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v>
      </c>
      <c r="O276" s="197" t="str">
        <f ca="1">INDIRECT("'"&amp;$Q276&amp;"'!F92")</f>
        <v>Yes</v>
      </c>
      <c r="P276" s="197">
        <f ca="1">INDIRECT("'"&amp;$Q276&amp;"'!F94")</f>
        <v>1</v>
      </c>
      <c r="Q276" t="s">
        <v>275</v>
      </c>
      <c r="R276">
        <v>30</v>
      </c>
    </row>
    <row r="277" spans="1:18" x14ac:dyDescent="0.25">
      <c r="A277" s="197" t="str">
        <f>'Total Payment Amount'!$D$2</f>
        <v>The University of California, Irvine Medical Center</v>
      </c>
      <c r="B277" s="197" t="str">
        <f>'Total Payment Amount'!$D$3</f>
        <v>DY 7</v>
      </c>
      <c r="C277" s="198">
        <f>'Total Payment Amount'!$D$4</f>
        <v>41213</v>
      </c>
      <c r="D277" s="200" t="str">
        <f t="shared" ca="1" si="18"/>
        <v>Category 4: Severe Sepsis Detection and Management (required)</v>
      </c>
      <c r="E277" s="197">
        <f t="shared" ca="1" si="19"/>
        <v>1270500</v>
      </c>
      <c r="F277" s="197">
        <f t="shared" ca="1" si="20"/>
        <v>1270500</v>
      </c>
      <c r="G277" s="200" t="str">
        <f ca="1">INDIRECT("'"&amp;$Q277&amp;"'!B97")</f>
        <v>Optional Milestone:</v>
      </c>
      <c r="H277" s="200" t="str">
        <f ca="1">INDIRECT("'"&amp;$Q277&amp;"'!d97")</f>
        <v>4. Report the Sepsis Resuscitation Bundle results to the State.</v>
      </c>
      <c r="J277" s="197">
        <f ca="1">INDIRECT("'"&amp;$Q277&amp;"'!F100")</f>
        <v>0</v>
      </c>
      <c r="K277" s="197">
        <f ca="1">INDIRECT("'"&amp;$Q277&amp;"'!F102")</f>
        <v>0</v>
      </c>
      <c r="L277" s="197" t="str">
        <f ca="1">INDIRECT("'"&amp;$Q277&amp;"'!F104")</f>
        <v>Yes</v>
      </c>
      <c r="M277" s="197" t="str">
        <f ca="1">INDIRECT("'"&amp;$Q277&amp;"'!F107")</f>
        <v>Yes</v>
      </c>
      <c r="N277" s="197" t="str">
        <f ca="1">INDIRECT("'"&amp;$Q277&amp;"'!B109")</f>
        <v xml:space="preserve">The results of our baseline were submitted to the State in December 2011. 
The final case number we reported for our baseline (Oct 2010 to Mar 2011) was 255 patients with severe sepsis or septic shock.  Of these, 47 had full compliance with the sepsis resuscitation bundle, giving 20.8% compliance.  Of the 255 patients, 53 died within 28 days of the sepsis episode, giving a mortality of 23.5%.  </v>
      </c>
      <c r="O277" s="197" t="str">
        <f ca="1">INDIRECT("'"&amp;$Q277&amp;"'!F117")</f>
        <v>Yes</v>
      </c>
      <c r="P277" s="197">
        <f ca="1">INDIRECT("'"&amp;$Q277&amp;"'!F119")</f>
        <v>1</v>
      </c>
      <c r="Q277" t="s">
        <v>275</v>
      </c>
      <c r="R277">
        <v>30</v>
      </c>
    </row>
    <row r="278" spans="1:18" x14ac:dyDescent="0.25">
      <c r="A278" s="197" t="str">
        <f>'Total Payment Amount'!$D$2</f>
        <v>The University of California, Irvine Medical Center</v>
      </c>
      <c r="B278" s="197" t="str">
        <f>'Total Payment Amount'!$D$3</f>
        <v>DY 7</v>
      </c>
      <c r="C278" s="198">
        <f>'Total Payment Amount'!$D$4</f>
        <v>41213</v>
      </c>
      <c r="D278" s="200" t="str">
        <f t="shared" ca="1" si="18"/>
        <v>Category 4: Severe Sepsis Detection and Management (required)</v>
      </c>
      <c r="E278" s="197">
        <f t="shared" ca="1" si="19"/>
        <v>1270500</v>
      </c>
      <c r="F278" s="197">
        <f t="shared" ca="1" si="20"/>
        <v>1270500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t="str">
        <f ca="1">INDIRECT("'"&amp;$Q278&amp;"'!F144")</f>
        <v/>
      </c>
      <c r="Q278" t="s">
        <v>275</v>
      </c>
      <c r="R278">
        <v>30</v>
      </c>
    </row>
    <row r="279" spans="1:18" x14ac:dyDescent="0.25">
      <c r="A279" s="197" t="str">
        <f>'Total Payment Amount'!$D$2</f>
        <v>The University of California, Irvine Medical Center</v>
      </c>
      <c r="B279" s="197" t="str">
        <f>'Total Payment Amount'!$D$3</f>
        <v>DY 7</v>
      </c>
      <c r="C279" s="198">
        <f>'Total Payment Amount'!$D$4</f>
        <v>41213</v>
      </c>
      <c r="D279" s="200" t="str">
        <f t="shared" ca="1" si="18"/>
        <v>Category 4: Severe Sepsis Detection and Management (required)</v>
      </c>
      <c r="E279" s="197">
        <f t="shared" ca="1" si="19"/>
        <v>1270500</v>
      </c>
      <c r="F279" s="197">
        <f t="shared" ca="1" si="20"/>
        <v>1270500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The University of California, Irvine Medical Center</v>
      </c>
      <c r="B280" s="197" t="str">
        <f>'Total Payment Amount'!$D$3</f>
        <v>DY 7</v>
      </c>
      <c r="C280" s="198">
        <f>'Total Payment Amount'!$D$4</f>
        <v>41213</v>
      </c>
      <c r="D280" s="200" t="str">
        <f t="shared" ca="1" si="18"/>
        <v>Category 4: Severe Sepsis Detection and Management (required)</v>
      </c>
      <c r="E280" s="197">
        <f t="shared" ca="1" si="19"/>
        <v>1270500</v>
      </c>
      <c r="F280" s="197">
        <f t="shared" ca="1" si="20"/>
        <v>1270500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The University of California, Irvine Medical Center</v>
      </c>
      <c r="B281" s="197" t="str">
        <f>'Total Payment Amount'!$D$3</f>
        <v>DY 7</v>
      </c>
      <c r="C281" s="198">
        <f>'Total Payment Amount'!$D$4</f>
        <v>41213</v>
      </c>
      <c r="D281" s="200" t="str">
        <f t="shared" ca="1" si="18"/>
        <v>Category 4: Severe Sepsis Detection and Management (required)</v>
      </c>
      <c r="E281" s="197">
        <f t="shared" ca="1" si="19"/>
        <v>1270500</v>
      </c>
      <c r="F281" s="197">
        <f t="shared" ca="1" si="20"/>
        <v>1270500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The University of California, Irvine Medical Center</v>
      </c>
      <c r="B282" s="197" t="str">
        <f>'Total Payment Amount'!$D$3</f>
        <v>DY 7</v>
      </c>
      <c r="C282" s="198">
        <f>'Total Payment Amount'!$D$4</f>
        <v>41213</v>
      </c>
      <c r="D282" s="200" t="str">
        <f t="shared" ca="1" si="18"/>
        <v>Category 4: Severe Sepsis Detection and Management (required)</v>
      </c>
      <c r="E282" s="197">
        <f t="shared" ca="1" si="19"/>
        <v>1270500</v>
      </c>
      <c r="F282" s="197">
        <f t="shared" ca="1" si="20"/>
        <v>1270500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The University of California, Irvine Medical Center</v>
      </c>
      <c r="B283" s="197" t="str">
        <f>'Total Payment Amount'!$D$3</f>
        <v>DY 7</v>
      </c>
      <c r="C283" s="198">
        <f>'Total Payment Amount'!$D$4</f>
        <v>41213</v>
      </c>
      <c r="D283" s="200" t="str">
        <f t="shared" ca="1" si="18"/>
        <v>Category 4: Severe Sepsis Detection and Management (required)</v>
      </c>
      <c r="E283" s="197">
        <f t="shared" ca="1" si="19"/>
        <v>1270500</v>
      </c>
      <c r="F283" s="197">
        <f t="shared" ca="1" si="20"/>
        <v>1270500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The University of California, Irvine Medical Center</v>
      </c>
      <c r="B284" s="197" t="str">
        <f>'Total Payment Amount'!$D$3</f>
        <v>DY 7</v>
      </c>
      <c r="C284" s="198">
        <f>'Total Payment Amount'!$D$4</f>
        <v>41213</v>
      </c>
      <c r="D284" s="200" t="str">
        <f t="shared" ca="1" si="18"/>
        <v>Category 4: Severe Sepsis Detection and Management (required)</v>
      </c>
      <c r="E284" s="197">
        <f t="shared" ca="1" si="19"/>
        <v>1270500</v>
      </c>
      <c r="F284" s="197">
        <f t="shared" ca="1" si="20"/>
        <v>1270500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The University of California, Irvine Medical Center</v>
      </c>
      <c r="B285" s="197" t="str">
        <f>'Total Payment Amount'!$D$3</f>
        <v>DY 7</v>
      </c>
      <c r="C285" s="198">
        <f>'Total Payment Amount'!$D$4</f>
        <v>41213</v>
      </c>
      <c r="D285" s="200" t="str">
        <f t="shared" ca="1" si="18"/>
        <v>Category 4: Central Line Associated Blood Stream Infection (CLABSI) (required)</v>
      </c>
      <c r="E285" s="197">
        <f t="shared" ca="1" si="19"/>
        <v>1270500</v>
      </c>
      <c r="F285" s="197">
        <f t="shared" ca="1" si="20"/>
        <v>1270500</v>
      </c>
      <c r="H285" s="200" t="str">
        <f ca="1">INDIRECT("'"&amp;$Q285&amp;"'!B21")</f>
        <v>Compliance with Central Line Insertion Practices (CLIP) (%)</v>
      </c>
      <c r="J285" s="197">
        <f ca="1">INDIRECT("'"&amp;$Q285&amp;"'!F23")</f>
        <v>2036</v>
      </c>
      <c r="K285" s="197">
        <f ca="1">INDIRECT("'"&amp;$Q285&amp;"'!F25")</f>
        <v>3296</v>
      </c>
      <c r="L285" s="197">
        <f ca="1">INDIRECT("'"&amp;$Q285&amp;"'!F27")</f>
        <v>0.61771844660194175</v>
      </c>
      <c r="N285" s="197" t="str">
        <f ca="1">INDIRECT("'"&amp;$Q285&amp;"'!B32")</f>
        <v xml:space="preserve">This housewide percentage of 62% reflects the newly clarified NHSN definition of CLIP compliance among all lines inserted (not just those on whom a CLIP form was submitted). Most hospitals report compliance among submitted CLIP forms. However, not all inserters reliably submit a CLIP form. Here, we account for lines for which no CLIP form was submitted; these are considered non-compliant and form a basis for improvement for documentation of compliance.
These data are from the 8 month period (Nov 2011-June 2012) Our process of identifying newly placed central lines has been modified; this time period more accurately reflects new lines inserted; improvement in documentation of new lines inserted &amp; completion of CLIP forms is reflected in a slightly higher rate of compliance .
Room for improvement remains with a) continuing to increase documentation accuracy of all newly placed central lines (see Project 11 Milestone for DY-7), b) increasing CLIP form submission for each of these new insertions, and c) maintaining high compliance with insertion bundle among CLIP forms reported (reflected in CLIP compliance reported to NHSN for July 2011-Jun 2012, which was 98%).
</v>
      </c>
      <c r="O285" s="197">
        <f ca="1">INDIRECT("'"&amp;$Q285&amp;"'!F40")</f>
        <v>0</v>
      </c>
      <c r="P285" s="197">
        <f ca="1">INDIRECT("'"&amp;$Q285&amp;"'!F44")</f>
        <v>1</v>
      </c>
      <c r="Q285" t="s">
        <v>276</v>
      </c>
      <c r="R285">
        <v>31</v>
      </c>
    </row>
    <row r="286" spans="1:18" x14ac:dyDescent="0.25">
      <c r="A286" s="197" t="str">
        <f>'Total Payment Amount'!$D$2</f>
        <v>The University of California, Irvine Medical Center</v>
      </c>
      <c r="B286" s="197" t="str">
        <f>'Total Payment Amount'!$D$3</f>
        <v>DY 7</v>
      </c>
      <c r="C286" s="198">
        <f>'Total Payment Amount'!$D$4</f>
        <v>41213</v>
      </c>
      <c r="D286" s="200" t="str">
        <f t="shared" ca="1" si="18"/>
        <v>Category 4: Central Line Associated Blood Stream Infection (CLABSI) (required)</v>
      </c>
      <c r="E286" s="197">
        <f t="shared" ca="1" si="19"/>
        <v>1270500</v>
      </c>
      <c r="F286" s="197">
        <f t="shared" ca="1" si="20"/>
        <v>1270500</v>
      </c>
      <c r="G286" s="200" t="str">
        <f ca="1">INDIRECT("'"&amp;$Q286&amp;"'!B47")</f>
        <v>Optional Milestone:</v>
      </c>
      <c r="H286" s="200" t="str">
        <f ca="1">INDIRECT("'"&amp;$Q286&amp;"'!D47")</f>
        <v>1. Implement the Central Line Insertion Practices (CLIP), as evidenced by:
a) Bundled central line kits available from central supply
b) Line insertion training (including sterile barrier precautions, chlorhexidine prep, site choice) for new medical, surgical, and anesthesia residents
c) Begin development of automated targeted reminders for daily review of line necessity (Begin Y2, finish Y3).
d) Measure percent of newly placed central lines with CLIP form completed
e) Provide feedback to physicians whose CLIP form indicates missed opportunities for bundle adherence</v>
      </c>
      <c r="J286" s="197">
        <f ca="1">INDIRECT("'"&amp;$Q286&amp;"'!F50")</f>
        <v>0</v>
      </c>
      <c r="K286" s="197">
        <f ca="1">INDIRECT("'"&amp;$Q286&amp;"'!F52")</f>
        <v>0</v>
      </c>
      <c r="L286" s="197" t="str">
        <f ca="1">INDIRECT("'"&amp;$Q286&amp;"'!F54")</f>
        <v>Yes</v>
      </c>
      <c r="M286" s="197" t="str">
        <f ca="1">INDIRECT("'"&amp;$Q286&amp;"'!F57")</f>
        <v>Yes</v>
      </c>
      <c r="N286" s="197" t="str">
        <f ca="1">INDIRECT("'"&amp;$Q286&amp;"'!B59")</f>
        <v>a) Bundled central line kits: Evaluated for specific items needed, procured through central supply and distributed to all applicable areas. Policy reflects required use of bundled kit. Use of kits initiated housewide.
b) Line insertion training: Housewide education to nursing staff based on revised policy and included return demonstration for use of bundled kits, CLIP form, and line maintenance procedures. Physician line insertion training developed (includes use of the bundle) and implemented for all incoming medical, surgical, and anesthesia residents.
c) Begin development of automated reminders for daily review of line necessity: 
Automated targeted reminders for daily review of line necessity depends upon EMR functionality that will be implemented in DSRIP Year 3 (DY8) as part of the Phase 4 EMR implementation.  Kickoff internal Information Services department meetings have been held regarding project scope and planning of the Phase 4 project.  Build requirements including the reminders for central line necessity documentation, have been captured in planning for development and configuration to begin in Spring of 2012.  Key stakeholders and working team members (including representatives from Nursing, Epidemiology/Infection Prevention, and our Physician Champions) have been identified for design and implementation of this functionality.
d) Measure percent of newly placed central lines with CLIP forms completed: measurement completed and reported in metric above
e) Provide physician feedback for non-compliant CLIP adherence: Educational email sent to line inserter and person documenting CLIP compliance (copy to Nurse Manager and Medical Director). Majority of non-compliance on submitted CLIP forms has been noted in emergent trauma cases.</v>
      </c>
      <c r="O286" s="197" t="str">
        <f ca="1">INDIRECT("'"&amp;$Q286&amp;"'!F67")</f>
        <v>Yes</v>
      </c>
      <c r="P286" s="197">
        <f ca="1">INDIRECT("'"&amp;$Q286&amp;"'!F69")</f>
        <v>1</v>
      </c>
      <c r="Q286" t="s">
        <v>276</v>
      </c>
      <c r="R286">
        <v>31</v>
      </c>
    </row>
    <row r="287" spans="1:18" x14ac:dyDescent="0.25">
      <c r="A287" s="197" t="str">
        <f>'Total Payment Amount'!$D$2</f>
        <v>The University of California, Irvine Medical Center</v>
      </c>
      <c r="B287" s="197" t="str">
        <f>'Total Payment Amount'!$D$3</f>
        <v>DY 7</v>
      </c>
      <c r="C287" s="198">
        <f>'Total Payment Amount'!$D$4</f>
        <v>41213</v>
      </c>
      <c r="D287" s="200" t="str">
        <f t="shared" ca="1" si="18"/>
        <v>Category 4: Central Line Associated Blood Stream Infection (CLABSI) (required)</v>
      </c>
      <c r="E287" s="197">
        <f t="shared" ca="1" si="19"/>
        <v>1270500</v>
      </c>
      <c r="F287" s="197">
        <f t="shared" ca="1" si="20"/>
        <v>1270500</v>
      </c>
      <c r="G287" s="200" t="str">
        <f ca="1">INDIRECT("'"&amp;$Q287&amp;"'!B72")</f>
        <v>Optional Milestone:</v>
      </c>
      <c r="H287" s="200" t="str">
        <f ca="1">INDIRECT("'"&amp;$Q287&amp;"'!D72")</f>
        <v xml:space="preserve">2) Report at least 6 months of data collection on CLIP to SNI for purposes of establishing the baseline and setting benchmarks. </v>
      </c>
      <c r="J287" s="197">
        <f ca="1">INDIRECT("'"&amp;$Q287&amp;"'!F75")</f>
        <v>755</v>
      </c>
      <c r="K287" s="197">
        <f ca="1">INDIRECT("'"&amp;$Q287&amp;"'!F77")</f>
        <v>1643</v>
      </c>
      <c r="L287" s="197">
        <f ca="1">INDIRECT("'"&amp;$Q287&amp;"'!F79")</f>
        <v>0.45952525867315885</v>
      </c>
      <c r="M287" s="197">
        <f ca="1">INDIRECT("'"&amp;$Q287&amp;"'!F82")</f>
        <v>0</v>
      </c>
      <c r="N287" s="197" t="str">
        <f ca="1">INDIRECT("'"&amp;$Q287&amp;"'!B84")</f>
        <v>This housewide percentage reflects the newly clarified NHSN definition of CLIP compliance among all lines inserted (not just those on whom a CLIP form was submitted). Most hospitals report compliance among submitted CLIP forms. However, not all inserters reliably submit a CLIP form. Here, we account for lines for which no CLIP form was submitted; these are considered non-compliant and form a basis for improvement for documentation of compliance.
These data are from the 6 month period (Nov 2011-Apr 2012) Our process of identifying newly placed central lines has been modified; this time period more accurately reflects new lines inserted, the majority of which do not have CLIP forms completed.</v>
      </c>
      <c r="O287" s="197">
        <f ca="1">INDIRECT("'"&amp;$Q287&amp;"'!F92")</f>
        <v>0</v>
      </c>
      <c r="P287" s="197">
        <f ca="1">INDIRECT("'"&amp;$Q287&amp;"'!F94")</f>
        <v>1</v>
      </c>
      <c r="Q287" t="s">
        <v>276</v>
      </c>
      <c r="R287">
        <v>31</v>
      </c>
    </row>
    <row r="288" spans="1:18" x14ac:dyDescent="0.25">
      <c r="A288" s="197" t="str">
        <f>'Total Payment Amount'!$D$2</f>
        <v>The University of California, Irvine Medical Center</v>
      </c>
      <c r="B288" s="197" t="str">
        <f>'Total Payment Amount'!$D$3</f>
        <v>DY 7</v>
      </c>
      <c r="C288" s="198">
        <f>'Total Payment Amount'!$D$4</f>
        <v>41213</v>
      </c>
      <c r="D288" s="200" t="str">
        <f t="shared" ca="1" si="18"/>
        <v>Category 4: Central Line Associated Blood Stream Infection (CLABSI) (required)</v>
      </c>
      <c r="E288" s="197">
        <f t="shared" ca="1" si="19"/>
        <v>1270500</v>
      </c>
      <c r="F288" s="197">
        <f t="shared" ca="1" si="20"/>
        <v>1270500</v>
      </c>
      <c r="G288" s="200" t="str">
        <f ca="1">INDIRECT("'"&amp;$Q288&amp;"'!B97")</f>
        <v>Optional Milestone:</v>
      </c>
      <c r="H288" s="200" t="str">
        <f ca="1">INDIRECT("'"&amp;$Q288&amp;"'!d97")</f>
        <v>3) Report at least 6 months of data collection on CLABSI to SNI for purposes of establishing the baseline and setting benchmarks.</v>
      </c>
      <c r="J288" s="197">
        <f ca="1">INDIRECT("'"&amp;$Q288&amp;"'!F100")</f>
        <v>24</v>
      </c>
      <c r="K288" s="197">
        <f ca="1">INDIRECT("'"&amp;$Q288&amp;"'!F102")</f>
        <v>11108</v>
      </c>
      <c r="L288" s="197">
        <f ca="1">INDIRECT("'"&amp;$Q288&amp;"'!F104")</f>
        <v>2.1606049693914295E-3</v>
      </c>
      <c r="M288" s="197">
        <f ca="1">INDIRECT("'"&amp;$Q288&amp;"'!F107")</f>
        <v>0</v>
      </c>
      <c r="N288" s="197" t="str">
        <f ca="1">INDIRECT("'"&amp;$Q288&amp;"'!B109")</f>
        <v>Num = NHSN defined CLABSI cases in ICU and Non-ICU, excluding Neuropsych &amp; Oncology
Den= Number of ICU and Non-ICU (excluding Neuropsych &amp; Oncology) central line days
These data are inclusive of the 6 month period (Jan 2011 - June 2011) for baseline
24 CLABSI / 11108 Central Line Days x 1000 = 2.16 CLABSI per 1000 line days. 
UCI conferred rights to SNI to see these NHSN data before Dec 2011.
Baseline for ICU= 14/5643=2.48 (Jan-June 2011)
Baseline for non-ICU= 10/5465=1.83 (Jan-June 2011)</v>
      </c>
      <c r="O288" s="197">
        <f ca="1">INDIRECT("'"&amp;$Q288&amp;"'!F117")</f>
        <v>0</v>
      </c>
      <c r="P288" s="197">
        <f ca="1">INDIRECT("'"&amp;$Q288&amp;"'!F119")</f>
        <v>1</v>
      </c>
      <c r="Q288" t="s">
        <v>276</v>
      </c>
      <c r="R288">
        <v>31</v>
      </c>
    </row>
    <row r="289" spans="1:18" x14ac:dyDescent="0.25">
      <c r="A289" s="197" t="str">
        <f>'Total Payment Amount'!$D$2</f>
        <v>The University of California, Irvine Medical Center</v>
      </c>
      <c r="B289" s="197" t="str">
        <f>'Total Payment Amount'!$D$3</f>
        <v>DY 7</v>
      </c>
      <c r="C289" s="198">
        <f>'Total Payment Amount'!$D$4</f>
        <v>41213</v>
      </c>
      <c r="D289" s="200" t="str">
        <f t="shared" ca="1" si="18"/>
        <v>Category 4: Central Line Associated Blood Stream Infection (CLABSI) (required)</v>
      </c>
      <c r="E289" s="197">
        <f t="shared" ca="1" si="19"/>
        <v>1270500</v>
      </c>
      <c r="F289" s="197">
        <f t="shared" ca="1" si="20"/>
        <v>1270500</v>
      </c>
      <c r="G289" s="200" t="str">
        <f ca="1">INDIRECT("'"&amp;$Q289&amp;"'!B122")</f>
        <v>Optional Milestone:</v>
      </c>
      <c r="H289" s="200" t="str">
        <f ca="1">INDIRECT("'"&amp;$Q289&amp;"'!d122")</f>
        <v>4) Report CLIP results to the State.</v>
      </c>
      <c r="J289" s="197">
        <f ca="1">INDIRECT("'"&amp;$Q289&amp;"'!F125")</f>
        <v>0</v>
      </c>
      <c r="K289" s="197">
        <f ca="1">INDIRECT("'"&amp;$Q289&amp;"'!F127")</f>
        <v>0</v>
      </c>
      <c r="L289" s="197" t="str">
        <f ca="1">INDIRECT("'"&amp;$Q289&amp;"'!F129")</f>
        <v>Yes</v>
      </c>
      <c r="M289" s="197" t="str">
        <f ca="1">INDIRECT("'"&amp;$Q289&amp;"'!F132")</f>
        <v>Yes</v>
      </c>
      <c r="N289" s="197" t="str">
        <f ca="1">INDIRECT("'"&amp;$Q289&amp;"'!B134")</f>
        <v>CLIP results for all ICU units reported to CAPH via NHSN.</v>
      </c>
      <c r="O289" s="197" t="str">
        <f ca="1">INDIRECT("'"&amp;$Q289&amp;"'!F142")</f>
        <v>Yes</v>
      </c>
      <c r="P289" s="197">
        <f ca="1">INDIRECT("'"&amp;$Q289&amp;"'!F144")</f>
        <v>1</v>
      </c>
      <c r="Q289" t="s">
        <v>276</v>
      </c>
      <c r="R289">
        <v>31</v>
      </c>
    </row>
    <row r="290" spans="1:18" x14ac:dyDescent="0.25">
      <c r="A290" s="197" t="str">
        <f>'Total Payment Amount'!$D$2</f>
        <v>The University of California, Irvine Medical Center</v>
      </c>
      <c r="B290" s="197" t="str">
        <f>'Total Payment Amount'!$D$3</f>
        <v>DY 7</v>
      </c>
      <c r="C290" s="198">
        <f>'Total Payment Amount'!$D$4</f>
        <v>41213</v>
      </c>
      <c r="D290" s="200" t="str">
        <f t="shared" ca="1" si="18"/>
        <v>Category 4: Central Line Associated Blood Stream Infection (CLABSI) (required)</v>
      </c>
      <c r="E290" s="197">
        <f t="shared" ca="1" si="19"/>
        <v>1270500</v>
      </c>
      <c r="F290" s="197">
        <f t="shared" ca="1" si="20"/>
        <v>1270500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The University of California, Irvine Medical Center</v>
      </c>
      <c r="B291" s="197" t="str">
        <f>'Total Payment Amount'!$D$3</f>
        <v>DY 7</v>
      </c>
      <c r="C291" s="198">
        <f>'Total Payment Amount'!$D$4</f>
        <v>41213</v>
      </c>
      <c r="D291" s="200" t="str">
        <f t="shared" ca="1" si="18"/>
        <v>Category 4: Central Line Associated Blood Stream Infection (CLABSI) (required)</v>
      </c>
      <c r="E291" s="197">
        <f t="shared" ca="1" si="19"/>
        <v>1270500</v>
      </c>
      <c r="F291" s="197">
        <f t="shared" ca="1" si="20"/>
        <v>1270500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The University of California, Irvine Medical Center</v>
      </c>
      <c r="B292" s="197" t="str">
        <f>'Total Payment Amount'!$D$3</f>
        <v>DY 7</v>
      </c>
      <c r="C292" s="198">
        <f>'Total Payment Amount'!$D$4</f>
        <v>41213</v>
      </c>
      <c r="D292" s="200" t="str">
        <f t="shared" ca="1" si="18"/>
        <v>Category 4: Central Line Associated Blood Stream Infection (CLABSI) (required)</v>
      </c>
      <c r="E292" s="197">
        <f t="shared" ca="1" si="19"/>
        <v>1270500</v>
      </c>
      <c r="F292" s="197">
        <f t="shared" ca="1" si="20"/>
        <v>1270500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The University of California, Irvine Medical Center</v>
      </c>
      <c r="B293" s="197" t="str">
        <f>'Total Payment Amount'!$D$3</f>
        <v>DY 7</v>
      </c>
      <c r="C293" s="198">
        <f>'Total Payment Amount'!$D$4</f>
        <v>41213</v>
      </c>
      <c r="D293" s="200" t="str">
        <f t="shared" ca="1" si="18"/>
        <v>Category 4: Central Line Associated Blood Stream Infection (CLABSI) (required)</v>
      </c>
      <c r="E293" s="197">
        <f t="shared" ca="1" si="19"/>
        <v>1270500</v>
      </c>
      <c r="F293" s="197">
        <f t="shared" ca="1" si="20"/>
        <v>1270500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The University of California, Irvine Medical Center</v>
      </c>
      <c r="B294" s="197" t="str">
        <f>'Total Payment Amount'!$D$3</f>
        <v>DY 7</v>
      </c>
      <c r="C294" s="198">
        <f>'Total Payment Amount'!$D$4</f>
        <v>41213</v>
      </c>
      <c r="D294" s="200" t="str">
        <f t="shared" ca="1" si="18"/>
        <v>Category 4: Central Line Associated Blood Stream Infection (CLABSI) (required)</v>
      </c>
      <c r="E294" s="197">
        <f t="shared" ca="1" si="19"/>
        <v>1270500</v>
      </c>
      <c r="F294" s="197">
        <f t="shared" ca="1" si="20"/>
        <v>1270500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The University of California, Irvine Medical Center</v>
      </c>
      <c r="B295" s="197" t="str">
        <f>'Total Payment Amount'!$D$3</f>
        <v>DY 7</v>
      </c>
      <c r="C295" s="198">
        <f>'Total Payment Amount'!$D$4</f>
        <v>41213</v>
      </c>
      <c r="D295" s="200" t="str">
        <f t="shared" ca="1" si="18"/>
        <v>Category 4: Surgical Site Infection Prevention</v>
      </c>
      <c r="E295" s="197">
        <f t="shared" ca="1" si="19"/>
        <v>0</v>
      </c>
      <c r="F295" s="197">
        <f t="shared" ca="1" si="20"/>
        <v>0</v>
      </c>
      <c r="H295" s="200" t="str">
        <f ca="1">INDIRECT("'"&amp;$Q295&amp;"'!B21")</f>
        <v>Rate of surgical site infection for Class 1 and 2 wounds (%)</v>
      </c>
      <c r="J295" s="197">
        <f ca="1">INDIRECT("'"&amp;$Q295&amp;"'!F23")</f>
        <v>0</v>
      </c>
      <c r="K295" s="197">
        <f ca="1">INDIRECT("'"&amp;$Q295&amp;"'!F25")</f>
        <v>0</v>
      </c>
      <c r="L295" s="197" t="str">
        <f ca="1">INDIRECT("'"&amp;$Q295&amp;"'!F27")</f>
        <v>N/A</v>
      </c>
      <c r="N295" s="197">
        <f ca="1">INDIRECT("'"&amp;$Q295&amp;"'!B32")</f>
        <v>0</v>
      </c>
      <c r="O295" s="197">
        <f ca="1">INDIRECT("'"&amp;$Q295&amp;"'!F40")</f>
        <v>0</v>
      </c>
      <c r="P295" s="197" t="str">
        <f ca="1">INDIRECT("'"&amp;$Q295&amp;"'!F44")</f>
        <v/>
      </c>
      <c r="Q295" t="s">
        <v>277</v>
      </c>
      <c r="R295">
        <v>32</v>
      </c>
    </row>
    <row r="296" spans="1:18" x14ac:dyDescent="0.25">
      <c r="A296" s="197" t="str">
        <f>'Total Payment Amount'!$D$2</f>
        <v>The University of California, Irvine Medical Center</v>
      </c>
      <c r="B296" s="197" t="str">
        <f>'Total Payment Amount'!$D$3</f>
        <v>DY 7</v>
      </c>
      <c r="C296" s="198">
        <f>'Total Payment Amount'!$D$4</f>
        <v>41213</v>
      </c>
      <c r="D296" s="200" t="str">
        <f t="shared" ca="1" si="18"/>
        <v>Category 4: Surgical Site Infection Prevention</v>
      </c>
      <c r="E296" s="197">
        <f t="shared" ca="1" si="19"/>
        <v>0</v>
      </c>
      <c r="F296" s="197">
        <f t="shared" ca="1" si="20"/>
        <v>0</v>
      </c>
      <c r="G296" s="200" t="str">
        <f ca="1">INDIRECT("'"&amp;$Q296&amp;"'!B47")</f>
        <v>Optional Milestone:</v>
      </c>
      <c r="H296" s="200">
        <f ca="1">INDIRECT("'"&amp;$Q296&amp;"'!D47")</f>
        <v>0</v>
      </c>
      <c r="J296" s="197">
        <f ca="1">INDIRECT("'"&amp;$Q296&amp;"'!F50")</f>
        <v>0</v>
      </c>
      <c r="K296" s="197">
        <f ca="1">INDIRECT("'"&amp;$Q296&amp;"'!F52")</f>
        <v>0</v>
      </c>
      <c r="L296" s="197" t="str">
        <f ca="1">INDIRECT("'"&amp;$Q296&amp;"'!F54")</f>
        <v>N/A</v>
      </c>
      <c r="M296" s="197">
        <f ca="1">INDIRECT("'"&amp;$Q296&amp;"'!F57")</f>
        <v>0</v>
      </c>
      <c r="N296" s="197">
        <f ca="1">INDIRECT("'"&amp;$Q296&amp;"'!B59")</f>
        <v>0</v>
      </c>
      <c r="O296" s="197">
        <f ca="1">INDIRECT("'"&amp;$Q296&amp;"'!F67")</f>
        <v>0</v>
      </c>
      <c r="P296" s="197" t="str">
        <f ca="1">INDIRECT("'"&amp;$Q296&amp;"'!F69")</f>
        <v/>
      </c>
      <c r="Q296" t="s">
        <v>277</v>
      </c>
      <c r="R296">
        <v>32</v>
      </c>
    </row>
    <row r="297" spans="1:18" x14ac:dyDescent="0.25">
      <c r="A297" s="197" t="str">
        <f>'Total Payment Amount'!$D$2</f>
        <v>The University of California, Irvine Medical Center</v>
      </c>
      <c r="B297" s="197" t="str">
        <f>'Total Payment Amount'!$D$3</f>
        <v>DY 7</v>
      </c>
      <c r="C297" s="198">
        <f>'Total Payment Amount'!$D$4</f>
        <v>41213</v>
      </c>
      <c r="D297" s="200" t="str">
        <f t="shared" ca="1" si="18"/>
        <v>Category 4: Surgical Site Infection Prevention</v>
      </c>
      <c r="E297" s="197">
        <f t="shared" ca="1" si="19"/>
        <v>0</v>
      </c>
      <c r="F297" s="197">
        <f t="shared" ca="1" si="20"/>
        <v>0</v>
      </c>
      <c r="G297" s="200" t="str">
        <f ca="1">INDIRECT("'"&amp;$Q297&amp;"'!B72")</f>
        <v>Optional Milestone:</v>
      </c>
      <c r="H297" s="200">
        <f ca="1">INDIRECT("'"&amp;$Q297&amp;"'!D72")</f>
        <v>0</v>
      </c>
      <c r="J297" s="197">
        <f ca="1">INDIRECT("'"&amp;$Q297&amp;"'!F75")</f>
        <v>0</v>
      </c>
      <c r="K297" s="197">
        <f ca="1">INDIRECT("'"&amp;$Q297&amp;"'!F77")</f>
        <v>0</v>
      </c>
      <c r="L297" s="197" t="str">
        <f ca="1">INDIRECT("'"&amp;$Q297&amp;"'!F79")</f>
        <v>N/A</v>
      </c>
      <c r="M297" s="197">
        <f ca="1">INDIRECT("'"&amp;$Q297&amp;"'!F82")</f>
        <v>0</v>
      </c>
      <c r="N297" s="197">
        <f ca="1">INDIRECT("'"&amp;$Q297&amp;"'!B84")</f>
        <v>0</v>
      </c>
      <c r="O297" s="197">
        <f ca="1">INDIRECT("'"&amp;$Q297&amp;"'!F92")</f>
        <v>0</v>
      </c>
      <c r="P297" s="197" t="str">
        <f ca="1">INDIRECT("'"&amp;$Q297&amp;"'!F94")</f>
        <v/>
      </c>
      <c r="Q297" t="s">
        <v>277</v>
      </c>
      <c r="R297">
        <v>32</v>
      </c>
    </row>
    <row r="298" spans="1:18" x14ac:dyDescent="0.25">
      <c r="A298" s="197" t="str">
        <f>'Total Payment Amount'!$D$2</f>
        <v>The University of California, Irvine Medical Center</v>
      </c>
      <c r="B298" s="197" t="str">
        <f>'Total Payment Amount'!$D$3</f>
        <v>DY 7</v>
      </c>
      <c r="C298" s="198">
        <f>'Total Payment Amount'!$D$4</f>
        <v>41213</v>
      </c>
      <c r="D298" s="200" t="str">
        <f t="shared" ca="1" si="18"/>
        <v>Category 4: Surgical Site Infection Prevention</v>
      </c>
      <c r="E298" s="197">
        <f t="shared" ca="1" si="19"/>
        <v>0</v>
      </c>
      <c r="F298" s="197">
        <f t="shared" ca="1" si="20"/>
        <v>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The University of California, Irvine Medical Center</v>
      </c>
      <c r="B299" s="197" t="str">
        <f>'Total Payment Amount'!$D$3</f>
        <v>DY 7</v>
      </c>
      <c r="C299" s="198">
        <f>'Total Payment Amount'!$D$4</f>
        <v>41213</v>
      </c>
      <c r="D299" s="200" t="str">
        <f t="shared" ca="1" si="18"/>
        <v>Category 4: Surgical Site Infection Prevention</v>
      </c>
      <c r="E299" s="197">
        <f t="shared" ca="1" si="19"/>
        <v>0</v>
      </c>
      <c r="F299" s="197">
        <f t="shared" ca="1" si="20"/>
        <v>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The University of California, Irvine Medical Center</v>
      </c>
      <c r="B300" s="197" t="str">
        <f>'Total Payment Amount'!$D$3</f>
        <v>DY 7</v>
      </c>
      <c r="C300" s="198">
        <f>'Total Payment Amount'!$D$4</f>
        <v>41213</v>
      </c>
      <c r="D300" s="200" t="str">
        <f t="shared" ca="1" si="18"/>
        <v>Category 4: Surgical Site Infection Prevention</v>
      </c>
      <c r="E300" s="197">
        <f t="shared" ca="1" si="19"/>
        <v>0</v>
      </c>
      <c r="F300" s="197">
        <f t="shared" ca="1" si="20"/>
        <v>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The University of California, Irvine Medical Center</v>
      </c>
      <c r="B301" s="197" t="str">
        <f>'Total Payment Amount'!$D$3</f>
        <v>DY 7</v>
      </c>
      <c r="C301" s="198">
        <f>'Total Payment Amount'!$D$4</f>
        <v>41213</v>
      </c>
      <c r="D301" s="200" t="str">
        <f t="shared" ca="1" si="18"/>
        <v>Category 4: Surgical Site Infection Prevention</v>
      </c>
      <c r="E301" s="197">
        <f t="shared" ca="1" si="19"/>
        <v>0</v>
      </c>
      <c r="F301" s="197">
        <f t="shared" ca="1" si="20"/>
        <v>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The University of California, Irvine Medical Center</v>
      </c>
      <c r="B302" s="197" t="str">
        <f>'Total Payment Amount'!$D$3</f>
        <v>DY 7</v>
      </c>
      <c r="C302" s="198">
        <f>'Total Payment Amount'!$D$4</f>
        <v>41213</v>
      </c>
      <c r="D302" s="200" t="str">
        <f t="shared" ca="1" si="18"/>
        <v>Category 4: Hospital-Acquired Pressure Ulcer Prevention</v>
      </c>
      <c r="E302" s="197">
        <f t="shared" ca="1" si="19"/>
        <v>1270500</v>
      </c>
      <c r="F302" s="197">
        <f t="shared" ca="1" si="20"/>
        <v>1270500</v>
      </c>
      <c r="H302" s="200" t="str">
        <f ca="1">INDIRECT("'"&amp;$Q302&amp;"'!B21")</f>
        <v>Prevalence of Stage II, III, IV or unstagable pressure ulcers (%)</v>
      </c>
      <c r="J302" s="197">
        <f ca="1">INDIRECT("'"&amp;$Q302&amp;"'!F23")</f>
        <v>16</v>
      </c>
      <c r="K302" s="197">
        <f ca="1">INDIRECT("'"&amp;$Q302&amp;"'!F25")</f>
        <v>847</v>
      </c>
      <c r="L302" s="197">
        <f ca="1">INDIRECT("'"&amp;$Q302&amp;"'!F27")</f>
        <v>1.8890200708382526E-2</v>
      </c>
      <c r="N302" s="197" t="str">
        <f ca="1">INDIRECT("'"&amp;$Q302&amp;"'!B32")</f>
        <v>The prevalence of all pressure ulcers is measured on a monthly basis and submitted to the Collaborative Alliance for Nursing Outcomes (CalNOC) and National Database of Nursing Quality Indicators on a quarterly basis. Data is also submitted to SNI, CHART and UHC. The prevalence of all Stage II, III, IV or unstagable pressure ulcers that are present which includes ulcers present on admit and hospital acquired is 5.76% (Data reported July 2011-June 2012). 2. The prevalence of all Stage II, III, IV or unstagable pressure ulcers that are  hospital acquired is: 1.89% (Data reported July 2011-June 2012).  Please note the Prevalence % shown in the cell above differs from the second period report due to formatting clarification.</v>
      </c>
      <c r="O302" s="197" t="str">
        <f ca="1">INDIRECT("'"&amp;$Q302&amp;"'!F40")</f>
        <v>N/A</v>
      </c>
      <c r="P302" s="197">
        <f ca="1">INDIRECT("'"&amp;$Q302&amp;"'!F44")</f>
        <v>1</v>
      </c>
      <c r="Q302" t="s">
        <v>278</v>
      </c>
      <c r="R302">
        <v>33</v>
      </c>
    </row>
    <row r="303" spans="1:18" x14ac:dyDescent="0.25">
      <c r="A303" s="197" t="str">
        <f>'Total Payment Amount'!$D$2</f>
        <v>The University of California, Irvine Medical Center</v>
      </c>
      <c r="B303" s="197" t="str">
        <f>'Total Payment Amount'!$D$3</f>
        <v>DY 7</v>
      </c>
      <c r="C303" s="198">
        <f>'Total Payment Amount'!$D$4</f>
        <v>41213</v>
      </c>
      <c r="D303" s="200" t="str">
        <f t="shared" ca="1" si="18"/>
        <v>Category 4: Hospital-Acquired Pressure Ulcer Prevention</v>
      </c>
      <c r="E303" s="197">
        <f t="shared" ca="1" si="19"/>
        <v>1270500</v>
      </c>
      <c r="F303" s="197">
        <f t="shared" ca="1" si="20"/>
        <v>1270500</v>
      </c>
      <c r="G303" s="200" t="str">
        <f ca="1">INDIRECT("'"&amp;$Q303&amp;"'!B47")</f>
        <v>Optional Milestone:</v>
      </c>
      <c r="H303" s="200" t="str">
        <f ca="1">INDIRECT("'"&amp;$Q303&amp;"'!D47")</f>
        <v>1. Implement automated identification of patients with a Braden score &lt; 18</v>
      </c>
      <c r="J303" s="197">
        <f ca="1">INDIRECT("'"&amp;$Q303&amp;"'!F50")</f>
        <v>0</v>
      </c>
      <c r="K303" s="197">
        <f ca="1">INDIRECT("'"&amp;$Q303&amp;"'!F52")</f>
        <v>0</v>
      </c>
      <c r="L303" s="197" t="str">
        <f ca="1">INDIRECT("'"&amp;$Q303&amp;"'!F54")</f>
        <v>Yes</v>
      </c>
      <c r="M303" s="197" t="str">
        <f ca="1">INDIRECT("'"&amp;$Q303&amp;"'!F57")</f>
        <v>Yes</v>
      </c>
      <c r="N303" s="197" t="str">
        <f ca="1">INDIRECT("'"&amp;$Q303&amp;"'!B59")</f>
        <v xml:space="preserve">Automatic identification of patients with a Braden score &lt;18 has been implemented via the Medical Record system. The Braden Score is entered into the Patient Acuity System and automated reports are generated for all patients with a Braden &lt;18.  These reports identify patients that are at a higher risk of developing a hospital acquired pressure ulcer and provide the RN with a guide for implementing preventative interventions. This intervention is 100% completed. </v>
      </c>
      <c r="O303" s="197" t="str">
        <f ca="1">INDIRECT("'"&amp;$Q303&amp;"'!F67")</f>
        <v>Yes</v>
      </c>
      <c r="P303" s="197">
        <f ca="1">INDIRECT("'"&amp;$Q303&amp;"'!F69")</f>
        <v>1</v>
      </c>
      <c r="Q303" t="s">
        <v>278</v>
      </c>
      <c r="R303">
        <v>33</v>
      </c>
    </row>
    <row r="304" spans="1:18" x14ac:dyDescent="0.25">
      <c r="A304" s="197" t="str">
        <f>'Total Payment Amount'!$D$2</f>
        <v>The University of California, Irvine Medical Center</v>
      </c>
      <c r="B304" s="197" t="str">
        <f>'Total Payment Amount'!$D$3</f>
        <v>DY 7</v>
      </c>
      <c r="C304" s="198">
        <f>'Total Payment Amount'!$D$4</f>
        <v>41213</v>
      </c>
      <c r="D304" s="200" t="str">
        <f t="shared" ca="1" si="18"/>
        <v>Category 4: Hospital-Acquired Pressure Ulcer Prevention</v>
      </c>
      <c r="E304" s="197">
        <f t="shared" ca="1" si="19"/>
        <v>1270500</v>
      </c>
      <c r="F304" s="197">
        <f t="shared" ca="1" si="20"/>
        <v>1270500</v>
      </c>
      <c r="G304" s="200" t="str">
        <f ca="1">INDIRECT("'"&amp;$Q304&amp;"'!B72")</f>
        <v>Optional Milestone:</v>
      </c>
      <c r="H304" s="200" t="str">
        <f ca="1">INDIRECT("'"&amp;$Q304&amp;"'!D72")</f>
        <v>2. Implement automated and targeted reminders for daily review of pressure ulcer risk</v>
      </c>
      <c r="J304" s="197">
        <f ca="1">INDIRECT("'"&amp;$Q304&amp;"'!F75")</f>
        <v>0</v>
      </c>
      <c r="K304" s="197">
        <f ca="1">INDIRECT("'"&amp;$Q304&amp;"'!F77")</f>
        <v>0</v>
      </c>
      <c r="L304" s="197" t="str">
        <f ca="1">INDIRECT("'"&amp;$Q304&amp;"'!F79")</f>
        <v>Yes</v>
      </c>
      <c r="M304" s="197" t="str">
        <f ca="1">INDIRECT("'"&amp;$Q304&amp;"'!F82")</f>
        <v>Yes</v>
      </c>
      <c r="N304" s="197" t="str">
        <f ca="1">INDIRECT("'"&amp;$Q304&amp;"'!B84")</f>
        <v>Automatic and targeted reminders have been implemented to provide the RN with a reminder to review the pressure ulcer risk (Braden Score) and enter it into the Electronic Medical Record. The Braden Score is entered via  the Patient Acuity System and automated reports are generated for all patients with a Braden &lt;18.  These reports identify patients that are at a higher risk of developing a hospital acquired pressure ulcer and provide the RN with a guide for implementing preventative interventions. This intervention is 100% completed</v>
      </c>
      <c r="O304" s="197" t="str">
        <f ca="1">INDIRECT("'"&amp;$Q304&amp;"'!F92")</f>
        <v>Yes</v>
      </c>
      <c r="P304" s="197">
        <f ca="1">INDIRECT("'"&amp;$Q304&amp;"'!F94")</f>
        <v>1</v>
      </c>
      <c r="Q304" t="s">
        <v>278</v>
      </c>
      <c r="R304">
        <v>33</v>
      </c>
    </row>
    <row r="305" spans="1:18" x14ac:dyDescent="0.25">
      <c r="A305" s="197" t="str">
        <f>'Total Payment Amount'!$D$2</f>
        <v>The University of California, Irvine Medical Center</v>
      </c>
      <c r="B305" s="197" t="str">
        <f>'Total Payment Amount'!$D$3</f>
        <v>DY 7</v>
      </c>
      <c r="C305" s="198">
        <f>'Total Payment Amount'!$D$4</f>
        <v>41213</v>
      </c>
      <c r="D305" s="200" t="str">
        <f t="shared" ca="1" si="18"/>
        <v>Category 4: Hospital-Acquired Pressure Ulcer Prevention</v>
      </c>
      <c r="E305" s="197">
        <f t="shared" ca="1" si="19"/>
        <v>1270500</v>
      </c>
      <c r="F305" s="197">
        <f t="shared" ca="1" si="20"/>
        <v>1270500</v>
      </c>
      <c r="G305" s="200" t="str">
        <f ca="1">INDIRECT("'"&amp;$Q305&amp;"'!B97")</f>
        <v>Optional Milestone:</v>
      </c>
      <c r="H305" s="200" t="str">
        <f ca="1">INDIRECT("'"&amp;$Q305&amp;"'!d97")</f>
        <v>3. Measure percent of patients identified at risk compared to percent with appropriate interventions implemented</v>
      </c>
      <c r="J305" s="197">
        <f ca="1">INDIRECT("'"&amp;$Q305&amp;"'!F100")</f>
        <v>0</v>
      </c>
      <c r="K305" s="197">
        <f ca="1">INDIRECT("'"&amp;$Q305&amp;"'!F102")</f>
        <v>0</v>
      </c>
      <c r="L305" s="197" t="str">
        <f ca="1">INDIRECT("'"&amp;$Q305&amp;"'!F104")</f>
        <v>Yes</v>
      </c>
      <c r="M305" s="197" t="str">
        <f ca="1">INDIRECT("'"&amp;$Q305&amp;"'!F107")</f>
        <v>Yes</v>
      </c>
      <c r="N305" s="197" t="str">
        <f ca="1">INDIRECT("'"&amp;$Q305&amp;"'!B109")</f>
        <v xml:space="preserve">The percent of patients identified at risk compared to the percent with appropriate interventions implemented is measured during the monthly prevalence study. All eligible patients are examined and a chart review is completed. The following indicators are identified: 1. Percent of patients identified at risk for ulcers on admission 2. Percent of patients that are currently assessed at risk for ulcers and percent of at risk  patientes with prevention protocol implemented at time of survey.  Data from July 2011-December 2011 is as follows: The percent of patients identified at risk  for ulcers at admission is 53.08%,The percent of patients identifed at risk for ulcers at the time of the survey is 44.03% and the percent of patients identifed at risk with appropriate interventions  implemented at time of survey =92.73%. This intervention is 100% completed. </v>
      </c>
      <c r="O305" s="197" t="str">
        <f ca="1">INDIRECT("'"&amp;$Q305&amp;"'!F117")</f>
        <v>Yes</v>
      </c>
      <c r="P305" s="197">
        <f ca="1">INDIRECT("'"&amp;$Q305&amp;"'!F119")</f>
        <v>1</v>
      </c>
      <c r="Q305" t="s">
        <v>278</v>
      </c>
      <c r="R305">
        <v>33</v>
      </c>
    </row>
    <row r="306" spans="1:18" x14ac:dyDescent="0.25">
      <c r="A306" s="197" t="str">
        <f>'Total Payment Amount'!$D$2</f>
        <v>The University of California, Irvine Medical Center</v>
      </c>
      <c r="B306" s="197" t="str">
        <f>'Total Payment Amount'!$D$3</f>
        <v>DY 7</v>
      </c>
      <c r="C306" s="198">
        <f>'Total Payment Amount'!$D$4</f>
        <v>41213</v>
      </c>
      <c r="D306" s="200" t="str">
        <f t="shared" ca="1" si="18"/>
        <v>Category 4: Hospital-Acquired Pressure Ulcer Prevention</v>
      </c>
      <c r="E306" s="197">
        <f t="shared" ca="1" si="19"/>
        <v>1270500</v>
      </c>
      <c r="F306" s="197">
        <f t="shared" ca="1" si="20"/>
        <v>1270500</v>
      </c>
      <c r="G306" s="200" t="str">
        <f ca="1">INDIRECT("'"&amp;$Q306&amp;"'!B122")</f>
        <v>Optional Milestone:</v>
      </c>
      <c r="H306" s="200" t="str">
        <f ca="1">INDIRECT("'"&amp;$Q306&amp;"'!d122")</f>
        <v>4. Measure and report baseline compliance with implementation of appropriate interventions</v>
      </c>
      <c r="J306" s="197">
        <f ca="1">INDIRECT("'"&amp;$Q306&amp;"'!F125")</f>
        <v>0</v>
      </c>
      <c r="K306" s="197">
        <f ca="1">INDIRECT("'"&amp;$Q306&amp;"'!F127")</f>
        <v>0</v>
      </c>
      <c r="L306" s="197" t="str">
        <f ca="1">INDIRECT("'"&amp;$Q306&amp;"'!F129")</f>
        <v>Yes</v>
      </c>
      <c r="M306" s="197" t="str">
        <f ca="1">INDIRECT("'"&amp;$Q306&amp;"'!F132")</f>
        <v>Yes</v>
      </c>
      <c r="N306" s="197" t="str">
        <f ca="1">INDIRECT("'"&amp;$Q306&amp;"'!B134")</f>
        <v>Compliance with implementation of appropriate pressure ulcer prevention interventions is measured monthly and benchmarked nationally on a quarterly bases. The baseline compliance was determined using the data submitted to CalNOC and NDNQI from July 2010 through June 2011. The baseline compliance for percent of 'at risk" patients with a prevention protocol implemented at time of survey is 98.55%,  percent of 'at risk" patients  with pressure redistribution surface in use within the past 24 hours is 85.94%, percent of 'at risk" patients with routine positioning implemented as prescribed within past 24 hours is 95.74%, percent of 'at risk" patients receiving nutritional support within past 24 hours is 80.22% and percent of 'at risk" patients receiving moisture management interventions within past 24 hours is 94.5%. Overall average of compliance for all measures combined=90.99%. This intervention is 100% completed</v>
      </c>
      <c r="O306" s="197" t="str">
        <f ca="1">INDIRECT("'"&amp;$Q306&amp;"'!F142")</f>
        <v>Yes</v>
      </c>
      <c r="P306" s="197">
        <f ca="1">INDIRECT("'"&amp;$Q306&amp;"'!F144")</f>
        <v>1</v>
      </c>
      <c r="Q306" t="s">
        <v>278</v>
      </c>
      <c r="R306">
        <v>33</v>
      </c>
    </row>
    <row r="307" spans="1:18" x14ac:dyDescent="0.25">
      <c r="A307" s="197" t="str">
        <f>'Total Payment Amount'!$D$2</f>
        <v>The University of California, Irvine Medical Center</v>
      </c>
      <c r="B307" s="197" t="str">
        <f>'Total Payment Amount'!$D$3</f>
        <v>DY 7</v>
      </c>
      <c r="C307" s="198">
        <f>'Total Payment Amount'!$D$4</f>
        <v>41213</v>
      </c>
      <c r="D307" s="200" t="str">
        <f t="shared" ca="1" si="18"/>
        <v>Category 4: Hospital-Acquired Pressure Ulcer Prevention</v>
      </c>
      <c r="E307" s="197">
        <f t="shared" ca="1" si="19"/>
        <v>1270500</v>
      </c>
      <c r="F307" s="197">
        <f t="shared" ca="1" si="20"/>
        <v>1270500</v>
      </c>
      <c r="G307" s="200" t="str">
        <f ca="1">INDIRECT("'"&amp;$Q307&amp;"'!B147")</f>
        <v>Optional Milestone:</v>
      </c>
      <c r="H307" s="200" t="str">
        <f ca="1">INDIRECT("'"&amp;$Q307&amp;"'!d147")</f>
        <v>5. Monitor Clinical Documentation Specialist data for charts likely to be coded for HAPU and review for identified approved criteria</v>
      </c>
      <c r="J307" s="197">
        <f ca="1">INDIRECT("'"&amp;$Q307&amp;"'!F150")</f>
        <v>0</v>
      </c>
      <c r="K307" s="197">
        <f ca="1">INDIRECT("'"&amp;$Q307&amp;"'!F152")</f>
        <v>0</v>
      </c>
      <c r="L307" s="197" t="str">
        <f ca="1">INDIRECT("'"&amp;$Q307&amp;"'!F154")</f>
        <v>Yes</v>
      </c>
      <c r="M307" s="197" t="str">
        <f ca="1">INDIRECT("'"&amp;$Q307&amp;"'!F157")</f>
        <v>Yes</v>
      </c>
      <c r="N307" s="197" t="str">
        <f ca="1">INDIRECT("'"&amp;$Q307&amp;"'!B159")</f>
        <v xml:space="preserve">The Clinical Documentation Specialists review 25% of all inpatient charts. When documenation about the presence of a pressure ulcer is present, the Clinical Documenation Specialist (CDS) reviews the record to determine if the ulcer was present on admission (POA) or hospital acquired (HAPU). A note is then added to the worksheet that is sent to the coders. After discharge, the coder reviews the entire record and codes the presence of the pressure ulcer, location, stage and whether it is HAPU or POA. Additionally, a daily printout is reviewed of all discharged patients with a code of HAPU. This printout is compared to the spreadsheet prepared by the wound nurses to identify any discrpencies. This intervention is 100% completed.  </v>
      </c>
      <c r="O307" s="197" t="str">
        <f ca="1">INDIRECT("'"&amp;$Q307&amp;"'!F167")</f>
        <v>Yes</v>
      </c>
      <c r="P307" s="197">
        <f ca="1">INDIRECT("'"&amp;$Q307&amp;"'!F169")</f>
        <v>1</v>
      </c>
      <c r="Q307" t="s">
        <v>278</v>
      </c>
      <c r="R307">
        <v>33</v>
      </c>
    </row>
    <row r="308" spans="1:18" x14ac:dyDescent="0.25">
      <c r="A308" s="197" t="str">
        <f>'Total Payment Amount'!$D$2</f>
        <v>The University of California, Irvine Medical Center</v>
      </c>
      <c r="B308" s="197" t="str">
        <f>'Total Payment Amount'!$D$3</f>
        <v>DY 7</v>
      </c>
      <c r="C308" s="198">
        <f>'Total Payment Amount'!$D$4</f>
        <v>41213</v>
      </c>
      <c r="D308" s="200" t="str">
        <f t="shared" ca="1" si="18"/>
        <v>Category 4: Hospital-Acquired Pressure Ulcer Prevention</v>
      </c>
      <c r="E308" s="197">
        <f t="shared" ca="1" si="19"/>
        <v>1270500</v>
      </c>
      <c r="F308" s="197">
        <f t="shared" ca="1" si="20"/>
        <v>1270500</v>
      </c>
      <c r="G308" s="200" t="str">
        <f ca="1">INDIRECT("'"&amp;$Q308&amp;"'!B172")</f>
        <v>Optional Milestone:</v>
      </c>
      <c r="H308" s="200" t="str">
        <f ca="1">INDIRECT("'"&amp;$Q308&amp;"'!d172")</f>
        <v xml:space="preserve">6. Improve compliance of patients receiving appropriate interventions by 10% or achieve &gt;80% </v>
      </c>
      <c r="J308" s="197">
        <f ca="1">INDIRECT("'"&amp;$Q308&amp;"'!F175")</f>
        <v>356</v>
      </c>
      <c r="K308" s="197">
        <f ca="1">INDIRECT("'"&amp;$Q308&amp;"'!F177")</f>
        <v>356</v>
      </c>
      <c r="L308" s="197" t="str">
        <f ca="1">INDIRECT("'"&amp;$Q308&amp;"'!F179")</f>
        <v>Yes</v>
      </c>
      <c r="M308" s="197" t="str">
        <f ca="1">INDIRECT("'"&amp;$Q308&amp;"'!F182")</f>
        <v>Yes</v>
      </c>
      <c r="N308" s="197" t="str">
        <f ca="1">INDIRECT("'"&amp;$Q308&amp;"'!B184")</f>
        <v>The compliance for patients receiving appropriate interventions is 100%. This intervention is 100% complete.</v>
      </c>
      <c r="O308" s="197" t="str">
        <f ca="1">INDIRECT("'"&amp;$Q308&amp;"'!F192")</f>
        <v>Yes</v>
      </c>
      <c r="P308" s="197">
        <f ca="1">INDIRECT("'"&amp;$Q308&amp;"'!F194")</f>
        <v>1</v>
      </c>
      <c r="Q308" t="s">
        <v>278</v>
      </c>
      <c r="R308">
        <v>33</v>
      </c>
    </row>
    <row r="309" spans="1:18" x14ac:dyDescent="0.25">
      <c r="A309" s="197" t="str">
        <f>'Total Payment Amount'!$D$2</f>
        <v>The University of California, Irvine Medical Center</v>
      </c>
      <c r="B309" s="197" t="str">
        <f>'Total Payment Amount'!$D$3</f>
        <v>DY 7</v>
      </c>
      <c r="C309" s="198">
        <f>'Total Payment Amount'!$D$4</f>
        <v>41213</v>
      </c>
      <c r="D309" s="200" t="str">
        <f t="shared" ca="1" si="18"/>
        <v>Category 4: Hospital-Acquired Pressure Ulcer Prevention</v>
      </c>
      <c r="E309" s="197">
        <f t="shared" ca="1" si="19"/>
        <v>1270500</v>
      </c>
      <c r="F309" s="197">
        <f t="shared" ca="1" si="20"/>
        <v>1270500</v>
      </c>
      <c r="G309" s="200" t="str">
        <f ca="1">INDIRECT("'"&amp;$Q309&amp;"'!B197")</f>
        <v>Optional Milestone:</v>
      </c>
      <c r="H309" s="200" t="str">
        <f ca="1">INDIRECT("'"&amp;$Q309&amp;"'!d197")</f>
        <v>7. Provide updated education</v>
      </c>
      <c r="J309" s="197">
        <f ca="1">INDIRECT("'"&amp;$Q309&amp;"'!F200")</f>
        <v>0</v>
      </c>
      <c r="K309" s="197">
        <f ca="1">INDIRECT("'"&amp;$Q309&amp;"'!F202")</f>
        <v>0</v>
      </c>
      <c r="L309" s="197" t="str">
        <f ca="1">INDIRECT("'"&amp;$Q309&amp;"'!F204")</f>
        <v>Yes</v>
      </c>
      <c r="M309" s="197" t="str">
        <f ca="1">INDIRECT("'"&amp;$Q309&amp;"'!F207")</f>
        <v>Yes</v>
      </c>
      <c r="N309" s="197" t="str">
        <f ca="1">INDIRECT("'"&amp;$Q309&amp;"'!B209")</f>
        <v>Updated skin and wound care education was developed and provided to staff. This optional milestone is completed. 20 course offerings were provided between February 2011-December 2012. The education was developed and presented by the Skin and Wound specialist and included updated information on pressure ulcer prevention, wound care, ostomy care and Pressure ulcer education is ongoing. Focused education was also provided to all Surgical Intensive Care Unit staff with the implementation of new positioning devices. Ongoing education is scheduled for 2012. To date, 5 courses have been scheduled. This intervention is 100% completed</v>
      </c>
      <c r="O309" s="197" t="str">
        <f ca="1">INDIRECT("'"&amp;$Q309&amp;"'!F217")</f>
        <v>Yes</v>
      </c>
      <c r="P309" s="197">
        <f ca="1">INDIRECT("'"&amp;$Q309&amp;"'!F219")</f>
        <v>1</v>
      </c>
      <c r="Q309" t="s">
        <v>278</v>
      </c>
      <c r="R309">
        <v>33</v>
      </c>
    </row>
    <row r="310" spans="1:18" x14ac:dyDescent="0.25">
      <c r="A310" s="197" t="str">
        <f>'Total Payment Amount'!$D$2</f>
        <v>The University of California, Irvine Medical Center</v>
      </c>
      <c r="B310" s="197" t="str">
        <f>'Total Payment Amount'!$D$3</f>
        <v>DY 7</v>
      </c>
      <c r="C310" s="198">
        <f>'Total Payment Amount'!$D$4</f>
        <v>41213</v>
      </c>
      <c r="D310" s="200" t="str">
        <f t="shared" ca="1" si="18"/>
        <v>Category 4: Hospital-Acquired Pressure Ulcer Prevention</v>
      </c>
      <c r="E310" s="197">
        <f t="shared" ca="1" si="19"/>
        <v>1270500</v>
      </c>
      <c r="F310" s="197">
        <f t="shared" ca="1" si="20"/>
        <v>1270500</v>
      </c>
      <c r="G310" s="200" t="str">
        <f ca="1">INDIRECT("'"&amp;$Q310&amp;"'!B222")</f>
        <v>Optional Milestone:</v>
      </c>
      <c r="H310" s="200" t="str">
        <f ca="1">INDIRECT("'"&amp;$Q310&amp;"'!d222")</f>
        <v>8. Replace/purchase remainder of the needed surfaces, mattresses, and positioning aids</v>
      </c>
      <c r="J310" s="197">
        <f ca="1">INDIRECT("'"&amp;$Q310&amp;"'!F225")</f>
        <v>0</v>
      </c>
      <c r="K310" s="197">
        <f ca="1">INDIRECT("'"&amp;$Q310&amp;"'!F227")</f>
        <v>0</v>
      </c>
      <c r="L310" s="197" t="str">
        <f ca="1">INDIRECT("'"&amp;$Q310&amp;"'!F229")</f>
        <v>Yes</v>
      </c>
      <c r="M310" s="197" t="str">
        <f ca="1">INDIRECT("'"&amp;$Q310&amp;"'!F232")</f>
        <v>Yes</v>
      </c>
      <c r="N310" s="197" t="str">
        <f ca="1">INDIRECT("'"&amp;$Q310&amp;"'!B234")</f>
        <v xml:space="preserve">The budget for completing the purchase of the remainder of the surfaces, mattresses and postiioning aids was approved through the Capital process and all replacements/purchases have been completed. This intervention is 100% completed. </v>
      </c>
      <c r="O310" s="197" t="str">
        <f ca="1">INDIRECT("'"&amp;$Q310&amp;"'!F242")</f>
        <v>Yes</v>
      </c>
      <c r="P310" s="197">
        <f ca="1">INDIRECT("'"&amp;$Q310&amp;"'!F244")</f>
        <v>1</v>
      </c>
      <c r="Q310" t="s">
        <v>278</v>
      </c>
      <c r="R310">
        <v>33</v>
      </c>
    </row>
    <row r="311" spans="1:18" x14ac:dyDescent="0.25">
      <c r="A311" s="197" t="str">
        <f>'Total Payment Amount'!$D$2</f>
        <v>The University of California, Irvine Medical Center</v>
      </c>
      <c r="B311" s="197" t="str">
        <f>'Total Payment Amount'!$D$3</f>
        <v>DY 7</v>
      </c>
      <c r="C311" s="198">
        <f>'Total Payment Amount'!$D$4</f>
        <v>41213</v>
      </c>
      <c r="D311" s="200" t="str">
        <f t="shared" ca="1" si="18"/>
        <v>Category 4: Hospital-Acquired Pressure Ulcer Prevention</v>
      </c>
      <c r="E311" s="197">
        <f t="shared" ca="1" si="19"/>
        <v>1270500</v>
      </c>
      <c r="F311" s="197">
        <f t="shared" ca="1" si="20"/>
        <v>1270500</v>
      </c>
      <c r="G311" s="200" t="str">
        <f ca="1">INDIRECT("'"&amp;$Q311&amp;"'!B247")</f>
        <v>Optional Milestone:</v>
      </c>
      <c r="H311" s="200" t="str">
        <f ca="1">INDIRECT("'"&amp;$Q311&amp;"'!d247")</f>
        <v>9. Develop baseline measures of length of stay for risk stratified patient populations with at risk Braden scores</v>
      </c>
      <c r="J311" s="197">
        <f ca="1">INDIRECT("'"&amp;$Q311&amp;"'!F250")</f>
        <v>0</v>
      </c>
      <c r="K311" s="197">
        <f ca="1">INDIRECT("'"&amp;$Q311&amp;"'!F252")</f>
        <v>0</v>
      </c>
      <c r="L311" s="197" t="str">
        <f ca="1">INDIRECT("'"&amp;$Q311&amp;"'!F254")</f>
        <v>Yes</v>
      </c>
      <c r="M311" s="197" t="str">
        <f ca="1">INDIRECT("'"&amp;$Q311&amp;"'!F257")</f>
        <v>Yes</v>
      </c>
      <c r="N311" s="197" t="str">
        <f ca="1">INDIRECT("'"&amp;$Q311&amp;"'!B259")</f>
        <v xml:space="preserve">The baseline measure for length of stay for risk strifified patient populations with at risk Braden scales was calculated using the incident reporting system of all patients with a pressure ulcer and the automated print-out of all patients coded with a pressure ulcer upon discharge. Using the data from December 2011 through February 2012 (3 full months), two different timeframes emerged as the most risky time for a patient to develop a hospital acquired pressure ulcer. On average, patients were more likely to develo a Hospital Acquired Pressure Ulcer after a LOS of 4.9 days and then again at 19.78 days. This information is valuable and will be utilized to focus preventative measure on patients that have a lenght of stay &gt;4 days. </v>
      </c>
      <c r="O311" s="197" t="str">
        <f ca="1">INDIRECT("'"&amp;$Q311&amp;"'!F267")</f>
        <v>Yes</v>
      </c>
      <c r="P311" s="197">
        <f ca="1">INDIRECT("'"&amp;$Q311&amp;"'!F269")</f>
        <v>1</v>
      </c>
      <c r="Q311" t="s">
        <v>278</v>
      </c>
      <c r="R311">
        <v>33</v>
      </c>
    </row>
    <row r="312" spans="1:18" x14ac:dyDescent="0.25">
      <c r="A312" s="197" t="str">
        <f>'Total Payment Amount'!$D$2</f>
        <v>The University of California, Irvine Medical Center</v>
      </c>
      <c r="B312" s="197" t="str">
        <f>'Total Payment Amount'!$D$3</f>
        <v>DY 7</v>
      </c>
      <c r="C312" s="198">
        <f>'Total Payment Amount'!$D$4</f>
        <v>41213</v>
      </c>
      <c r="D312" s="200" t="str">
        <f t="shared" ca="1" si="18"/>
        <v>Category 4: Hospital-Acquired Pressure Ulcer Prevention</v>
      </c>
      <c r="E312" s="197">
        <f t="shared" ca="1" si="19"/>
        <v>1270500</v>
      </c>
      <c r="F312" s="197">
        <f t="shared" ca="1" si="20"/>
        <v>1270500</v>
      </c>
      <c r="G312" s="200" t="str">
        <f ca="1">INDIRECT("'"&amp;$Q312&amp;"'!B272")</f>
        <v>Optional Milestone:</v>
      </c>
      <c r="H312" s="200" t="str">
        <f ca="1">INDIRECT("'"&amp;$Q312&amp;"'!d272")</f>
        <v xml:space="preserve">10. Develop automated summary statistics for length of stay for risk stratified patient populations with at risk Braden Scores </v>
      </c>
      <c r="J312" s="197">
        <f ca="1">INDIRECT("'"&amp;$Q312&amp;"'!F275")</f>
        <v>0</v>
      </c>
      <c r="K312" s="197">
        <f ca="1">INDIRECT("'"&amp;$Q312&amp;"'!F277")</f>
        <v>0</v>
      </c>
      <c r="L312" s="197" t="str">
        <f ca="1">INDIRECT("'"&amp;$Q312&amp;"'!F279")</f>
        <v>Yes</v>
      </c>
      <c r="M312" s="197" t="str">
        <f ca="1">INDIRECT("'"&amp;$Q312&amp;"'!F282")</f>
        <v>Yes</v>
      </c>
      <c r="N312" s="197" t="str">
        <f ca="1">INDIRECT("'"&amp;$Q312&amp;"'!B284")</f>
        <v>Automated summary statistics for length of stay for all patients including risk stratified patient populations with at risk Braden Scores are available daily via the electronic medical record. This data is utilized to conduct in depth analysis to determine if there are characteristics that can be used to minimize the incidence of hospital acquired pressure uclers. This intervention is 100% completed.</v>
      </c>
      <c r="O312" s="197" t="str">
        <f ca="1">INDIRECT("'"&amp;$Q312&amp;"'!F292")</f>
        <v>Yes</v>
      </c>
      <c r="P312" s="197">
        <f ca="1">INDIRECT("'"&amp;$Q312&amp;"'!F294")</f>
        <v>1</v>
      </c>
      <c r="Q312" t="s">
        <v>278</v>
      </c>
      <c r="R312">
        <v>33</v>
      </c>
    </row>
    <row r="313" spans="1:18" x14ac:dyDescent="0.25">
      <c r="A313" s="197" t="str">
        <f>'Total Payment Amount'!$D$2</f>
        <v>The University of California, Irvine Medical Center</v>
      </c>
      <c r="B313" s="197" t="str">
        <f>'Total Payment Amount'!$D$3</f>
        <v>DY 7</v>
      </c>
      <c r="C313" s="198">
        <f>'Total Payment Amount'!$D$4</f>
        <v>41213</v>
      </c>
      <c r="D313" s="200" t="str">
        <f t="shared" ca="1" si="18"/>
        <v>Category 4: Hospital-Acquired Pressure Ulcer Prevention</v>
      </c>
      <c r="E313" s="197">
        <f t="shared" ca="1" si="19"/>
        <v>1270500</v>
      </c>
      <c r="F313" s="197">
        <f t="shared" ca="1" si="20"/>
        <v>1270500</v>
      </c>
      <c r="G313" s="200" t="str">
        <f ca="1">INDIRECT("'"&amp;$Q313&amp;"'!B297")</f>
        <v>Optional Milestone:</v>
      </c>
      <c r="H313" s="200" t="str">
        <f ca="1">INDIRECT("'"&amp;$Q313&amp;"'!D297")</f>
        <v>11. Compare HAPU rates based upon medical record review vs. coded data</v>
      </c>
      <c r="J313" s="197">
        <f ca="1">INDIRECT("'"&amp;$Q313&amp;"'!F300")</f>
        <v>21</v>
      </c>
      <c r="K313" s="197">
        <f ca="1">INDIRECT("'"&amp;$Q313&amp;"'!F302")</f>
        <v>21</v>
      </c>
      <c r="L313" s="197" t="str">
        <f ca="1">INDIRECT("'"&amp;$Q313&amp;"'!F304")</f>
        <v>Yes</v>
      </c>
      <c r="M313" s="197" t="str">
        <f ca="1">INDIRECT("'"&amp;$Q313&amp;"'!F307")</f>
        <v>Yes</v>
      </c>
      <c r="N313" s="197" t="str">
        <f ca="1">INDIRECT("'"&amp;$Q313&amp;"'!B309")</f>
        <v xml:space="preserve">The # of actual Hospital Acqured Pressure Ulcers are compared to the # of  Hospital Acqured Pressure Ulcers determined by coded data. The coded numbers are generated daily and compared to the actual pressure ulcers that are recorded via the incident report system and evaluated by the skin and wound nurses. Process is to validate that all patients are coded accurately for a pressure ulcer. 100% of the patients coded upon discharge as having a hospital acquired pressure ulcer were coded correctly.  </v>
      </c>
      <c r="O313" s="197" t="str">
        <f ca="1">INDIRECT("'"&amp;$Q313&amp;"'!F317")</f>
        <v>Yes</v>
      </c>
      <c r="P313" s="197">
        <f ca="1">INDIRECT("'"&amp;$Q313&amp;"'!F319")</f>
        <v>1</v>
      </c>
      <c r="Q313" t="s">
        <v>278</v>
      </c>
      <c r="R313">
        <v>33</v>
      </c>
    </row>
    <row r="314" spans="1:18" x14ac:dyDescent="0.25">
      <c r="A314" s="197" t="str">
        <f>'Total Payment Amount'!$D$2</f>
        <v>The University of California, Irvine Medical Center</v>
      </c>
      <c r="B314" s="197" t="str">
        <f>'Total Payment Amount'!$D$3</f>
        <v>DY 7</v>
      </c>
      <c r="C314" s="198">
        <f>'Total Payment Amount'!$D$4</f>
        <v>41213</v>
      </c>
      <c r="D314" s="200" t="str">
        <f t="shared" ca="1" si="18"/>
        <v>Category 4: Hospital-Acquired Pressure Ulcer Prevention</v>
      </c>
      <c r="E314" s="197">
        <f t="shared" ca="1" si="19"/>
        <v>1270500</v>
      </c>
      <c r="F314" s="197">
        <f t="shared" ca="1" si="20"/>
        <v>1270500</v>
      </c>
      <c r="G314" s="200" t="str">
        <f ca="1">INDIRECT("'"&amp;$Q314&amp;"'!B322")</f>
        <v>Optional Milestone:</v>
      </c>
      <c r="H314" s="200" t="str">
        <f ca="1">INDIRECT("'"&amp;$Q314&amp;"'!D322")</f>
        <v>12. Initiate automated detection of any HAPU to signal charts for review</v>
      </c>
      <c r="J314" s="197">
        <f ca="1">INDIRECT("'"&amp;$Q314&amp;"'!F325")</f>
        <v>0</v>
      </c>
      <c r="K314" s="197">
        <f ca="1">INDIRECT("'"&amp;$Q314&amp;"'!F327")</f>
        <v>0</v>
      </c>
      <c r="L314" s="197" t="str">
        <f ca="1">INDIRECT("'"&amp;$Q314&amp;"'!F329")</f>
        <v>Yes</v>
      </c>
      <c r="M314" s="197" t="str">
        <f ca="1">INDIRECT("'"&amp;$Q314&amp;"'!F332")</f>
        <v>Yes</v>
      </c>
      <c r="N314" s="197" t="str">
        <f ca="1">INDIRECT("'"&amp;$Q314&amp;"'!B334")</f>
        <v xml:space="preserve">Automated detection of any hospital acquired pressure ulcer is done via the incident reporting system. Upon detection, each pressure ulcer is entered into the incident reporting system by the frontline RN. Each incident is then automatically sent to the skin and wound nurses for evaluation. This milestone is 100% completed </v>
      </c>
      <c r="O314" s="197" t="str">
        <f ca="1">INDIRECT("'"&amp;$Q314&amp;"'!F342")</f>
        <v>Yes</v>
      </c>
      <c r="P314" s="197">
        <f ca="1">INDIRECT("'"&amp;$Q314&amp;"'!F344")</f>
        <v>1</v>
      </c>
      <c r="Q314" t="s">
        <v>278</v>
      </c>
      <c r="R314">
        <v>33</v>
      </c>
    </row>
    <row r="315" spans="1:18" x14ac:dyDescent="0.25">
      <c r="A315" s="197" t="str">
        <f>'Total Payment Amount'!$D$2</f>
        <v>The University of California, Irvine Medical Center</v>
      </c>
      <c r="B315" s="197" t="str">
        <f>'Total Payment Amount'!$D$3</f>
        <v>DY 7</v>
      </c>
      <c r="C315" s="198">
        <f>'Total Payment Amount'!$D$4</f>
        <v>41213</v>
      </c>
      <c r="D315" s="200" t="str">
        <f t="shared" ca="1" si="18"/>
        <v>Category 4: Hospital-Acquired Pressure Ulcer Prevention</v>
      </c>
      <c r="E315" s="197">
        <f t="shared" ca="1" si="19"/>
        <v>1270500</v>
      </c>
      <c r="F315" s="197">
        <f t="shared" ca="1" si="20"/>
        <v>1270500</v>
      </c>
      <c r="G315" s="200" t="str">
        <f ca="1">INDIRECT("'"&amp;$Q315&amp;"'!B347")</f>
        <v>Optional Milestone:</v>
      </c>
      <c r="H315" s="200" t="str">
        <f ca="1">INDIRECT("'"&amp;$Q315&amp;"'!D347")</f>
        <v>13.   Report HAPU data to SNI, CALNOC, NDNQI, UHC &amp; CHART to foster shared learning and benchmarking nationally, across California hospitals, and with academic medical centers.</v>
      </c>
      <c r="J315" s="197">
        <f ca="1">INDIRECT("'"&amp;$Q315&amp;"'!F350")</f>
        <v>0</v>
      </c>
      <c r="K315" s="197">
        <f ca="1">INDIRECT("'"&amp;$Q315&amp;"'!F352")</f>
        <v>0</v>
      </c>
      <c r="L315" s="197" t="str">
        <f ca="1">INDIRECT("'"&amp;$Q315&amp;"'!F354")</f>
        <v>Yes</v>
      </c>
      <c r="M315" s="197" t="str">
        <f ca="1">INDIRECT("'"&amp;$Q315&amp;"'!F357")</f>
        <v>Yes</v>
      </c>
      <c r="N315" s="197" t="str">
        <f ca="1">INDIRECT("'"&amp;$Q315&amp;"'!B359")</f>
        <v>All Hospital Acquired Pressure Ulcer Data has been reported to CalNOC, NDNQI , UHC &amp; CHART. All data and practices have been shared with SNI  on 3/12. All data will continue to be shared on a quarterly basis. This milestone is 100% completed.</v>
      </c>
      <c r="O315" s="197" t="str">
        <f ca="1">INDIRECT("'"&amp;$Q315&amp;"'!F367")</f>
        <v>Yes</v>
      </c>
      <c r="P315" s="197">
        <f ca="1">INDIRECT("'"&amp;$Q315&amp;"'!F369")</f>
        <v>1</v>
      </c>
      <c r="Q315" t="s">
        <v>278</v>
      </c>
      <c r="R315">
        <v>33</v>
      </c>
    </row>
    <row r="316" spans="1:18" x14ac:dyDescent="0.25">
      <c r="A316" s="197" t="str">
        <f>'Total Payment Amount'!$D$2</f>
        <v>The University of California, Irvine Medical Center</v>
      </c>
      <c r="B316" s="197" t="str">
        <f>'Total Payment Amount'!$D$3</f>
        <v>DY 7</v>
      </c>
      <c r="C316" s="198">
        <f>'Total Payment Amount'!$D$4</f>
        <v>41213</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The University of California, Irvine Medical Center</v>
      </c>
      <c r="B317" s="197" t="str">
        <f>'Total Payment Amount'!$D$3</f>
        <v>DY 7</v>
      </c>
      <c r="C317" s="198">
        <f>'Total Payment Amount'!$D$4</f>
        <v>41213</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The University of California, Irvine Medical Center</v>
      </c>
      <c r="B318" s="197" t="str">
        <f>'Total Payment Amount'!$D$3</f>
        <v>DY 7</v>
      </c>
      <c r="C318" s="198">
        <f>'Total Payment Amount'!$D$4</f>
        <v>41213</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The University of California, Irvine Medical Center</v>
      </c>
      <c r="B319" s="197" t="str">
        <f>'Total Payment Amount'!$D$3</f>
        <v>DY 7</v>
      </c>
      <c r="C319" s="198">
        <f>'Total Payment Amount'!$D$4</f>
        <v>41213</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The University of California, Irvine Medical Center</v>
      </c>
      <c r="B320" s="197" t="str">
        <f>'Total Payment Amount'!$D$3</f>
        <v>DY 7</v>
      </c>
      <c r="C320" s="198">
        <f>'Total Payment Amount'!$D$4</f>
        <v>41213</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The University of California, Irvine Medical Center</v>
      </c>
      <c r="B321" s="197" t="str">
        <f>'Total Payment Amount'!$D$3</f>
        <v>DY 7</v>
      </c>
      <c r="C321" s="198">
        <f>'Total Payment Amount'!$D$4</f>
        <v>41213</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The University of California, Irvine Medical Center</v>
      </c>
      <c r="B322" s="197" t="str">
        <f>'Total Payment Amount'!$D$3</f>
        <v>DY 7</v>
      </c>
      <c r="C322" s="198">
        <f>'Total Payment Amount'!$D$4</f>
        <v>41213</v>
      </c>
      <c r="D322" s="200" t="str">
        <f t="shared" ca="1" si="18"/>
        <v>Category 4: Venous Thromboembolism (VTE) Prevention and Treatment</v>
      </c>
      <c r="E322" s="197">
        <f t="shared" ca="1" si="19"/>
        <v>1270500</v>
      </c>
      <c r="F322" s="197">
        <f t="shared" ca="1" si="20"/>
        <v>1270500</v>
      </c>
      <c r="H322" s="200" t="str">
        <f ca="1">INDIRECT("'"&amp;$Q322&amp;"'!D22")</f>
        <v>1. Report at least 6 months of data collection on the VTE process measures to SNI for purposes of establishing the baseline and setting benchmarks.</v>
      </c>
      <c r="J322" s="197">
        <f ca="1">INDIRECT("'"&amp;$Q322&amp;"'!F25")</f>
        <v>0</v>
      </c>
      <c r="K322" s="197">
        <f ca="1">INDIRECT("'"&amp;$Q322&amp;"'!F27")</f>
        <v>0</v>
      </c>
      <c r="L322" s="197" t="str">
        <f ca="1">INDIRECT("'"&amp;$Q322&amp;"'!F29")</f>
        <v>Yes</v>
      </c>
      <c r="M322" s="197" t="str">
        <f ca="1">INDIRECT("'"&amp;$Q322&amp;"'!F32")</f>
        <v>Yes</v>
      </c>
      <c r="N322" s="197" t="str">
        <f ca="1">INDIRECT("'"&amp;$Q322&amp;"'!B34")</f>
        <v xml:space="preserve">Data was officially reported to SNI in June 2012.  Baseline data dates = January 2011 – June 2011 
Measure:                 Baseline   
VTE 1 - VTE Prophylaxis within 24 hours of arrival:   73.3% (264/360)
VTE 2 – ICU VTE Prophylaxis:   95.8% (345/360)
VTE 3 – VTE patients with Anticoagulation Overlap Therapy:        90.2% (46/51)
VTE 4 – Platelet monitoring on VTE patients receiving  Unfractionated Heparin:        92.1% (35/38)
VTE 5 – VTE Discharge Instructions:        36.1% (17/47)
VTE 6 – Incidence of Potentially Preventable:    VTE 3.9% (1/26)
</v>
      </c>
      <c r="O322" s="197" t="str">
        <f ca="1">INDIRECT("'"&amp;$Q322&amp;"'!F42")</f>
        <v>Yes</v>
      </c>
      <c r="P322" s="197">
        <f ca="1">INDIRECT("'"&amp;$Q322&amp;"'!F44")</f>
        <v>1</v>
      </c>
      <c r="Q322" t="s">
        <v>280</v>
      </c>
      <c r="R322">
        <v>35</v>
      </c>
    </row>
    <row r="323" spans="1:18" x14ac:dyDescent="0.25">
      <c r="A323" s="197" t="str">
        <f>'Total Payment Amount'!$D$2</f>
        <v>The University of California, Irvine Medical Center</v>
      </c>
      <c r="B323" s="197" t="str">
        <f>'Total Payment Amount'!$D$3</f>
        <v>DY 7</v>
      </c>
      <c r="C323" s="198">
        <f>'Total Payment Amount'!$D$4</f>
        <v>41213</v>
      </c>
      <c r="D323" s="200" t="str">
        <f t="shared" ca="1" si="18"/>
        <v>Category 4: Venous Thromboembolism (VTE) Prevention and Treatment</v>
      </c>
      <c r="E323" s="197">
        <f t="shared" ca="1" si="19"/>
        <v>1270500</v>
      </c>
      <c r="F323" s="197">
        <f t="shared" ca="1" si="20"/>
        <v>1270500</v>
      </c>
      <c r="G323" s="200" t="str">
        <f ca="1">INDIRECT("'"&amp;$Q323&amp;"'!B47")</f>
        <v>Optional Milestone:</v>
      </c>
      <c r="H323" s="200" t="str">
        <f ca="1">INDIRECT("'"&amp;$Q323&amp;"'!D47")</f>
        <v>2. Report the 6 VTE process measures data to the State.</v>
      </c>
      <c r="J323" s="197">
        <f ca="1">INDIRECT("'"&amp;$Q323&amp;"'!F50")</f>
        <v>0</v>
      </c>
      <c r="K323" s="197">
        <f ca="1">INDIRECT("'"&amp;$Q323&amp;"'!F52")</f>
        <v>0</v>
      </c>
      <c r="L323" s="197" t="str">
        <f ca="1">INDIRECT("'"&amp;$Q323&amp;"'!F54")</f>
        <v>Yes</v>
      </c>
      <c r="M323" s="197" t="str">
        <f ca="1">INDIRECT("'"&amp;$Q323&amp;"'!F57")</f>
        <v>Yes</v>
      </c>
      <c r="N323" s="197" t="str">
        <f ca="1">INDIRECT("'"&amp;$Q323&amp;"'!B59")</f>
        <v xml:space="preserve">Data was reported to the State with the Mid-year DY7 DSRIP report.   Baseline data dates = Jan 2011 – June 2011 
Measure:                 Baseline   
VTE 1 - VTE Prophylaxis within 24 hours of arrival:   73.3% (264/360)
VTE 2 – ICU VTE Prophylaxis:   95.8% (345/360)
VTE 3 – VTE patients with Anticoagulation Overlap Therapy:        90.2% (46/51)
VTE 4 – Platelet monitoring on VTE patients receiving  Unfractionated Heparin:        92.1% (35/38)
VTE 5 – VTE Discharge Instructions:        36.1% (17/47)
VTE 6 – Incidence of Potentially Preventable:    VTE 3.9% (1/26)
</v>
      </c>
      <c r="O323" s="197" t="str">
        <f ca="1">INDIRECT("'"&amp;$Q323&amp;"'!F67")</f>
        <v>Yes</v>
      </c>
      <c r="P323" s="197">
        <f ca="1">INDIRECT("'"&amp;$Q323&amp;"'!F69")</f>
        <v>1</v>
      </c>
      <c r="Q323" t="s">
        <v>280</v>
      </c>
      <c r="R323">
        <v>35</v>
      </c>
    </row>
    <row r="324" spans="1:18" x14ac:dyDescent="0.25">
      <c r="A324" s="197" t="str">
        <f>'Total Payment Amount'!$D$2</f>
        <v>The University of California, Irvine Medical Center</v>
      </c>
      <c r="B324" s="197" t="str">
        <f>'Total Payment Amount'!$D$3</f>
        <v>DY 7</v>
      </c>
      <c r="C324" s="198">
        <f>'Total Payment Amount'!$D$4</f>
        <v>41213</v>
      </c>
      <c r="D324" s="200" t="str">
        <f t="shared" ca="1" si="18"/>
        <v>Category 4: Venous Thromboembolism (VTE) Prevention and Treatment</v>
      </c>
      <c r="E324" s="197">
        <f t="shared" ca="1" si="19"/>
        <v>1270500</v>
      </c>
      <c r="F324" s="197">
        <f t="shared" ca="1" si="20"/>
        <v>1270500</v>
      </c>
      <c r="G324" s="200" t="str">
        <f ca="1">INDIRECT("'"&amp;$Q324&amp;"'!B72")</f>
        <v>Optional Milestone:</v>
      </c>
      <c r="H324" s="200" t="str">
        <f ca="1">INDIRECT("'"&amp;$Q324&amp;"'!D72")</f>
        <v>3. Implement Pharmacy management of patients on UFH.</v>
      </c>
      <c r="J324" s="197">
        <f ca="1">INDIRECT("'"&amp;$Q324&amp;"'!F75")</f>
        <v>0</v>
      </c>
      <c r="K324" s="197">
        <f ca="1">INDIRECT("'"&amp;$Q324&amp;"'!F77")</f>
        <v>0</v>
      </c>
      <c r="L324" s="197" t="str">
        <f ca="1">INDIRECT("'"&amp;$Q324&amp;"'!F79")</f>
        <v>Yes</v>
      </c>
      <c r="M324" s="197" t="str">
        <f ca="1">INDIRECT("'"&amp;$Q324&amp;"'!F82")</f>
        <v>Yes</v>
      </c>
      <c r="N324" s="197" t="str">
        <f ca="1">INDIRECT("'"&amp;$Q324&amp;"'!B84")</f>
        <v>Pharmacy has documented completion of implementation for management of patients on UFH. 
Milestones achieved: Pharmacy will be managing "most" inpatients on therapeutic heparin infusions by 10/1/12. 
Barriers to meeting milestones: Obtaining approval through committees- presented and passed through Pharmacy and Therapeutic Committee and Medical Executive Committees; and addressing unique uses of/situations involving heparin infusions (e.g. sub therapeutic non-titrated infusions, use in procedural areas). 
Approaches taken to test, refine and improve:  Task at hand was to expand pharmacy protocol to be used for all patients house wide, go live date is 10/1/12.  Assessment will be performed afterwards to determine issues for which improvements using PDSA may be implemented. 
Data used to test implementation: Data showed that Pharmacy already manages 80-85% of all heparin infusions.  It was therefore determined that pharmacy would be able to handle the additional 15-20% of patients.</v>
      </c>
      <c r="O324" s="197" t="str">
        <f ca="1">INDIRECT("'"&amp;$Q324&amp;"'!F92")</f>
        <v>Yes</v>
      </c>
      <c r="P324" s="197">
        <f ca="1">INDIRECT("'"&amp;$Q324&amp;"'!F94")</f>
        <v>1</v>
      </c>
      <c r="Q324" t="s">
        <v>280</v>
      </c>
      <c r="R324">
        <v>35</v>
      </c>
    </row>
    <row r="325" spans="1:18" x14ac:dyDescent="0.25">
      <c r="A325" s="197" t="str">
        <f>'Total Payment Amount'!$D$2</f>
        <v>The University of California, Irvine Medical Center</v>
      </c>
      <c r="B325" s="197" t="str">
        <f>'Total Payment Amount'!$D$3</f>
        <v>DY 7</v>
      </c>
      <c r="C325" s="198">
        <f>'Total Payment Amount'!$D$4</f>
        <v>41213</v>
      </c>
      <c r="D325" s="200" t="str">
        <f t="shared" ca="1" si="18"/>
        <v>Category 4: Venous Thromboembolism (VTE) Prevention and Treatment</v>
      </c>
      <c r="E325" s="197">
        <f t="shared" ca="1" si="19"/>
        <v>1270500</v>
      </c>
      <c r="F325" s="197">
        <f t="shared" ca="1" si="20"/>
        <v>1270500</v>
      </c>
      <c r="G325" s="200" t="str">
        <f ca="1">INDIRECT("'"&amp;$Q325&amp;"'!B97")</f>
        <v>Optional Milestone:</v>
      </c>
      <c r="H325" s="200" t="str">
        <f ca="1">INDIRECT("'"&amp;$Q325&amp;"'!d97")</f>
        <v>4. Re-design and implementation of electronic solutions.</v>
      </c>
      <c r="J325" s="197">
        <f ca="1">INDIRECT("'"&amp;$Q325&amp;"'!F100")</f>
        <v>0</v>
      </c>
      <c r="K325" s="197">
        <f ca="1">INDIRECT("'"&amp;$Q325&amp;"'!F102")</f>
        <v>0</v>
      </c>
      <c r="L325" s="197" t="str">
        <f ca="1">INDIRECT("'"&amp;$Q325&amp;"'!F104")</f>
        <v>Yes</v>
      </c>
      <c r="M325" s="197" t="str">
        <f ca="1">INDIRECT("'"&amp;$Q325&amp;"'!F107")</f>
        <v>Yes</v>
      </c>
      <c r="N325" s="197" t="str">
        <f ca="1">INDIRECT("'"&amp;$Q325&amp;"'!B109")</f>
        <v>The original order set for VTE assessment and prophylaxis was re-designed to guide clinicians through the assessment and appropriate selection of prophylactic measures.  Minimal exclusions were allowed (e.g. LOS &lt; 24hrs, minor surgeries, etc.) and special programming was developed to ensure that assessment and prophylaxis is completed on every eligible patient upon admission.  Go-live of the new order set and programming was May 8, 2012.  Since then, dramatic improvements in assessment and prophylaxis orders have been realized.  Further analysis of order set usage has begun and continues on-going to identify and address issues, and plan for additional enhancements to support best practice workflows.</v>
      </c>
      <c r="O325" s="197" t="str">
        <f ca="1">INDIRECT("'"&amp;$Q325&amp;"'!F117")</f>
        <v>Yes</v>
      </c>
      <c r="P325" s="197">
        <f ca="1">INDIRECT("'"&amp;$Q325&amp;"'!F119")</f>
        <v>1</v>
      </c>
      <c r="Q325" t="s">
        <v>280</v>
      </c>
      <c r="R325">
        <v>35</v>
      </c>
    </row>
    <row r="326" spans="1:18" x14ac:dyDescent="0.25">
      <c r="A326" s="197" t="str">
        <f>'Total Payment Amount'!$D$2</f>
        <v>The University of California, Irvine Medical Center</v>
      </c>
      <c r="B326" s="197" t="str">
        <f>'Total Payment Amount'!$D$3</f>
        <v>DY 7</v>
      </c>
      <c r="C326" s="198">
        <f>'Total Payment Amount'!$D$4</f>
        <v>41213</v>
      </c>
      <c r="D326" s="200" t="str">
        <f t="shared" ca="1" si="18"/>
        <v>Category 4: Venous Thromboembolism (VTE) Prevention and Treatment</v>
      </c>
      <c r="E326" s="197">
        <f t="shared" ca="1" si="19"/>
        <v>1270500</v>
      </c>
      <c r="F326" s="197">
        <f t="shared" ca="1" si="20"/>
        <v>1270500</v>
      </c>
      <c r="G326" s="200" t="str">
        <f ca="1">INDIRECT("'"&amp;$Q326&amp;"'!B122")</f>
        <v>Optional Milestone:</v>
      </c>
      <c r="H326" s="200" t="str">
        <f ca="1">INDIRECT("'"&amp;$Q326&amp;"'!d122")</f>
        <v>5. Provide education program for medical, surgical and nursing staff on assessing, ordering and discharge education for inpatient population.</v>
      </c>
      <c r="J326" s="197">
        <f ca="1">INDIRECT("'"&amp;$Q326&amp;"'!F125")</f>
        <v>0</v>
      </c>
      <c r="K326" s="197">
        <f ca="1">INDIRECT("'"&amp;$Q326&amp;"'!F127")</f>
        <v>0</v>
      </c>
      <c r="L326" s="197" t="str">
        <f ca="1">INDIRECT("'"&amp;$Q326&amp;"'!F129")</f>
        <v>Yes</v>
      </c>
      <c r="M326" s="197" t="str">
        <f ca="1">INDIRECT("'"&amp;$Q326&amp;"'!F132")</f>
        <v>Yes</v>
      </c>
      <c r="N326" s="197" t="str">
        <f ca="1">INDIRECT("'"&amp;$Q326&amp;"'!B134")</f>
        <v xml:space="preserve">All necessary education was provided to the physicians, pharmacists and nursing staff regarding VTE which included the following: 
• Patient assessment
• VTE risk assessment
• VTE risk categories
• Appropriate interventions and patient education
• New risk assessment tools and MD order sets
• MD responsibilities 
• RN responsibilities 
Multiple strategies were utilized to provide the education including the following: 
• Computer based training
• Clinical Updates
• Laminated resources for the units
• Grand round education
• Nursing Huddle education
• CNS/Educator support on the nursing units
Issue Identified:  Clarification of Low, Moderate and High risk patients.   
Action:  Anticoagulation Steering Committee provided clarification and education to assist physicans and nursing on appropriate identification of low, moderate and high risk patients.  </v>
      </c>
      <c r="O326" s="197" t="str">
        <f ca="1">INDIRECT("'"&amp;$Q326&amp;"'!F142")</f>
        <v>Yes</v>
      </c>
      <c r="P326" s="197">
        <f ca="1">INDIRECT("'"&amp;$Q326&amp;"'!F144")</f>
        <v>1</v>
      </c>
      <c r="Q326" t="s">
        <v>280</v>
      </c>
      <c r="R326">
        <v>35</v>
      </c>
    </row>
    <row r="327" spans="1:18" x14ac:dyDescent="0.25">
      <c r="A327" s="197" t="str">
        <f>'Total Payment Amount'!$D$2</f>
        <v>The University of California, Irvine Medical Center</v>
      </c>
      <c r="B327" s="197" t="str">
        <f>'Total Payment Amount'!$D$3</f>
        <v>DY 7</v>
      </c>
      <c r="C327" s="198">
        <f>'Total Payment Amount'!$D$4</f>
        <v>41213</v>
      </c>
      <c r="D327" s="200" t="str">
        <f t="shared" ca="1" si="18"/>
        <v>Category 4: Venous Thromboembolism (VTE) Prevention and Treatment</v>
      </c>
      <c r="E327" s="197">
        <f t="shared" ca="1" si="19"/>
        <v>1270500</v>
      </c>
      <c r="F327" s="197">
        <f t="shared" ca="1" si="20"/>
        <v>1270500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The University of California, Irvine Medical Center</v>
      </c>
      <c r="B328" s="197" t="str">
        <f>'Total Payment Amount'!$D$3</f>
        <v>DY 7</v>
      </c>
      <c r="C328" s="198">
        <f>'Total Payment Amount'!$D$4</f>
        <v>41213</v>
      </c>
      <c r="D328" s="200" t="str">
        <f t="shared" ca="1" si="18"/>
        <v>Category 4: Venous Thromboembolism (VTE) Prevention and Treatment</v>
      </c>
      <c r="E328" s="197">
        <f t="shared" ca="1" si="19"/>
        <v>1270500</v>
      </c>
      <c r="F328" s="197">
        <f t="shared" ca="1" si="20"/>
        <v>1270500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The University of California, Irvine Medical Center</v>
      </c>
      <c r="B329" s="197" t="str">
        <f>'Total Payment Amount'!$D$3</f>
        <v>DY 7</v>
      </c>
      <c r="C329" s="198">
        <f>'Total Payment Amount'!$D$4</f>
        <v>41213</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The University of California, Irvine Medical Center</v>
      </c>
      <c r="B330" s="197" t="str">
        <f>'Total Payment Amount'!$D$3</f>
        <v>DY 7</v>
      </c>
      <c r="C330" s="198">
        <f>'Total Payment Amount'!$D$4</f>
        <v>41213</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The University of California, Irvine Medical Center</v>
      </c>
      <c r="B331" s="197" t="str">
        <f>'Total Payment Amount'!$D$3</f>
        <v>DY 7</v>
      </c>
      <c r="C331" s="198">
        <f>'Total Payment Amount'!$D$4</f>
        <v>41213</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The University of California, Irvine Medical Center</v>
      </c>
      <c r="B332" s="197" t="str">
        <f>'Total Payment Amount'!$D$3</f>
        <v>DY 7</v>
      </c>
      <c r="C332" s="198">
        <f>'Total Payment Amount'!$D$4</f>
        <v>41213</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The University of California, Irvine Medical Center</v>
      </c>
      <c r="B333" s="197" t="str">
        <f>'Total Payment Amount'!$D$3</f>
        <v>DY 7</v>
      </c>
      <c r="C333" s="198">
        <f>'Total Payment Amount'!$D$4</f>
        <v>41213</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The University of California, Irvine Medical Center</v>
      </c>
      <c r="B334" s="197" t="str">
        <f>'Total Payment Amount'!$D$3</f>
        <v>DY 7</v>
      </c>
      <c r="C334" s="198">
        <f>'Total Payment Amount'!$D$4</f>
        <v>41213</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The University of California, Irvine Medical Center</v>
      </c>
      <c r="B335" s="197" t="str">
        <f>'Total Payment Amount'!$D$3</f>
        <v>DY 7</v>
      </c>
      <c r="C335" s="198">
        <f>'Total Payment Amount'!$D$4</f>
        <v>41213</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zoomScale="80" zoomScaleNormal="90" zoomScaleSheetLayoutView="80" zoomScalePageLayoutView="90" workbookViewId="0">
      <selection activeCell="N32" sqref="N32"/>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73" t="s">
        <v>312</v>
      </c>
      <c r="B26" s="270"/>
      <c r="C26" s="270"/>
      <c r="D26" s="270"/>
      <c r="E26" s="270"/>
      <c r="F26" s="270"/>
      <c r="G26" s="274"/>
    </row>
    <row r="27" spans="1:7" ht="93.75" customHeight="1" x14ac:dyDescent="0.25">
      <c r="A27" s="273" t="s">
        <v>235</v>
      </c>
      <c r="B27" s="270"/>
      <c r="C27" s="270"/>
      <c r="D27" s="270"/>
      <c r="E27" s="270"/>
      <c r="F27" s="270"/>
      <c r="G27" s="274"/>
    </row>
    <row r="28" spans="1:7" ht="108" customHeight="1" x14ac:dyDescent="0.25">
      <c r="A28" s="273" t="s">
        <v>236</v>
      </c>
      <c r="B28" s="270"/>
      <c r="C28" s="270"/>
      <c r="D28" s="270"/>
      <c r="E28" s="270"/>
      <c r="F28" s="270"/>
      <c r="G28" s="274"/>
    </row>
    <row r="29" spans="1:7" ht="30" customHeight="1" x14ac:dyDescent="0.25">
      <c r="A29" s="273" t="s">
        <v>290</v>
      </c>
      <c r="B29" s="270"/>
      <c r="C29" s="270"/>
      <c r="D29" s="270"/>
      <c r="E29" s="270"/>
      <c r="F29" s="270"/>
      <c r="G29" s="274"/>
    </row>
    <row r="30" spans="1:7" ht="15" customHeight="1" x14ac:dyDescent="0.25">
      <c r="A30" s="202"/>
      <c r="B30" s="203"/>
      <c r="C30" s="270" t="s">
        <v>291</v>
      </c>
      <c r="D30" s="271"/>
      <c r="E30" s="271"/>
      <c r="F30" s="271"/>
      <c r="G30" s="272"/>
    </row>
    <row r="31" spans="1:7" ht="15" customHeight="1" x14ac:dyDescent="0.25">
      <c r="A31" s="202"/>
      <c r="B31" s="203"/>
      <c r="C31" s="270" t="s">
        <v>292</v>
      </c>
      <c r="D31" s="271"/>
      <c r="E31" s="271"/>
      <c r="F31" s="271"/>
      <c r="G31" s="272"/>
    </row>
    <row r="32" spans="1:7" ht="30" customHeight="1" x14ac:dyDescent="0.25">
      <c r="A32" s="202"/>
      <c r="B32" s="203"/>
      <c r="C32" s="270" t="s">
        <v>293</v>
      </c>
      <c r="D32" s="271"/>
      <c r="E32" s="271"/>
      <c r="F32" s="271"/>
      <c r="G32" s="272"/>
    </row>
    <row r="33" spans="1:7" ht="15" customHeight="1" x14ac:dyDescent="0.25">
      <c r="A33" s="202"/>
      <c r="B33" s="203"/>
      <c r="C33" s="270" t="s">
        <v>294</v>
      </c>
      <c r="D33" s="271"/>
      <c r="E33" s="271"/>
      <c r="F33" s="271"/>
      <c r="G33" s="272"/>
    </row>
    <row r="34" spans="1:7" ht="15" customHeight="1" x14ac:dyDescent="0.25">
      <c r="A34" s="202"/>
      <c r="B34" s="203"/>
      <c r="C34" s="270" t="s">
        <v>295</v>
      </c>
      <c r="D34" s="271"/>
      <c r="E34" s="271"/>
      <c r="F34" s="271"/>
      <c r="G34" s="272"/>
    </row>
    <row r="35" spans="1:7" ht="15" customHeight="1" x14ac:dyDescent="0.25">
      <c r="A35" s="202"/>
      <c r="B35" s="203"/>
      <c r="C35" s="270" t="s">
        <v>307</v>
      </c>
      <c r="D35" s="271"/>
      <c r="E35" s="271"/>
      <c r="F35" s="271"/>
      <c r="G35" s="272"/>
    </row>
    <row r="36" spans="1:7" ht="30" customHeight="1" x14ac:dyDescent="0.25">
      <c r="A36" s="202"/>
      <c r="B36" s="203"/>
      <c r="C36" s="270" t="s">
        <v>296</v>
      </c>
      <c r="D36" s="271"/>
      <c r="E36" s="271"/>
      <c r="F36" s="271"/>
      <c r="G36" s="272"/>
    </row>
    <row r="37" spans="1:7" ht="15" customHeight="1" x14ac:dyDescent="0.25">
      <c r="A37" s="202"/>
      <c r="B37" s="203"/>
      <c r="C37" s="270" t="s">
        <v>297</v>
      </c>
      <c r="D37" s="271"/>
      <c r="E37" s="271"/>
      <c r="F37" s="271"/>
      <c r="G37" s="272"/>
    </row>
    <row r="38" spans="1:7" ht="15" customHeight="1" x14ac:dyDescent="0.25">
      <c r="A38" s="202"/>
      <c r="B38" s="203"/>
      <c r="C38" s="270" t="s">
        <v>298</v>
      </c>
      <c r="D38" s="271"/>
      <c r="E38" s="271"/>
      <c r="F38" s="271"/>
      <c r="G38" s="272"/>
    </row>
    <row r="39" spans="1:7" ht="30" customHeight="1" x14ac:dyDescent="0.25">
      <c r="A39" s="202"/>
      <c r="B39" s="203"/>
      <c r="C39" s="270" t="s">
        <v>299</v>
      </c>
      <c r="D39" s="271"/>
      <c r="E39" s="271"/>
      <c r="F39" s="271"/>
      <c r="G39" s="272"/>
    </row>
    <row r="40" spans="1:7" ht="31.5" customHeight="1" x14ac:dyDescent="0.25">
      <c r="A40" s="202"/>
      <c r="B40" s="203"/>
      <c r="C40" s="270" t="s">
        <v>300</v>
      </c>
      <c r="D40" s="271"/>
      <c r="E40" s="271"/>
      <c r="F40" s="271"/>
      <c r="G40" s="272"/>
    </row>
    <row r="41" spans="1:7" ht="88.5" customHeight="1" x14ac:dyDescent="0.25">
      <c r="A41" s="278" t="s">
        <v>301</v>
      </c>
      <c r="B41" s="271"/>
      <c r="C41" s="271"/>
      <c r="D41" s="271"/>
      <c r="E41" s="271"/>
      <c r="F41" s="271"/>
      <c r="G41" s="272"/>
    </row>
    <row r="42" spans="1:7" ht="13.5" customHeight="1" x14ac:dyDescent="0.25">
      <c r="A42" s="273"/>
      <c r="B42" s="270"/>
      <c r="C42" s="270"/>
      <c r="D42" s="270"/>
      <c r="E42" s="270"/>
      <c r="F42" s="270"/>
      <c r="G42" s="274"/>
    </row>
    <row r="43" spans="1:7" ht="73.5" customHeight="1" x14ac:dyDescent="0.25">
      <c r="A43" s="273" t="s">
        <v>237</v>
      </c>
      <c r="B43" s="270"/>
      <c r="C43" s="270"/>
      <c r="D43" s="270"/>
      <c r="E43" s="270"/>
      <c r="F43" s="270"/>
      <c r="G43" s="274"/>
    </row>
    <row r="44" spans="1:7" ht="56.25" customHeight="1" x14ac:dyDescent="0.25">
      <c r="A44" s="273" t="s">
        <v>310</v>
      </c>
      <c r="B44" s="271"/>
      <c r="C44" s="271"/>
      <c r="D44" s="271"/>
      <c r="E44" s="271"/>
      <c r="F44" s="271"/>
      <c r="G44" s="272"/>
    </row>
    <row r="45" spans="1:7" ht="84.75" customHeight="1" x14ac:dyDescent="0.25">
      <c r="A45" s="275" t="s">
        <v>239</v>
      </c>
      <c r="B45" s="276"/>
      <c r="C45" s="276"/>
      <c r="D45" s="276"/>
      <c r="E45" s="276"/>
      <c r="F45" s="276"/>
      <c r="G45" s="277"/>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A26:G26"/>
    <mergeCell ref="A42:G42"/>
    <mergeCell ref="A27:G27"/>
    <mergeCell ref="A43:G43"/>
    <mergeCell ref="A29:G29"/>
    <mergeCell ref="C30:G30"/>
    <mergeCell ref="C31:G31"/>
    <mergeCell ref="C32:G32"/>
    <mergeCell ref="C39:G39"/>
    <mergeCell ref="C40:G40"/>
    <mergeCell ref="C35:G35"/>
    <mergeCell ref="C36:G36"/>
    <mergeCell ref="C37:G37"/>
    <mergeCell ref="C38:G38"/>
    <mergeCell ref="A28:G28"/>
    <mergeCell ref="A45:G45"/>
    <mergeCell ref="A44:G44"/>
    <mergeCell ref="A41:G41"/>
    <mergeCell ref="C33:G33"/>
    <mergeCell ref="C34:G34"/>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topLeftCell="A39" zoomScale="85" zoomScaleNormal="90" zoomScaleSheetLayoutView="85" zoomScalePageLayoutView="90" workbookViewId="0">
      <selection activeCell="D5" sqref="D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205</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41213</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f>'Category 1 Summary'!F67</f>
        <v>0</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f>'Category 1 Summary'!F122</f>
        <v>0</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f>'Category 1 Summary'!F177</f>
        <v>0</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t="str">
        <f>'Category 1 Summary'!F232</f>
        <v xml:space="preserve"> </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t="str">
        <f>'Category 1 Summary'!F287</f>
        <v xml:space="preserve"> </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f>'Category 1 Summary'!F397</f>
        <v>0</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f>'Category 1 Summary'!F507</f>
        <v>0</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t="str">
        <f>'Category 1 Summary'!F562</f>
        <v xml:space="preserve"> </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f>'Category 2 Summary'!F122</f>
        <v>0</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f>'Category 2 Summary'!F177</f>
        <v>0</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f>'Category 2 Summary'!F232</f>
        <v>0</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t="str">
        <f>'Category 2 Summary'!F342</f>
        <v xml:space="preserve"> </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f>'Category 2 Summary'!F452</f>
        <v>0</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t="str">
        <f>'Category 2 Summary'!F507</f>
        <v xml:space="preserve"> </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t="str">
        <f>'Category 2 Summary'!F672</f>
        <v xml:space="preserve"> </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t="str">
        <f>'Category 2 Summary'!F727</f>
        <v xml:space="preserve"> </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f>'Category 2 Summary'!F782</f>
        <v>0</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t="str">
        <f>'Category 4 Summary'!F170</f>
        <v xml:space="preserve"> </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0</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f>'Category 4 Summary'!F323</f>
        <v>0</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0</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77"/>
  <sheetViews>
    <sheetView showGridLines="0" view="pageBreakPreview" zoomScale="85" zoomScaleNormal="90" zoomScaleSheetLayoutView="85" zoomScalePageLayoutView="90" workbookViewId="0">
      <selection activeCell="K42" sqref="K42"/>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The University of California, Irvine Medical Center</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41213</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6.75" customHeight="1" x14ac:dyDescent="0.25"/>
    <row r="13" spans="1:7" s="71" customFormat="1" ht="15" x14ac:dyDescent="0.25">
      <c r="A13" s="65" t="s">
        <v>137</v>
      </c>
      <c r="B13" s="66"/>
      <c r="C13" s="66"/>
      <c r="D13" s="67"/>
      <c r="E13" s="68"/>
      <c r="F13" s="69"/>
      <c r="G13" s="70"/>
    </row>
    <row r="14" spans="1:7" s="73" customFormat="1" ht="14.25" x14ac:dyDescent="0.25">
      <c r="A14" s="279" t="s">
        <v>438</v>
      </c>
      <c r="B14" s="288"/>
      <c r="C14" s="288"/>
      <c r="D14" s="288"/>
      <c r="E14" s="288"/>
      <c r="F14" s="288"/>
      <c r="G14" s="289"/>
    </row>
    <row r="15" spans="1:7" s="73" customFormat="1" ht="14.25" x14ac:dyDescent="0.25">
      <c r="A15" s="290"/>
      <c r="B15" s="291"/>
      <c r="C15" s="291"/>
      <c r="D15" s="291"/>
      <c r="E15" s="291"/>
      <c r="F15" s="291"/>
      <c r="G15" s="292"/>
    </row>
    <row r="16" spans="1:7" s="73" customFormat="1" ht="14.25" x14ac:dyDescent="0.25">
      <c r="A16" s="290"/>
      <c r="B16" s="291"/>
      <c r="C16" s="291"/>
      <c r="D16" s="291"/>
      <c r="E16" s="291"/>
      <c r="F16" s="291"/>
      <c r="G16" s="292"/>
    </row>
    <row r="17" spans="1:7" s="73" customFormat="1" ht="14.25" x14ac:dyDescent="0.25">
      <c r="A17" s="290"/>
      <c r="B17" s="291"/>
      <c r="C17" s="291"/>
      <c r="D17" s="291"/>
      <c r="E17" s="291"/>
      <c r="F17" s="291"/>
      <c r="G17" s="292"/>
    </row>
    <row r="18" spans="1:7" s="73" customFormat="1" ht="14.25" x14ac:dyDescent="0.25">
      <c r="A18" s="290"/>
      <c r="B18" s="291"/>
      <c r="C18" s="291"/>
      <c r="D18" s="291"/>
      <c r="E18" s="291"/>
      <c r="F18" s="291"/>
      <c r="G18" s="292"/>
    </row>
    <row r="19" spans="1:7" s="73" customFormat="1" ht="14.25" x14ac:dyDescent="0.25">
      <c r="A19" s="290"/>
      <c r="B19" s="291"/>
      <c r="C19" s="291"/>
      <c r="D19" s="291"/>
      <c r="E19" s="291"/>
      <c r="F19" s="291"/>
      <c r="G19" s="292"/>
    </row>
    <row r="20" spans="1:7" s="73" customFormat="1" ht="14.25" x14ac:dyDescent="0.25">
      <c r="A20" s="290"/>
      <c r="B20" s="291"/>
      <c r="C20" s="291"/>
      <c r="D20" s="291"/>
      <c r="E20" s="291"/>
      <c r="F20" s="291"/>
      <c r="G20" s="292"/>
    </row>
    <row r="21" spans="1:7" s="73" customFormat="1" ht="14.25" x14ac:dyDescent="0.25">
      <c r="A21" s="290"/>
      <c r="B21" s="291"/>
      <c r="C21" s="291"/>
      <c r="D21" s="291"/>
      <c r="E21" s="291"/>
      <c r="F21" s="291"/>
      <c r="G21" s="292"/>
    </row>
    <row r="22" spans="1:7" s="73" customFormat="1" ht="14.25" x14ac:dyDescent="0.25">
      <c r="A22" s="290"/>
      <c r="B22" s="291"/>
      <c r="C22" s="291"/>
      <c r="D22" s="291"/>
      <c r="E22" s="291"/>
      <c r="F22" s="291"/>
      <c r="G22" s="292"/>
    </row>
    <row r="23" spans="1:7" s="73" customFormat="1" ht="14.25" x14ac:dyDescent="0.25">
      <c r="A23" s="290"/>
      <c r="B23" s="291"/>
      <c r="C23" s="291"/>
      <c r="D23" s="291"/>
      <c r="E23" s="291"/>
      <c r="F23" s="291"/>
      <c r="G23" s="292"/>
    </row>
    <row r="24" spans="1:7" s="73" customFormat="1" ht="14.25" x14ac:dyDescent="0.25">
      <c r="A24" s="290"/>
      <c r="B24" s="291"/>
      <c r="C24" s="291"/>
      <c r="D24" s="291"/>
      <c r="E24" s="291"/>
      <c r="F24" s="291"/>
      <c r="G24" s="292"/>
    </row>
    <row r="25" spans="1:7" s="73" customFormat="1" ht="14.25" x14ac:dyDescent="0.25">
      <c r="A25" s="290"/>
      <c r="B25" s="291"/>
      <c r="C25" s="291"/>
      <c r="D25" s="291"/>
      <c r="E25" s="291"/>
      <c r="F25" s="291"/>
      <c r="G25" s="292"/>
    </row>
    <row r="26" spans="1:7" s="73" customFormat="1" ht="14.25" x14ac:dyDescent="0.25">
      <c r="A26" s="290"/>
      <c r="B26" s="291"/>
      <c r="C26" s="291"/>
      <c r="D26" s="291"/>
      <c r="E26" s="291"/>
      <c r="F26" s="291"/>
      <c r="G26" s="292"/>
    </row>
    <row r="27" spans="1:7" s="73" customFormat="1" ht="14.25" x14ac:dyDescent="0.25">
      <c r="A27" s="290"/>
      <c r="B27" s="291"/>
      <c r="C27" s="291"/>
      <c r="D27" s="291"/>
      <c r="E27" s="291"/>
      <c r="F27" s="291"/>
      <c r="G27" s="292"/>
    </row>
    <row r="28" spans="1:7" s="73" customFormat="1" ht="14.25" x14ac:dyDescent="0.25">
      <c r="A28" s="290"/>
      <c r="B28" s="291"/>
      <c r="C28" s="291"/>
      <c r="D28" s="291"/>
      <c r="E28" s="291"/>
      <c r="F28" s="291"/>
      <c r="G28" s="292"/>
    </row>
    <row r="29" spans="1:7" s="73" customFormat="1" ht="14.25" x14ac:dyDescent="0.25">
      <c r="A29" s="290"/>
      <c r="B29" s="291"/>
      <c r="C29" s="291"/>
      <c r="D29" s="291"/>
      <c r="E29" s="291"/>
      <c r="F29" s="291"/>
      <c r="G29" s="292"/>
    </row>
    <row r="30" spans="1:7" s="73" customFormat="1" ht="14.25" x14ac:dyDescent="0.25">
      <c r="A30" s="290"/>
      <c r="B30" s="291"/>
      <c r="C30" s="291"/>
      <c r="D30" s="291"/>
      <c r="E30" s="291"/>
      <c r="F30" s="291"/>
      <c r="G30" s="292"/>
    </row>
    <row r="31" spans="1:7" s="73" customFormat="1" ht="14.25" x14ac:dyDescent="0.25">
      <c r="A31" s="290"/>
      <c r="B31" s="291"/>
      <c r="C31" s="291"/>
      <c r="D31" s="291"/>
      <c r="E31" s="291"/>
      <c r="F31" s="291"/>
      <c r="G31" s="292"/>
    </row>
    <row r="32" spans="1:7" s="73" customFormat="1" ht="14.25" x14ac:dyDescent="0.25">
      <c r="A32" s="290"/>
      <c r="B32" s="291"/>
      <c r="C32" s="291"/>
      <c r="D32" s="291"/>
      <c r="E32" s="291"/>
      <c r="F32" s="291"/>
      <c r="G32" s="292"/>
    </row>
    <row r="33" spans="1:7" s="73" customFormat="1" ht="14.25" x14ac:dyDescent="0.25">
      <c r="A33" s="290"/>
      <c r="B33" s="291"/>
      <c r="C33" s="291"/>
      <c r="D33" s="291"/>
      <c r="E33" s="291"/>
      <c r="F33" s="291"/>
      <c r="G33" s="292"/>
    </row>
    <row r="34" spans="1:7" s="73" customFormat="1" ht="14.25" x14ac:dyDescent="0.25">
      <c r="A34" s="290"/>
      <c r="B34" s="291"/>
      <c r="C34" s="291"/>
      <c r="D34" s="291"/>
      <c r="E34" s="291"/>
      <c r="F34" s="291"/>
      <c r="G34" s="292"/>
    </row>
    <row r="35" spans="1:7" s="73" customFormat="1" ht="14.25" x14ac:dyDescent="0.25">
      <c r="A35" s="290"/>
      <c r="B35" s="291"/>
      <c r="C35" s="291"/>
      <c r="D35" s="291"/>
      <c r="E35" s="291"/>
      <c r="F35" s="291"/>
      <c r="G35" s="292"/>
    </row>
    <row r="36" spans="1:7" s="73" customFormat="1" ht="14.25" x14ac:dyDescent="0.25">
      <c r="A36" s="290"/>
      <c r="B36" s="291"/>
      <c r="C36" s="291"/>
      <c r="D36" s="291"/>
      <c r="E36" s="291"/>
      <c r="F36" s="291"/>
      <c r="G36" s="292"/>
    </row>
    <row r="37" spans="1:7" s="73" customFormat="1" ht="14.25" x14ac:dyDescent="0.25">
      <c r="A37" s="290"/>
      <c r="B37" s="291"/>
      <c r="C37" s="291"/>
      <c r="D37" s="291"/>
      <c r="E37" s="291"/>
      <c r="F37" s="291"/>
      <c r="G37" s="292"/>
    </row>
    <row r="38" spans="1:7" s="73" customFormat="1" ht="14.25" x14ac:dyDescent="0.25">
      <c r="A38" s="290"/>
      <c r="B38" s="291"/>
      <c r="C38" s="291"/>
      <c r="D38" s="291"/>
      <c r="E38" s="291"/>
      <c r="F38" s="291"/>
      <c r="G38" s="292"/>
    </row>
    <row r="39" spans="1:7" s="73" customFormat="1" ht="14.25" x14ac:dyDescent="0.25">
      <c r="A39" s="290"/>
      <c r="B39" s="291"/>
      <c r="C39" s="291"/>
      <c r="D39" s="291"/>
      <c r="E39" s="291"/>
      <c r="F39" s="291"/>
      <c r="G39" s="292"/>
    </row>
    <row r="40" spans="1:7" s="73" customFormat="1" ht="14.25" x14ac:dyDescent="0.25">
      <c r="A40" s="290"/>
      <c r="B40" s="291"/>
      <c r="C40" s="291"/>
      <c r="D40" s="291"/>
      <c r="E40" s="291"/>
      <c r="F40" s="291"/>
      <c r="G40" s="292"/>
    </row>
    <row r="41" spans="1:7" s="73" customFormat="1" ht="14.25" x14ac:dyDescent="0.25">
      <c r="A41" s="290"/>
      <c r="B41" s="291"/>
      <c r="C41" s="291"/>
      <c r="D41" s="291"/>
      <c r="E41" s="291"/>
      <c r="F41" s="291"/>
      <c r="G41" s="292"/>
    </row>
    <row r="42" spans="1:7" s="73" customFormat="1" ht="14.25" x14ac:dyDescent="0.25">
      <c r="A42" s="290"/>
      <c r="B42" s="291"/>
      <c r="C42" s="291"/>
      <c r="D42" s="291"/>
      <c r="E42" s="291"/>
      <c r="F42" s="291"/>
      <c r="G42" s="292"/>
    </row>
    <row r="43" spans="1:7" s="73" customFormat="1" ht="14.25" x14ac:dyDescent="0.25">
      <c r="A43" s="290"/>
      <c r="B43" s="291"/>
      <c r="C43" s="291"/>
      <c r="D43" s="291"/>
      <c r="E43" s="291"/>
      <c r="F43" s="291"/>
      <c r="G43" s="292"/>
    </row>
    <row r="44" spans="1:7" s="73" customFormat="1" ht="14.25" x14ac:dyDescent="0.25">
      <c r="A44" s="290"/>
      <c r="B44" s="291"/>
      <c r="C44" s="291"/>
      <c r="D44" s="291"/>
      <c r="E44" s="291"/>
      <c r="F44" s="291"/>
      <c r="G44" s="292"/>
    </row>
    <row r="45" spans="1:7" s="73" customFormat="1" ht="14.25" x14ac:dyDescent="0.25">
      <c r="A45" s="290"/>
      <c r="B45" s="291"/>
      <c r="C45" s="291"/>
      <c r="D45" s="291"/>
      <c r="E45" s="291"/>
      <c r="F45" s="291"/>
      <c r="G45" s="292"/>
    </row>
    <row r="46" spans="1:7" s="73" customFormat="1" ht="14.25" x14ac:dyDescent="0.25">
      <c r="A46" s="290"/>
      <c r="B46" s="291"/>
      <c r="C46" s="291"/>
      <c r="D46" s="291"/>
      <c r="E46" s="291"/>
      <c r="F46" s="291"/>
      <c r="G46" s="292"/>
    </row>
    <row r="47" spans="1:7" s="73" customFormat="1" ht="14.25" x14ac:dyDescent="0.25">
      <c r="A47" s="290"/>
      <c r="B47" s="291"/>
      <c r="C47" s="291"/>
      <c r="D47" s="291"/>
      <c r="E47" s="291"/>
      <c r="F47" s="291"/>
      <c r="G47" s="292"/>
    </row>
    <row r="48" spans="1:7" s="73" customFormat="1" ht="14.25" x14ac:dyDescent="0.25">
      <c r="A48" s="290"/>
      <c r="B48" s="291"/>
      <c r="C48" s="291"/>
      <c r="D48" s="291"/>
      <c r="E48" s="291"/>
      <c r="F48" s="291"/>
      <c r="G48" s="292"/>
    </row>
    <row r="49" spans="1:7" s="73" customFormat="1" ht="14.25" x14ac:dyDescent="0.25">
      <c r="A49" s="290"/>
      <c r="B49" s="291"/>
      <c r="C49" s="291"/>
      <c r="D49" s="291"/>
      <c r="E49" s="291"/>
      <c r="F49" s="291"/>
      <c r="G49" s="292"/>
    </row>
    <row r="50" spans="1:7" s="73" customFormat="1" ht="14.25" x14ac:dyDescent="0.25">
      <c r="A50" s="290"/>
      <c r="B50" s="291"/>
      <c r="C50" s="291"/>
      <c r="D50" s="291"/>
      <c r="E50" s="291"/>
      <c r="F50" s="291"/>
      <c r="G50" s="292"/>
    </row>
    <row r="51" spans="1:7" s="73" customFormat="1" ht="14.25" x14ac:dyDescent="0.25">
      <c r="A51" s="290"/>
      <c r="B51" s="291"/>
      <c r="C51" s="291"/>
      <c r="D51" s="291"/>
      <c r="E51" s="291"/>
      <c r="F51" s="291"/>
      <c r="G51" s="292"/>
    </row>
    <row r="52" spans="1:7" s="73" customFormat="1" ht="14.25" x14ac:dyDescent="0.25">
      <c r="A52" s="290"/>
      <c r="B52" s="291"/>
      <c r="C52" s="291"/>
      <c r="D52" s="291"/>
      <c r="E52" s="291"/>
      <c r="F52" s="291"/>
      <c r="G52" s="292"/>
    </row>
    <row r="53" spans="1:7" s="73" customFormat="1" ht="14.25" x14ac:dyDescent="0.25">
      <c r="A53" s="290"/>
      <c r="B53" s="291"/>
      <c r="C53" s="291"/>
      <c r="D53" s="291"/>
      <c r="E53" s="291"/>
      <c r="F53" s="291"/>
      <c r="G53" s="292"/>
    </row>
    <row r="54" spans="1:7" s="73" customFormat="1" ht="14.25" x14ac:dyDescent="0.25">
      <c r="A54" s="290"/>
      <c r="B54" s="291"/>
      <c r="C54" s="291"/>
      <c r="D54" s="291"/>
      <c r="E54" s="291"/>
      <c r="F54" s="291"/>
      <c r="G54" s="292"/>
    </row>
    <row r="55" spans="1:7" s="73" customFormat="1" ht="14.25" x14ac:dyDescent="0.25">
      <c r="A55" s="290"/>
      <c r="B55" s="291"/>
      <c r="C55" s="291"/>
      <c r="D55" s="291"/>
      <c r="E55" s="291"/>
      <c r="F55" s="291"/>
      <c r="G55" s="292"/>
    </row>
    <row r="56" spans="1:7" s="73" customFormat="1" ht="64.5" customHeight="1" x14ac:dyDescent="0.25">
      <c r="A56" s="290"/>
      <c r="B56" s="291"/>
      <c r="C56" s="291"/>
      <c r="D56" s="291"/>
      <c r="E56" s="291"/>
      <c r="F56" s="291"/>
      <c r="G56" s="292"/>
    </row>
    <row r="57" spans="1:7" s="73" customFormat="1" ht="409.5" customHeight="1" x14ac:dyDescent="0.25">
      <c r="A57" s="290"/>
      <c r="B57" s="291"/>
      <c r="C57" s="291"/>
      <c r="D57" s="291"/>
      <c r="E57" s="291"/>
      <c r="F57" s="291"/>
      <c r="G57" s="292"/>
    </row>
    <row r="58" spans="1:7" s="73" customFormat="1" ht="409.5" customHeight="1" x14ac:dyDescent="0.25">
      <c r="A58" s="290"/>
      <c r="B58" s="291"/>
      <c r="C58" s="291"/>
      <c r="D58" s="291"/>
      <c r="E58" s="291"/>
      <c r="F58" s="291"/>
      <c r="G58" s="292"/>
    </row>
    <row r="59" spans="1:7" s="73" customFormat="1" ht="409.5" customHeight="1" x14ac:dyDescent="0.25">
      <c r="A59" s="290"/>
      <c r="B59" s="291"/>
      <c r="C59" s="291"/>
      <c r="D59" s="291"/>
      <c r="E59" s="291"/>
      <c r="F59" s="291"/>
      <c r="G59" s="292"/>
    </row>
    <row r="60" spans="1:7" s="73" customFormat="1" ht="409.5" customHeight="1" x14ac:dyDescent="0.25">
      <c r="A60" s="290"/>
      <c r="B60" s="291"/>
      <c r="C60" s="291"/>
      <c r="D60" s="291"/>
      <c r="E60" s="291"/>
      <c r="F60" s="291"/>
      <c r="G60" s="292"/>
    </row>
    <row r="61" spans="1:7" s="73" customFormat="1" ht="409.5" customHeight="1" x14ac:dyDescent="0.25">
      <c r="A61" s="293"/>
      <c r="B61" s="294"/>
      <c r="C61" s="294"/>
      <c r="D61" s="294"/>
      <c r="E61" s="294"/>
      <c r="F61" s="294"/>
      <c r="G61" s="295"/>
    </row>
    <row r="62" spans="1:7" s="71" customFormat="1" ht="15" x14ac:dyDescent="0.25">
      <c r="A62" s="166" t="s">
        <v>138</v>
      </c>
      <c r="B62" s="167"/>
      <c r="C62" s="167"/>
      <c r="D62" s="168"/>
      <c r="E62" s="169"/>
      <c r="F62" s="170"/>
      <c r="G62" s="171"/>
    </row>
    <row r="63" spans="1:7" s="73" customFormat="1" ht="14.25" x14ac:dyDescent="0.25">
      <c r="A63" s="279" t="s">
        <v>439</v>
      </c>
      <c r="B63" s="280"/>
      <c r="C63" s="280"/>
      <c r="D63" s="280"/>
      <c r="E63" s="280"/>
      <c r="F63" s="280"/>
      <c r="G63" s="281"/>
    </row>
    <row r="64" spans="1:7" s="73" customFormat="1" ht="14.25" x14ac:dyDescent="0.25">
      <c r="A64" s="282"/>
      <c r="B64" s="283"/>
      <c r="C64" s="283"/>
      <c r="D64" s="283"/>
      <c r="E64" s="283"/>
      <c r="F64" s="283"/>
      <c r="G64" s="284"/>
    </row>
    <row r="65" spans="1:7" s="73" customFormat="1" ht="14.25" x14ac:dyDescent="0.25">
      <c r="A65" s="282"/>
      <c r="B65" s="283"/>
      <c r="C65" s="283"/>
      <c r="D65" s="283"/>
      <c r="E65" s="283"/>
      <c r="F65" s="283"/>
      <c r="G65" s="284"/>
    </row>
    <row r="66" spans="1:7" s="73" customFormat="1" ht="14.25" x14ac:dyDescent="0.25">
      <c r="A66" s="282"/>
      <c r="B66" s="283"/>
      <c r="C66" s="283"/>
      <c r="D66" s="283"/>
      <c r="E66" s="283"/>
      <c r="F66" s="283"/>
      <c r="G66" s="284"/>
    </row>
    <row r="67" spans="1:7" s="73" customFormat="1" ht="14.25" x14ac:dyDescent="0.25">
      <c r="A67" s="282"/>
      <c r="B67" s="283"/>
      <c r="C67" s="283"/>
      <c r="D67" s="283"/>
      <c r="E67" s="283"/>
      <c r="F67" s="283"/>
      <c r="G67" s="284"/>
    </row>
    <row r="68" spans="1:7" s="73" customFormat="1" ht="14.25" x14ac:dyDescent="0.25">
      <c r="A68" s="282"/>
      <c r="B68" s="283"/>
      <c r="C68" s="283"/>
      <c r="D68" s="283"/>
      <c r="E68" s="283"/>
      <c r="F68" s="283"/>
      <c r="G68" s="284"/>
    </row>
    <row r="69" spans="1:7" s="73" customFormat="1" ht="14.25" x14ac:dyDescent="0.25">
      <c r="A69" s="282"/>
      <c r="B69" s="283"/>
      <c r="C69" s="283"/>
      <c r="D69" s="283"/>
      <c r="E69" s="283"/>
      <c r="F69" s="283"/>
      <c r="G69" s="284"/>
    </row>
    <row r="70" spans="1:7" s="73" customFormat="1" ht="14.25" x14ac:dyDescent="0.25">
      <c r="A70" s="282"/>
      <c r="B70" s="283"/>
      <c r="C70" s="283"/>
      <c r="D70" s="283"/>
      <c r="E70" s="283"/>
      <c r="F70" s="283"/>
      <c r="G70" s="284"/>
    </row>
    <row r="71" spans="1:7" s="73" customFormat="1" ht="14.25" x14ac:dyDescent="0.25">
      <c r="A71" s="282"/>
      <c r="B71" s="283"/>
      <c r="C71" s="283"/>
      <c r="D71" s="283"/>
      <c r="E71" s="283"/>
      <c r="F71" s="283"/>
      <c r="G71" s="284"/>
    </row>
    <row r="72" spans="1:7" s="73" customFormat="1" ht="14.25" x14ac:dyDescent="0.25">
      <c r="A72" s="282"/>
      <c r="B72" s="283"/>
      <c r="C72" s="283"/>
      <c r="D72" s="283"/>
      <c r="E72" s="283"/>
      <c r="F72" s="283"/>
      <c r="G72" s="284"/>
    </row>
    <row r="73" spans="1:7" s="73" customFormat="1" ht="14.25" x14ac:dyDescent="0.25">
      <c r="A73" s="282"/>
      <c r="B73" s="283"/>
      <c r="C73" s="283"/>
      <c r="D73" s="283"/>
      <c r="E73" s="283"/>
      <c r="F73" s="283"/>
      <c r="G73" s="284"/>
    </row>
    <row r="74" spans="1:7" s="73" customFormat="1" ht="14.25" x14ac:dyDescent="0.25">
      <c r="A74" s="282"/>
      <c r="B74" s="283"/>
      <c r="C74" s="283"/>
      <c r="D74" s="283"/>
      <c r="E74" s="283"/>
      <c r="F74" s="283"/>
      <c r="G74" s="284"/>
    </row>
    <row r="75" spans="1:7" s="73" customFormat="1" ht="195.75" customHeight="1" x14ac:dyDescent="0.25">
      <c r="A75" s="282"/>
      <c r="B75" s="283"/>
      <c r="C75" s="283"/>
      <c r="D75" s="283"/>
      <c r="E75" s="283"/>
      <c r="F75" s="283"/>
      <c r="G75" s="284"/>
    </row>
    <row r="76" spans="1:7" s="73" customFormat="1" ht="409.5" customHeight="1" x14ac:dyDescent="0.25">
      <c r="A76" s="282"/>
      <c r="B76" s="283"/>
      <c r="C76" s="283"/>
      <c r="D76" s="283"/>
      <c r="E76" s="283"/>
      <c r="F76" s="283"/>
      <c r="G76" s="284"/>
    </row>
    <row r="77" spans="1:7" ht="409.5" customHeight="1" x14ac:dyDescent="0.25">
      <c r="A77" s="285"/>
      <c r="B77" s="286"/>
      <c r="C77" s="286"/>
      <c r="D77" s="286"/>
      <c r="E77" s="286"/>
      <c r="F77" s="286"/>
      <c r="G77" s="287"/>
    </row>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orientation="portrait" r:id="rId1"/>
  <headerFooter>
    <oddHeader>&amp;C&amp;"-,Bold"&amp;14DSRIP Semi-Annual Reporting Form</oddHeader>
    <oddFooter>&amp;L&amp;D&amp;C&amp;A&amp;R&amp;P of &amp;N</oddFooter>
  </headerFooter>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zoomScale="85" zoomScaleNormal="90" zoomScaleSheetLayoutView="85" zoomScalePageLayoutView="85" workbookViewId="0">
      <selection activeCell="D349" sqref="D349"/>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Irvine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3.5" customHeight="1" thickBot="1" x14ac:dyDescent="0.3">
      <c r="A15" s="40"/>
      <c r="B15" s="17" t="str">
        <f>'Expand Primary Care Capacity'!B22</f>
        <v>Process Milestone:</v>
      </c>
      <c r="C15" s="41"/>
      <c r="D15" s="238" t="str">
        <f>'Expand Primary Care Capacity'!D22</f>
        <v>Improvement Milestone:  Increase access to primary care in existing Senior Center    
Metric:  Documentation of established processes, including work plan and timelines to increase patients served by 5%</v>
      </c>
      <c r="F15" s="247" t="str">
        <f>'Expand Primary Care Capacity'!F29</f>
        <v>Yes</v>
      </c>
      <c r="G15" s="39"/>
    </row>
    <row r="16" spans="1:7" ht="6.75" customHeight="1" thickBot="1" x14ac:dyDescent="0.3">
      <c r="A16" s="34"/>
      <c r="F16" s="92"/>
      <c r="G16" s="36"/>
    </row>
    <row r="17" spans="1:7" ht="13.5" thickBot="1" x14ac:dyDescent="0.3">
      <c r="A17" s="34"/>
      <c r="C17" s="35" t="s">
        <v>15</v>
      </c>
      <c r="F17" s="248">
        <f>'Expand Primary Care Capacity'!F44</f>
        <v>1</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Primary Care Capacity'!B47</f>
        <v>Process Milestone:</v>
      </c>
      <c r="C19" s="41"/>
      <c r="D19" s="238" t="str">
        <f>'Expand Primary Care Capacity'!D47</f>
        <v xml:space="preserve"> Process Milestone:  Increase medical home patients in our Senior Center by 5% over baseline year (DY 6). </v>
      </c>
      <c r="F19" s="247" t="str">
        <f>'Expand Primary Care Capacity'!F54</f>
        <v>Yes</v>
      </c>
      <c r="G19" s="39"/>
    </row>
    <row r="20" spans="1:7" ht="6.75" customHeight="1" thickBot="1" x14ac:dyDescent="0.3">
      <c r="A20" s="34"/>
      <c r="F20" s="92"/>
      <c r="G20" s="36"/>
    </row>
    <row r="21" spans="1:7" ht="13.5" thickBot="1" x14ac:dyDescent="0.3">
      <c r="A21" s="34"/>
      <c r="C21" s="35" t="s">
        <v>15</v>
      </c>
      <c r="F21" s="248">
        <f>'Expand Primary Care Capacity'!F69</f>
        <v>1</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Primary Care Capacity'!B72</f>
        <v>Process Milestone:</v>
      </c>
      <c r="C23" s="41"/>
      <c r="D23" s="238" t="str">
        <f>'Expand Primary Care Capacity'!D72</f>
        <v>Process Milestone: Identify the ideal team model with Geriatrician, NP, RN and patient and family support.  
Metric: Report the redesigned multidisciplinary team model</v>
      </c>
      <c r="F23" s="247" t="str">
        <f>'Expand Primary Care Capacity'!F79</f>
        <v>Yes</v>
      </c>
      <c r="G23" s="39"/>
    </row>
    <row r="24" spans="1:7" ht="6.75" customHeight="1" thickBot="1" x14ac:dyDescent="0.3">
      <c r="A24" s="34"/>
      <c r="F24" s="92"/>
      <c r="G24" s="36"/>
    </row>
    <row r="25" spans="1:7" ht="13.5" thickBot="1" x14ac:dyDescent="0.3">
      <c r="A25" s="34"/>
      <c r="C25" s="35" t="s">
        <v>15</v>
      </c>
      <c r="F25" s="248">
        <f>'Expand Primary Care Capacity'!F94</f>
        <v>1</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t="str">
        <f>'Expand Primary Care Capacity'!D97</f>
        <v>Milestone: To take care of patients at the UC Irvine (UCI) FQHC in Santa Ana for their own patients to maintain continuity of care.
Metric:  Increase in the no. of patients seen in these expanded clinic hours by 3%.</v>
      </c>
      <c r="F27" s="247">
        <f>'Expand Primary Care Capacity'!F104</f>
        <v>1.0833333333333333</v>
      </c>
      <c r="G27" s="39"/>
    </row>
    <row r="28" spans="1:7" ht="6.75" customHeight="1" thickBot="1" x14ac:dyDescent="0.3">
      <c r="A28" s="34"/>
      <c r="F28" s="92"/>
      <c r="G28" s="36"/>
    </row>
    <row r="29" spans="1:7" ht="13.5" thickBot="1" x14ac:dyDescent="0.3">
      <c r="A29" s="34"/>
      <c r="C29" s="35" t="s">
        <v>15</v>
      </c>
      <c r="F29" s="248">
        <f>'Expand Primary Care Capacity'!F119</f>
        <v>1</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Primary Care Capacity'!B147</f>
        <v>Improvement Milestone:</v>
      </c>
      <c r="C35" s="41"/>
      <c r="D35" s="238">
        <f>'Expand Primary Care Capacity'!D147</f>
        <v>0</v>
      </c>
      <c r="F35" s="247" t="str">
        <f>'Expand Primary Care Capacity'!F154</f>
        <v>N/A</v>
      </c>
      <c r="G35" s="39"/>
    </row>
    <row r="36" spans="1:7" ht="6.75" customHeight="1" thickBot="1" x14ac:dyDescent="0.3">
      <c r="A36" s="34"/>
      <c r="F36" s="92"/>
      <c r="G36" s="36"/>
    </row>
    <row r="37" spans="1:7" ht="13.5" thickBot="1" x14ac:dyDescent="0.3">
      <c r="A37" s="34"/>
      <c r="C37" s="35" t="s">
        <v>15</v>
      </c>
      <c r="F37" s="248" t="str">
        <f>'Expand Primary Care Capacity'!F169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1980900</v>
      </c>
      <c r="G55" s="36"/>
    </row>
    <row r="56" spans="1:7" ht="13.5" thickBot="1" x14ac:dyDescent="0.3">
      <c r="A56" s="34"/>
      <c r="C56" s="35"/>
      <c r="F56" s="92"/>
      <c r="G56" s="36"/>
    </row>
    <row r="57" spans="1:7" ht="13.5" thickBot="1" x14ac:dyDescent="0.3">
      <c r="A57" s="34"/>
      <c r="B57" s="2" t="s">
        <v>66</v>
      </c>
      <c r="C57" s="35"/>
      <c r="F57" s="250">
        <f>SUM(F53,F49,F45,F41,F37,F33,F29,F25,F21,F17)</f>
        <v>4</v>
      </c>
      <c r="G57" s="36"/>
    </row>
    <row r="58" spans="1:7" ht="13.5" thickBot="1" x14ac:dyDescent="0.3">
      <c r="A58" s="34"/>
      <c r="C58" s="35"/>
      <c r="F58" s="92"/>
      <c r="G58" s="36"/>
    </row>
    <row r="59" spans="1:7" ht="13.5" thickBot="1" x14ac:dyDescent="0.3">
      <c r="A59" s="34"/>
      <c r="B59" s="2" t="s">
        <v>67</v>
      </c>
      <c r="C59" s="35"/>
      <c r="F59" s="250">
        <f>COUNT(F53,F49,F45,F41,F37,F33,F29,F25,F21,F17)</f>
        <v>4</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1980900</v>
      </c>
      <c r="G63" s="36"/>
    </row>
    <row r="64" spans="1:7" ht="13.5" thickBot="1" x14ac:dyDescent="0.3">
      <c r="A64" s="34"/>
      <c r="C64" s="35"/>
      <c r="F64" s="92"/>
      <c r="G64" s="36"/>
    </row>
    <row r="65" spans="1:7" ht="13.5" thickBot="1" x14ac:dyDescent="0.3">
      <c r="A65" s="34"/>
      <c r="B65" s="2" t="s">
        <v>11</v>
      </c>
      <c r="C65" s="35"/>
      <c r="F65" s="252">
        <f>'Expand Primary Care Capacity'!F20</f>
        <v>1980900</v>
      </c>
      <c r="G65" s="36"/>
    </row>
    <row r="66" spans="1:7" ht="13.5" thickBot="1" x14ac:dyDescent="0.3">
      <c r="A66" s="34"/>
      <c r="C66" s="35"/>
      <c r="F66" s="92"/>
      <c r="G66" s="36"/>
    </row>
    <row r="67" spans="1:7" ht="13.5" thickBot="1" x14ac:dyDescent="0.3">
      <c r="A67" s="34"/>
      <c r="B67" s="239" t="s">
        <v>70</v>
      </c>
      <c r="C67" s="35"/>
      <c r="F67" s="217">
        <f>IF(F59=0," ",F63-F65)</f>
        <v>0</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13.5" customHeight="1" thickBot="1" x14ac:dyDescent="0.3">
      <c r="A70" s="40"/>
      <c r="B70" s="17" t="str">
        <f>'Training Primary Care Workforce'!B22</f>
        <v>Process Milestone:</v>
      </c>
      <c r="C70" s="41"/>
      <c r="D70" s="238" t="str">
        <f>'Training Primary Care Workforce'!D22</f>
        <v>Milestone: Hire and train up to two educators to serve as Coaching Program Coordinators to oversee and train coaches
Metric: Number of Coordinators hired and trained</v>
      </c>
      <c r="F70" s="247">
        <f>'Training Primary Care Workforce'!F29</f>
        <v>1</v>
      </c>
      <c r="G70" s="39"/>
    </row>
    <row r="71" spans="1:7" ht="6.75" customHeight="1" thickBot="1" x14ac:dyDescent="0.3">
      <c r="A71" s="34"/>
      <c r="F71" s="92"/>
      <c r="G71" s="36"/>
    </row>
    <row r="72" spans="1:7" ht="13.5" thickBot="1" x14ac:dyDescent="0.3">
      <c r="A72" s="34"/>
      <c r="C72" s="35" t="s">
        <v>15</v>
      </c>
      <c r="F72" s="248">
        <f>'Training Primary Care Workforce'!F44</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'Training Primary Care Workforce'!B47</f>
        <v>Process Milestone:</v>
      </c>
      <c r="C74" s="41"/>
      <c r="D74" s="238" t="str">
        <f>'Training Primary Care Workforce'!D47</f>
        <v>Milestone: Hire and train Diabetes coaches
Metric: Number of coaches hired and trained</v>
      </c>
      <c r="F74" s="247">
        <f>'Training Primary Care Workforce'!F54</f>
        <v>12</v>
      </c>
      <c r="G74" s="39"/>
    </row>
    <row r="75" spans="1:7" ht="6.75" customHeight="1" thickBot="1" x14ac:dyDescent="0.3">
      <c r="A75" s="34"/>
      <c r="F75" s="92"/>
      <c r="G75" s="36"/>
    </row>
    <row r="76" spans="1:7" ht="13.5" thickBot="1" x14ac:dyDescent="0.3">
      <c r="A76" s="34"/>
      <c r="C76" s="35" t="s">
        <v>15</v>
      </c>
      <c r="F76" s="248">
        <f>'Training Primary Care Workforce'!F69</f>
        <v>1</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t="str">
        <f>'Training Primary Care Workforce'!D72</f>
        <v>Milestone: Create training program and materials for CHF coaches
Metric: Training documents, training protocol and procedures document</v>
      </c>
      <c r="F78" s="247" t="str">
        <f>'Training Primary Care Workforce'!F79</f>
        <v>Yes</v>
      </c>
      <c r="G78" s="39"/>
    </row>
    <row r="79" spans="1:7" ht="6.75" customHeight="1" thickBot="1" x14ac:dyDescent="0.3">
      <c r="A79" s="34"/>
      <c r="F79" s="92"/>
      <c r="G79" s="36"/>
    </row>
    <row r="80" spans="1:7" ht="13.5" thickBot="1" x14ac:dyDescent="0.3">
      <c r="A80" s="34"/>
      <c r="C80" s="35" t="s">
        <v>15</v>
      </c>
      <c r="F80" s="248">
        <f>'Training Primary Care Workforce'!F94</f>
        <v>1</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t="str">
        <f>'Training Primary Care Workforce'!D97</f>
        <v>Milestone:  Assign at least 1 care provider, which may include nursing, for primary care with experience in designing and educating multidisciplinary teams
Metric: Documentation of new faculty to expand training programs</v>
      </c>
      <c r="F82" s="247" t="str">
        <f>'Training Primary Care Workforce'!F104</f>
        <v>Yes</v>
      </c>
      <c r="G82" s="39"/>
    </row>
    <row r="83" spans="1:7" ht="6.75" customHeight="1" thickBot="1" x14ac:dyDescent="0.3">
      <c r="A83" s="34"/>
      <c r="F83" s="92"/>
      <c r="G83" s="36"/>
    </row>
    <row r="84" spans="1:7" ht="13.5" thickBot="1" x14ac:dyDescent="0.3">
      <c r="A84" s="34"/>
      <c r="C84" s="35" t="s">
        <v>15</v>
      </c>
      <c r="F84" s="248">
        <f>'Training Primary Care Workforce'!F144</f>
        <v>1</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t="str">
        <f>'Training Primary Care Workforce'!D122</f>
        <v xml:space="preserve">Milestone: Recruitment of learners   across disciplines to begin engagement with project. </v>
      </c>
      <c r="F86" s="247" t="str">
        <f>'Training Primary Care Workforce'!F129</f>
        <v>Yes</v>
      </c>
      <c r="G86" s="39"/>
    </row>
    <row r="87" spans="1:7" ht="6.75" customHeight="1" thickBot="1" x14ac:dyDescent="0.3">
      <c r="A87" s="34"/>
      <c r="F87" s="92"/>
      <c r="G87" s="36"/>
    </row>
    <row r="88" spans="1:7" ht="13.5" thickBot="1" x14ac:dyDescent="0.3">
      <c r="A88" s="34"/>
      <c r="C88" s="35" t="s">
        <v>15</v>
      </c>
      <c r="F88" s="248">
        <f>'Training Primary Care Workforce'!F144</f>
        <v>1</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t="str">
        <f>'Training Primary Care Workforce'!D147</f>
        <v xml:space="preserve">Milestone (Process Measure): Design Telemedicine, IT, EHRs, and patient remote monitoring program for primary care education in care coordination for Seniors. 
Metric: Documentation of the IT models and patient-centered management. </v>
      </c>
      <c r="F90" s="247" t="str">
        <f>'Training Primary Care Workforce'!F154</f>
        <v>Yes</v>
      </c>
      <c r="G90" s="39"/>
    </row>
    <row r="91" spans="1:7" ht="6.75" customHeight="1" thickBot="1" x14ac:dyDescent="0.3">
      <c r="A91" s="34"/>
      <c r="F91" s="92"/>
      <c r="G91" s="36"/>
    </row>
    <row r="92" spans="1:7" ht="13.5" thickBot="1" x14ac:dyDescent="0.3">
      <c r="A92" s="34"/>
      <c r="C92" s="35" t="s">
        <v>15</v>
      </c>
      <c r="F92" s="248">
        <f>'Training Primary Care Workforce'!F169</f>
        <v>1</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t="str">
        <f>'Training Primary Care Workforce'!D172</f>
        <v>Milestone: Develop the multidisciplinary team model for educating care providers in medical homes, IT, EHRs, and patient education, e.g., as in the Macy and Carnegie Model. 
Metric: Documentation of educational model for upcoming years.</v>
      </c>
      <c r="F94" s="247" t="str">
        <f>'Training Primary Care Workforce'!F179</f>
        <v>Yes</v>
      </c>
      <c r="G94" s="39"/>
    </row>
    <row r="95" spans="1:7" ht="6.75" customHeight="1" thickBot="1" x14ac:dyDescent="0.3">
      <c r="A95" s="34"/>
      <c r="F95" s="92"/>
      <c r="G95" s="36"/>
    </row>
    <row r="96" spans="1:7" ht="13.5" thickBot="1" x14ac:dyDescent="0.3">
      <c r="A96" s="34"/>
      <c r="C96" s="35" t="s">
        <v>15</v>
      </c>
      <c r="F96" s="248">
        <f>'Training Primary Care Workforce'!F194</f>
        <v>1</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1980900</v>
      </c>
      <c r="G110" s="36"/>
    </row>
    <row r="111" spans="1:7" ht="13.5" thickBot="1" x14ac:dyDescent="0.3">
      <c r="A111" s="34"/>
      <c r="C111" s="35"/>
      <c r="F111" s="92"/>
      <c r="G111" s="36"/>
    </row>
    <row r="112" spans="1:7" ht="13.5" thickBot="1" x14ac:dyDescent="0.3">
      <c r="A112" s="34"/>
      <c r="B112" s="2" t="s">
        <v>66</v>
      </c>
      <c r="C112" s="35"/>
      <c r="F112" s="250">
        <f>SUM(F108,F104,F100,F96,F92,F88,F84,F80,F76,F72)</f>
        <v>7</v>
      </c>
      <c r="G112" s="36"/>
    </row>
    <row r="113" spans="1:7" ht="13.5" thickBot="1" x14ac:dyDescent="0.3">
      <c r="A113" s="34"/>
      <c r="C113" s="35"/>
      <c r="F113" s="92"/>
      <c r="G113" s="36"/>
    </row>
    <row r="114" spans="1:7" ht="13.5" thickBot="1" x14ac:dyDescent="0.3">
      <c r="A114" s="34"/>
      <c r="B114" s="2" t="s">
        <v>67</v>
      </c>
      <c r="C114" s="35"/>
      <c r="F114" s="250">
        <f>COUNT(F108,F104,F100,F96,F92,F88,F84,F80,F76,F72)</f>
        <v>7</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1980900</v>
      </c>
      <c r="G118" s="36"/>
    </row>
    <row r="119" spans="1:7" ht="13.5" thickBot="1" x14ac:dyDescent="0.3">
      <c r="A119" s="34"/>
      <c r="C119" s="35"/>
      <c r="F119" s="92"/>
      <c r="G119" s="36"/>
    </row>
    <row r="120" spans="1:7" ht="13.5" thickBot="1" x14ac:dyDescent="0.3">
      <c r="A120" s="34"/>
      <c r="B120" s="2" t="s">
        <v>11</v>
      </c>
      <c r="C120" s="35"/>
      <c r="F120" s="252">
        <f>'Training Primary Care Workforce'!F20</f>
        <v>1980900</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13.5" customHeight="1" thickBot="1" x14ac:dyDescent="0.3">
      <c r="A125" s="40"/>
      <c r="B125" s="245" t="str">
        <f>'Registry Functionality'!B22</f>
        <v>Process Milestone:</v>
      </c>
      <c r="C125" s="41"/>
      <c r="D125" s="238" t="str">
        <f>'Registry Functionality'!D22</f>
        <v>Hire and train information specialists to develop and implement reporting capabilities of registry and integrate with EMR</v>
      </c>
      <c r="F125" s="247" t="str">
        <f>'Registry Functionality'!F29</f>
        <v>Yes</v>
      </c>
      <c r="G125" s="39"/>
    </row>
    <row r="126" spans="1:7" ht="6.75" customHeight="1" thickBot="1" x14ac:dyDescent="0.3">
      <c r="A126" s="34"/>
      <c r="F126" s="92"/>
      <c r="G126" s="36"/>
    </row>
    <row r="127" spans="1:7" ht="13.5" thickBot="1" x14ac:dyDescent="0.3">
      <c r="A127" s="34"/>
      <c r="C127" s="35" t="s">
        <v>15</v>
      </c>
      <c r="F127" s="248">
        <f>'Registry Functionality'!F44</f>
        <v>1</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'Registry Functionality'!B47</f>
        <v>Process Milestone:</v>
      </c>
      <c r="C129" s="41"/>
      <c r="D129" s="238" t="str">
        <f>'Registry Functionality'!D47</f>
        <v xml:space="preserve">Create/disseminate protocols for registry-driven reminders and reports for clinicians and providers regarding key health indicators monitoring and management in patients with diabetes. </v>
      </c>
      <c r="F129" s="247" t="str">
        <f>'Registry Functionality'!F54</f>
        <v>Yes</v>
      </c>
      <c r="G129" s="39"/>
    </row>
    <row r="130" spans="1:7" ht="6.75" customHeight="1" thickBot="1" x14ac:dyDescent="0.3">
      <c r="A130" s="34"/>
      <c r="F130" s="92"/>
      <c r="G130" s="36"/>
    </row>
    <row r="131" spans="1:7" ht="13.5" thickBot="1" x14ac:dyDescent="0.3">
      <c r="A131" s="34"/>
      <c r="C131" s="35" t="s">
        <v>15</v>
      </c>
      <c r="F131" s="248">
        <f>'Registry Functionality'!F69</f>
        <v>1</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'Registry Functionality'!B72</f>
        <v>Process Milestone:</v>
      </c>
      <c r="C133" s="41"/>
      <c r="D133" s="238">
        <f>'Registry Functionality'!D72</f>
        <v>0</v>
      </c>
      <c r="F133" s="247" t="str">
        <f>'Registry Functionality'!F79</f>
        <v>N/A</v>
      </c>
      <c r="G133" s="39"/>
    </row>
    <row r="134" spans="1:7" ht="6.75" customHeight="1" thickBot="1" x14ac:dyDescent="0.3">
      <c r="A134" s="34"/>
      <c r="F134" s="92"/>
      <c r="G134" s="36"/>
    </row>
    <row r="135" spans="1:7" ht="13.5" thickBot="1" x14ac:dyDescent="0.3">
      <c r="A135" s="34"/>
      <c r="C135" s="35" t="s">
        <v>15</v>
      </c>
      <c r="F135" s="248" t="str">
        <f>'Registry Functionality'!F94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f>'Registry Functionality'!D147</f>
        <v>0</v>
      </c>
      <c r="F145" s="247" t="str">
        <f>'Registry Functionality'!F154</f>
        <v>N/A</v>
      </c>
      <c r="G145" s="39"/>
    </row>
    <row r="146" spans="1:7" ht="6.75" customHeight="1" thickBot="1" x14ac:dyDescent="0.3">
      <c r="A146" s="34"/>
      <c r="F146" s="92"/>
      <c r="G146" s="36"/>
    </row>
    <row r="147" spans="1:7" ht="13.5" thickBot="1" x14ac:dyDescent="0.3">
      <c r="A147" s="34"/>
      <c r="C147" s="35" t="s">
        <v>15</v>
      </c>
      <c r="F147" s="248" t="str">
        <f>'Registry Functionality'!F169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1980900</v>
      </c>
      <c r="G165" s="36"/>
    </row>
    <row r="166" spans="1:7" ht="13.5" thickBot="1" x14ac:dyDescent="0.3">
      <c r="A166" s="34"/>
      <c r="C166" s="35"/>
      <c r="F166" s="92"/>
      <c r="G166" s="36"/>
    </row>
    <row r="167" spans="1:7" ht="13.5" thickBot="1" x14ac:dyDescent="0.3">
      <c r="A167" s="34"/>
      <c r="B167" s="2" t="s">
        <v>66</v>
      </c>
      <c r="C167" s="35"/>
      <c r="F167" s="250">
        <f>SUM(F163,F159,F155,F151,F147,F143,F139,F135,F131,F127)</f>
        <v>2</v>
      </c>
      <c r="G167" s="36"/>
    </row>
    <row r="168" spans="1:7" ht="13.5" thickBot="1" x14ac:dyDescent="0.3">
      <c r="A168" s="34"/>
      <c r="C168" s="35"/>
      <c r="F168" s="92"/>
      <c r="G168" s="36"/>
    </row>
    <row r="169" spans="1:7" ht="13.5" thickBot="1" x14ac:dyDescent="0.3">
      <c r="A169" s="34"/>
      <c r="B169" s="2" t="s">
        <v>67</v>
      </c>
      <c r="C169" s="35"/>
      <c r="F169" s="250">
        <f>COUNT(F163,F159,F155,F151,F147,F143,F139,F135,F131,F127)</f>
        <v>2</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1980900</v>
      </c>
      <c r="G173" s="36"/>
    </row>
    <row r="174" spans="1:7" ht="13.5" thickBot="1" x14ac:dyDescent="0.3">
      <c r="A174" s="34"/>
      <c r="C174" s="35"/>
      <c r="F174" s="92"/>
      <c r="G174" s="36"/>
    </row>
    <row r="175" spans="1:7" ht="13.5" thickBot="1" x14ac:dyDescent="0.3">
      <c r="A175" s="34"/>
      <c r="B175" s="2" t="s">
        <v>11</v>
      </c>
      <c r="C175" s="35"/>
      <c r="F175" s="252">
        <f>'Registry Functionality'!F20</f>
        <v>1980900</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13.5" customHeight="1" thickBot="1" x14ac:dyDescent="0.3">
      <c r="A180" s="40"/>
      <c r="B180" s="17" t="str">
        <f>'Interpretation Services'!B22</f>
        <v>Process Milestone:</v>
      </c>
      <c r="C180" s="41"/>
      <c r="D180" s="238">
        <f>'Interpretation Services'!D22</f>
        <v>0</v>
      </c>
      <c r="F180" s="247" t="str">
        <f>'Interpretation Services'!F29</f>
        <v>N/A</v>
      </c>
      <c r="G180" s="39"/>
    </row>
    <row r="181" spans="1:7" ht="6.75" customHeight="1" thickBot="1" x14ac:dyDescent="0.3">
      <c r="A181" s="34"/>
      <c r="F181" s="92"/>
      <c r="G181" s="36"/>
    </row>
    <row r="182" spans="1:7" ht="13.5" thickBot="1" x14ac:dyDescent="0.3">
      <c r="A182" s="34"/>
      <c r="C182" s="35" t="s">
        <v>15</v>
      </c>
      <c r="F182" s="248" t="str">
        <f>'Interpretation Services'!F44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'Interpretation Services'!B47</f>
        <v>Process Milestone:</v>
      </c>
      <c r="C184" s="41"/>
      <c r="D184" s="238">
        <f>'Interpretation Services'!D47</f>
        <v>0</v>
      </c>
      <c r="F184" s="247" t="str">
        <f>'Interpretation Services'!F54</f>
        <v>N/A</v>
      </c>
      <c r="G184" s="39"/>
    </row>
    <row r="185" spans="1:7" ht="6.75" customHeight="1" thickBot="1" x14ac:dyDescent="0.3">
      <c r="A185" s="34"/>
      <c r="F185" s="92"/>
      <c r="G185" s="36"/>
    </row>
    <row r="186" spans="1:7" ht="13.5" thickBot="1" x14ac:dyDescent="0.3">
      <c r="A186" s="34"/>
      <c r="C186" s="35" t="s">
        <v>15</v>
      </c>
      <c r="F186" s="248" t="str">
        <f>'Interpretation Services'!F69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'Interpretation Services'!B72</f>
        <v>Process Milestone:</v>
      </c>
      <c r="C188" s="41"/>
      <c r="D188" s="238">
        <f>'Interpretation Services'!D72</f>
        <v>0</v>
      </c>
      <c r="F188" s="247" t="str">
        <f>'Interpretation Services'!F79</f>
        <v>N/A</v>
      </c>
      <c r="G188" s="39"/>
    </row>
    <row r="189" spans="1:7" ht="6.75" customHeight="1" thickBot="1" x14ac:dyDescent="0.3">
      <c r="A189" s="34"/>
      <c r="F189" s="92"/>
      <c r="G189" s="36"/>
    </row>
    <row r="190" spans="1:7" ht="13.5" thickBot="1" x14ac:dyDescent="0.3">
      <c r="A190" s="34"/>
      <c r="C190" s="35" t="s">
        <v>15</v>
      </c>
      <c r="F190" s="248" t="str">
        <f>'Interpretation Services'!F94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'Interpretation Services'!B97</f>
        <v>Process Milestone:</v>
      </c>
      <c r="C192" s="41"/>
      <c r="D192" s="238">
        <f>'Interpretation Services'!D97</f>
        <v>0</v>
      </c>
      <c r="F192" s="247" t="str">
        <f>'Interpretation Services'!F104</f>
        <v>N/A</v>
      </c>
      <c r="G192" s="39"/>
    </row>
    <row r="193" spans="1:7" ht="6.75" customHeight="1" thickBot="1" x14ac:dyDescent="0.3">
      <c r="A193" s="34"/>
      <c r="F193" s="92"/>
      <c r="G193" s="36"/>
    </row>
    <row r="194" spans="1:7" ht="13.5" thickBot="1" x14ac:dyDescent="0.3">
      <c r="A194" s="34"/>
      <c r="C194" s="35" t="s">
        <v>15</v>
      </c>
      <c r="F194" s="248" t="str">
        <f>'Interpretation Services'!F119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'Interpretation Services'!B122</f>
        <v>Process Milestone:</v>
      </c>
      <c r="C196" s="17"/>
      <c r="D196" s="238">
        <f>'Interpretation Services'!D122</f>
        <v>0</v>
      </c>
      <c r="F196" s="247" t="str">
        <f>'Interpretation Services'!F129</f>
        <v>N/A</v>
      </c>
      <c r="G196" s="39"/>
    </row>
    <row r="197" spans="1:7" ht="6.75" customHeight="1" thickBot="1" x14ac:dyDescent="0.3">
      <c r="A197" s="34"/>
      <c r="F197" s="92"/>
      <c r="G197" s="36"/>
    </row>
    <row r="198" spans="1:7" ht="13.5"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customHeight="1" thickBot="1" x14ac:dyDescent="0.3">
      <c r="A201" s="34"/>
      <c r="F201" s="92"/>
      <c r="G201" s="36"/>
    </row>
    <row r="202" spans="1:7" ht="13.5" thickBot="1" x14ac:dyDescent="0.3">
      <c r="A202" s="34"/>
      <c r="C202" s="35" t="s">
        <v>15</v>
      </c>
      <c r="F202" s="248" t="str">
        <f>'Interpretation Services'!F169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customHeight="1" thickBot="1" x14ac:dyDescent="0.3">
      <c r="A205" s="34"/>
      <c r="F205" s="92"/>
      <c r="G205" s="36"/>
    </row>
    <row r="206" spans="1:7" ht="13.5" thickBot="1" x14ac:dyDescent="0.3">
      <c r="A206" s="34"/>
      <c r="C206" s="35" t="s">
        <v>15</v>
      </c>
      <c r="F206" s="248" t="str">
        <f>'Interpretation Services'!F194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customHeight="1" thickBot="1" x14ac:dyDescent="0.3">
      <c r="A209" s="34"/>
      <c r="F209" s="92"/>
      <c r="G209" s="36"/>
    </row>
    <row r="210" spans="1:7" ht="13.5" thickBot="1" x14ac:dyDescent="0.3">
      <c r="A210" s="34"/>
      <c r="C210" s="35" t="s">
        <v>15</v>
      </c>
      <c r="F210" s="248" t="str">
        <f>'Interpretation Services'!F219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customHeight="1" thickBot="1" x14ac:dyDescent="0.3">
      <c r="A213" s="34"/>
      <c r="F213" s="92"/>
      <c r="G213" s="36"/>
    </row>
    <row r="214" spans="1:7" ht="13.5" thickBot="1" x14ac:dyDescent="0.3">
      <c r="A214" s="34"/>
      <c r="C214" s="35" t="s">
        <v>15</v>
      </c>
      <c r="F214" s="248" t="str">
        <f>'Interpretation Services'!F244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customHeight="1" thickBot="1" x14ac:dyDescent="0.3">
      <c r="A217" s="34"/>
      <c r="F217" s="92"/>
      <c r="G217" s="36"/>
    </row>
    <row r="218" spans="1:7" ht="13.5"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'Interpretation Services'!F20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s="33" customFormat="1" ht="12.75" customHeight="1" x14ac:dyDescent="0.25">
      <c r="A233" s="240"/>
      <c r="B233" s="241"/>
      <c r="C233" s="242"/>
      <c r="D233" s="154"/>
      <c r="E233" s="243"/>
      <c r="F233" s="253"/>
      <c r="G233" s="244"/>
    </row>
    <row r="234" spans="1:7" s="33" customFormat="1" ht="15.75" thickBot="1" x14ac:dyDescent="0.3">
      <c r="A234" s="27" t="s">
        <v>97</v>
      </c>
      <c r="B234" s="28"/>
      <c r="C234" s="28"/>
      <c r="D234" s="29"/>
      <c r="E234" s="30"/>
      <c r="F234" s="111"/>
      <c r="G234" s="32"/>
    </row>
    <row r="235" spans="1:7" s="33" customFormat="1" ht="13.5" customHeight="1" thickBot="1" x14ac:dyDescent="0.3">
      <c r="A235" s="40"/>
      <c r="B235" s="17" t="str">
        <f>'REAL Data'!B22</f>
        <v>Process Milestone:</v>
      </c>
      <c r="C235" s="17"/>
      <c r="D235" s="238">
        <f>'REAL Data'!D22</f>
        <v>0</v>
      </c>
      <c r="F235" s="247" t="str">
        <f>'REAL Data'!F29</f>
        <v>N/A</v>
      </c>
      <c r="G235" s="39"/>
    </row>
    <row r="236" spans="1:7" ht="6.75" customHeight="1" thickBot="1" x14ac:dyDescent="0.3">
      <c r="A236" s="34"/>
      <c r="F236" s="92"/>
      <c r="G236" s="36"/>
    </row>
    <row r="237" spans="1:7" ht="13.5" thickBot="1" x14ac:dyDescent="0.3">
      <c r="A237" s="34"/>
      <c r="C237" s="35" t="s">
        <v>15</v>
      </c>
      <c r="F237" s="248" t="str">
        <f>'REAL Data'!F44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'REAL Data'!B47</f>
        <v>Process Milestone:</v>
      </c>
      <c r="C239" s="17"/>
      <c r="D239" s="238">
        <f>'REAL Data'!D47</f>
        <v>0</v>
      </c>
      <c r="F239" s="247" t="str">
        <f>'REAL Data'!F54</f>
        <v>N/A</v>
      </c>
      <c r="G239" s="39"/>
    </row>
    <row r="240" spans="1:7" ht="6.75" customHeight="1" thickBot="1" x14ac:dyDescent="0.3">
      <c r="A240" s="34"/>
      <c r="F240" s="92"/>
      <c r="G240" s="36"/>
    </row>
    <row r="241" spans="1:7" ht="13.5" thickBot="1" x14ac:dyDescent="0.3">
      <c r="A241" s="34"/>
      <c r="C241" s="35" t="s">
        <v>15</v>
      </c>
      <c r="F241" s="248" t="str">
        <f>'REAL Data'!F69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'REAL Data'!B72</f>
        <v>Process Milestone:</v>
      </c>
      <c r="C243" s="17"/>
      <c r="D243" s="238">
        <f>'REAL Data'!D72</f>
        <v>0</v>
      </c>
      <c r="F243" s="247" t="str">
        <f>'REAL Data'!F79</f>
        <v>N/A</v>
      </c>
      <c r="G243" s="39"/>
    </row>
    <row r="244" spans="1:7" ht="6.75" customHeight="1" thickBot="1" x14ac:dyDescent="0.3">
      <c r="A244" s="34"/>
      <c r="F244" s="92"/>
      <c r="G244" s="36"/>
    </row>
    <row r="245" spans="1:7" ht="13.5" thickBot="1" x14ac:dyDescent="0.3">
      <c r="A245" s="34"/>
      <c r="C245" s="35" t="s">
        <v>15</v>
      </c>
      <c r="F245" s="248" t="str">
        <f>'REAL Data'!F94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'REAL Data'!B97</f>
        <v>Process Milestone:</v>
      </c>
      <c r="C247" s="17"/>
      <c r="D247" s="238">
        <f>'REAL Data'!D97</f>
        <v>0</v>
      </c>
      <c r="F247" s="247" t="str">
        <f>'REAL Data'!F104</f>
        <v>N/A</v>
      </c>
      <c r="G247" s="39"/>
    </row>
    <row r="248" spans="1:7" ht="6.75" customHeight="1" thickBot="1" x14ac:dyDescent="0.3">
      <c r="A248" s="34"/>
      <c r="F248" s="92"/>
      <c r="G248" s="36"/>
    </row>
    <row r="249" spans="1:7" ht="13.5" thickBot="1" x14ac:dyDescent="0.3">
      <c r="A249" s="34"/>
      <c r="C249" s="35" t="s">
        <v>15</v>
      </c>
      <c r="F249" s="248" t="str">
        <f>'REAL Data'!F119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'REAL Data'!B122</f>
        <v>Process Milestone:</v>
      </c>
      <c r="C251" s="17"/>
      <c r="D251" s="238">
        <f>'REAL Data'!D122</f>
        <v>0</v>
      </c>
      <c r="F251" s="247" t="str">
        <f>'REAL Data'!F129</f>
        <v>N/A</v>
      </c>
      <c r="G251" s="39"/>
    </row>
    <row r="252" spans="1:7" ht="6.75" customHeight="1" thickBot="1" x14ac:dyDescent="0.3">
      <c r="A252" s="34"/>
      <c r="F252" s="92"/>
      <c r="G252" s="36"/>
    </row>
    <row r="253" spans="1:7" ht="13.5" thickBot="1" x14ac:dyDescent="0.3">
      <c r="A253" s="34"/>
      <c r="C253" s="35" t="s">
        <v>15</v>
      </c>
      <c r="F253" s="248" t="str">
        <f>'REAL Data'!F144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'REAL Data'!B147</f>
        <v>Improvement Milestone:</v>
      </c>
      <c r="C255" s="17"/>
      <c r="D255" s="238">
        <f>'REAL Data'!D147</f>
        <v>0</v>
      </c>
      <c r="F255" s="247" t="str">
        <f>'REAL Data'!F154</f>
        <v>N/A</v>
      </c>
      <c r="G255" s="39"/>
    </row>
    <row r="256" spans="1:7" ht="6.75" customHeight="1" thickBot="1" x14ac:dyDescent="0.3">
      <c r="A256" s="34"/>
      <c r="F256" s="92"/>
      <c r="G256" s="36"/>
    </row>
    <row r="257" spans="1:7" ht="13.5" thickBot="1" x14ac:dyDescent="0.3">
      <c r="A257" s="34"/>
      <c r="C257" s="35" t="s">
        <v>15</v>
      </c>
      <c r="F257" s="248" t="str">
        <f>'REAL Data'!F169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'REAL Data'!B172</f>
        <v>Improvement Milestone:</v>
      </c>
      <c r="C259" s="17"/>
      <c r="D259" s="238">
        <f>'REAL Data'!D172</f>
        <v>0</v>
      </c>
      <c r="F259" s="247" t="str">
        <f>'REAL Data'!F179</f>
        <v>N/A</v>
      </c>
      <c r="G259" s="39"/>
    </row>
    <row r="260" spans="1:7" ht="6.75" customHeight="1" thickBot="1" x14ac:dyDescent="0.3">
      <c r="A260" s="34"/>
      <c r="F260" s="92"/>
      <c r="G260" s="36"/>
    </row>
    <row r="261" spans="1:7" ht="13.5" thickBot="1" x14ac:dyDescent="0.3">
      <c r="A261" s="34"/>
      <c r="C261" s="35" t="s">
        <v>15</v>
      </c>
      <c r="F261" s="248" t="str">
        <f>'REAL Data'!F194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'REAL Data'!B197</f>
        <v>Improvement Milestone:</v>
      </c>
      <c r="C263" s="17"/>
      <c r="D263" s="238">
        <f>'REAL Data'!D197</f>
        <v>0</v>
      </c>
      <c r="F263" s="247" t="str">
        <f>'REAL Data'!F204</f>
        <v>N/A</v>
      </c>
      <c r="G263" s="39"/>
    </row>
    <row r="264" spans="1:7" ht="6.75" customHeight="1" thickBot="1" x14ac:dyDescent="0.3">
      <c r="A264" s="34"/>
      <c r="F264" s="92"/>
      <c r="G264" s="36"/>
    </row>
    <row r="265" spans="1:7" ht="13.5" thickBot="1" x14ac:dyDescent="0.3">
      <c r="A265" s="34"/>
      <c r="C265" s="35" t="s">
        <v>15</v>
      </c>
      <c r="F265" s="248" t="str">
        <f>'REAL Data'!F219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'REAL Data'!B222</f>
        <v>Improvement Milestone:</v>
      </c>
      <c r="C267" s="17"/>
      <c r="D267" s="238">
        <f>'REAL Data'!D222</f>
        <v>0</v>
      </c>
      <c r="F267" s="247" t="str">
        <f>'REAL Data'!F229</f>
        <v>N/A</v>
      </c>
      <c r="G267" s="39"/>
    </row>
    <row r="268" spans="1:7" ht="6.75" customHeight="1" thickBot="1" x14ac:dyDescent="0.3">
      <c r="A268" s="34"/>
      <c r="F268" s="92"/>
      <c r="G268" s="36"/>
    </row>
    <row r="269" spans="1:7" ht="13.5" thickBot="1" x14ac:dyDescent="0.3">
      <c r="A269" s="34"/>
      <c r="C269" s="35" t="s">
        <v>15</v>
      </c>
      <c r="F269" s="248" t="str">
        <f>'REAL Data'!F244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'REAL Data'!B247</f>
        <v>Improvement Milestone:</v>
      </c>
      <c r="C271" s="17"/>
      <c r="D271" s="238">
        <f>'REAL Data'!D226</f>
        <v>0</v>
      </c>
      <c r="F271" s="247" t="str">
        <f>'REAL Data'!F254</f>
        <v>N/A</v>
      </c>
      <c r="G271" s="39"/>
    </row>
    <row r="272" spans="1:7" ht="6.75" customHeight="1" thickBot="1" x14ac:dyDescent="0.3">
      <c r="A272" s="34"/>
      <c r="F272" s="92"/>
      <c r="G272" s="36"/>
    </row>
    <row r="273" spans="1:7" ht="13.5" thickBot="1" x14ac:dyDescent="0.3">
      <c r="A273" s="34"/>
      <c r="C273" s="35" t="s">
        <v>15</v>
      </c>
      <c r="F273" s="248" t="str">
        <f>'REAL Data'!F269</f>
        <v xml:space="preserve"> </v>
      </c>
      <c r="G273" s="36"/>
    </row>
    <row r="274" spans="1:7" ht="13.5" thickBot="1" x14ac:dyDescent="0.3">
      <c r="A274" s="34"/>
      <c r="C274" s="35"/>
      <c r="F274" s="92"/>
      <c r="G274" s="36"/>
    </row>
    <row r="275" spans="1:7" ht="13.5" thickBot="1" x14ac:dyDescent="0.3">
      <c r="A275" s="34"/>
      <c r="B275" s="2" t="s">
        <v>10</v>
      </c>
      <c r="C275" s="35"/>
      <c r="F275" s="249">
        <f>'REAL Data'!F18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'REAL Data'!F20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s="33" customFormat="1" ht="12.75"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13.5" customHeight="1" thickBot="1" x14ac:dyDescent="0.3">
      <c r="A290" s="40"/>
      <c r="B290" s="17" t="str">
        <f>'Urgent Medical Advice'!B22</f>
        <v>Process Milestone:</v>
      </c>
      <c r="C290" s="17"/>
      <c r="D290" s="238">
        <f>'Urgent Medical Advice'!D22</f>
        <v>0</v>
      </c>
      <c r="F290" s="247" t="str">
        <f>'Urgent Medical Advice'!F29</f>
        <v>N/A</v>
      </c>
      <c r="G290" s="39"/>
    </row>
    <row r="291" spans="1:7" ht="6.75" customHeight="1" thickBot="1" x14ac:dyDescent="0.3">
      <c r="A291" s="34"/>
      <c r="F291" s="92"/>
      <c r="G291" s="36"/>
    </row>
    <row r="292" spans="1:7" ht="13.5" thickBot="1" x14ac:dyDescent="0.3">
      <c r="A292" s="34"/>
      <c r="C292" s="35" t="s">
        <v>15</v>
      </c>
      <c r="F292" s="248" t="str">
        <f>'Urgent Medical Advice'!F44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'Urgent Medical Advice'!B47</f>
        <v>Process Milestone:</v>
      </c>
      <c r="C294" s="17"/>
      <c r="D294" s="238">
        <f>'Urgent Medical Advice'!D47</f>
        <v>0</v>
      </c>
      <c r="F294" s="247" t="str">
        <f>'Urgent Medical Advice'!F54</f>
        <v>N/A</v>
      </c>
      <c r="G294" s="39"/>
    </row>
    <row r="295" spans="1:7" ht="6.75" customHeight="1" thickBot="1" x14ac:dyDescent="0.3">
      <c r="A295" s="34"/>
      <c r="F295" s="92"/>
      <c r="G295" s="36"/>
    </row>
    <row r="296" spans="1:7" ht="13.5" thickBot="1" x14ac:dyDescent="0.3">
      <c r="A296" s="34"/>
      <c r="C296" s="35" t="s">
        <v>15</v>
      </c>
      <c r="F296" s="248" t="str">
        <f>'Urgent Medical Advice'!F69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'Urgent Medical Advice'!B72</f>
        <v>Process Milestone:</v>
      </c>
      <c r="C298" s="17"/>
      <c r="D298" s="238">
        <f>'Urgent Medical Advice'!D72</f>
        <v>0</v>
      </c>
      <c r="F298" s="247" t="str">
        <f>'Urgent Medical Advice'!F79</f>
        <v>N/A</v>
      </c>
      <c r="G298" s="39"/>
    </row>
    <row r="299" spans="1:7" ht="6.75" customHeight="1" thickBot="1" x14ac:dyDescent="0.3">
      <c r="A299" s="34"/>
      <c r="F299" s="92"/>
      <c r="G299" s="36"/>
    </row>
    <row r="300" spans="1:7" ht="13.5" thickBot="1" x14ac:dyDescent="0.3">
      <c r="A300" s="34"/>
      <c r="C300" s="35" t="s">
        <v>15</v>
      </c>
      <c r="F300" s="248" t="str">
        <f>'Urgent Medical Advice'!F94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'Urgent Medical Advice'!B97</f>
        <v>Process Milestone:</v>
      </c>
      <c r="C302" s="17"/>
      <c r="D302" s="238">
        <f>'Urgent Medical Advice'!D97</f>
        <v>0</v>
      </c>
      <c r="F302" s="247" t="str">
        <f>'Urgent Medical Advice'!F104</f>
        <v>N/A</v>
      </c>
      <c r="G302" s="39"/>
    </row>
    <row r="303" spans="1:7" ht="6.75" customHeight="1" thickBot="1" x14ac:dyDescent="0.3">
      <c r="A303" s="34"/>
      <c r="F303" s="92"/>
      <c r="G303" s="36"/>
    </row>
    <row r="304" spans="1:7" ht="13.5" thickBot="1" x14ac:dyDescent="0.3">
      <c r="A304" s="34"/>
      <c r="C304" s="35" t="s">
        <v>15</v>
      </c>
      <c r="F304" s="248" t="str">
        <f>'Urgent Medical Advice'!F119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'Urgent Medical Advice'!B122</f>
        <v>Process Milestone:</v>
      </c>
      <c r="C306" s="17"/>
      <c r="D306" s="238">
        <f>'Urgent Medical Advice'!D122</f>
        <v>0</v>
      </c>
      <c r="F306" s="247" t="str">
        <f>'Urgent Medical Advice'!F129</f>
        <v>N/A</v>
      </c>
      <c r="G306" s="39"/>
    </row>
    <row r="307" spans="1:7" ht="6.75" customHeight="1" thickBot="1" x14ac:dyDescent="0.3">
      <c r="A307" s="34"/>
      <c r="F307" s="92"/>
      <c r="G307" s="36"/>
    </row>
    <row r="308" spans="1:7" ht="13.5"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'Urgent Medical Advice'!B147</f>
        <v>Improvement Milestone:</v>
      </c>
      <c r="C310" s="17"/>
      <c r="D310" s="238">
        <f>'Urgent Medical Advice'!D147</f>
        <v>0</v>
      </c>
      <c r="F310" s="247" t="str">
        <f>'Urgent Medical Advice'!F154</f>
        <v>N/A</v>
      </c>
      <c r="G310" s="39"/>
    </row>
    <row r="311" spans="1:7" ht="6.75" customHeight="1" thickBot="1" x14ac:dyDescent="0.3">
      <c r="A311" s="34"/>
      <c r="F311" s="92"/>
      <c r="G311" s="36"/>
    </row>
    <row r="312" spans="1:7" ht="13.5" thickBot="1" x14ac:dyDescent="0.3">
      <c r="A312" s="34"/>
      <c r="C312" s="35" t="s">
        <v>15</v>
      </c>
      <c r="F312" s="248" t="str">
        <f>'Urgent Medical Advice'!F169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'Urgent Medical Advice'!B172</f>
        <v>Improvement Milestone:</v>
      </c>
      <c r="C314" s="17"/>
      <c r="D314" s="238">
        <f>'Urgent Medical Advice'!D172</f>
        <v>0</v>
      </c>
      <c r="F314" s="247" t="str">
        <f>'Urgent Medical Advice'!F179</f>
        <v>N/A</v>
      </c>
      <c r="G314" s="39"/>
    </row>
    <row r="315" spans="1:7" ht="6.75" customHeight="1" thickBot="1" x14ac:dyDescent="0.3">
      <c r="A315" s="34"/>
      <c r="F315" s="92"/>
      <c r="G315" s="36"/>
    </row>
    <row r="316" spans="1:7" ht="13.5" thickBot="1" x14ac:dyDescent="0.3">
      <c r="A316" s="34"/>
      <c r="C316" s="35" t="s">
        <v>15</v>
      </c>
      <c r="F316" s="248" t="str">
        <f>'Urgent Medical Advice'!F194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'Urgent Medical Advice'!B197</f>
        <v>Improvement Milestone:</v>
      </c>
      <c r="C318" s="17"/>
      <c r="D318" s="238">
        <f>'Urgent Medical Advice'!D197</f>
        <v>0</v>
      </c>
      <c r="F318" s="247" t="str">
        <f>'Urgent Medical Advice'!F204</f>
        <v>N/A</v>
      </c>
      <c r="G318" s="39"/>
    </row>
    <row r="319" spans="1:7" ht="6.75" customHeight="1" thickBot="1" x14ac:dyDescent="0.3">
      <c r="A319" s="34"/>
      <c r="F319" s="92"/>
      <c r="G319" s="36"/>
    </row>
    <row r="320" spans="1:7" ht="13.5" thickBot="1" x14ac:dyDescent="0.3">
      <c r="A320" s="34"/>
      <c r="C320" s="35" t="s">
        <v>15</v>
      </c>
      <c r="F320" s="248" t="str">
        <f>'Urgent Medical Advice'!F219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'Urgent Medical Advice'!B222</f>
        <v>Improvement Milestone:</v>
      </c>
      <c r="C322" s="17"/>
      <c r="D322" s="238">
        <f>'Urgent Medical Advice'!D222</f>
        <v>0</v>
      </c>
      <c r="F322" s="247" t="str">
        <f>'Urgent Medical Advice'!F229</f>
        <v>N/A</v>
      </c>
      <c r="G322" s="39"/>
    </row>
    <row r="323" spans="1:7" ht="6.75" customHeight="1" thickBot="1" x14ac:dyDescent="0.3">
      <c r="A323" s="34"/>
      <c r="F323" s="92"/>
      <c r="G323" s="36"/>
    </row>
    <row r="324" spans="1:7" ht="13.5" thickBot="1" x14ac:dyDescent="0.3">
      <c r="A324" s="34"/>
      <c r="C324" s="35" t="s">
        <v>15</v>
      </c>
      <c r="F324" s="248" t="str">
        <f>'Urgent Medical Advice'!F244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'Urgent Medical Advice'!B247</f>
        <v>Improvement Milestone:</v>
      </c>
      <c r="C326" s="17"/>
      <c r="D326" s="238">
        <f>'Urgent Medical Advice'!D247</f>
        <v>0</v>
      </c>
      <c r="F326" s="247" t="str">
        <f>'Urgent Medical Advice'!F254</f>
        <v>N/A</v>
      </c>
      <c r="G326" s="39"/>
    </row>
    <row r="327" spans="1:7" ht="6.75" customHeight="1" thickBot="1" x14ac:dyDescent="0.3">
      <c r="A327" s="34"/>
      <c r="F327" s="92"/>
      <c r="G327" s="36"/>
    </row>
    <row r="328" spans="1:7" ht="13.5"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'Urgent Medical Advice'!F20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s="33" customFormat="1" ht="12.75" customHeight="1" x14ac:dyDescent="0.25">
      <c r="A343" s="240"/>
      <c r="B343" s="241"/>
      <c r="C343" s="242"/>
      <c r="D343" s="154"/>
      <c r="E343" s="243"/>
      <c r="F343" s="253"/>
      <c r="G343" s="244"/>
    </row>
    <row r="344" spans="1:7" s="33" customFormat="1" ht="15.75" thickBot="1" x14ac:dyDescent="0.3">
      <c r="A344" s="27" t="s">
        <v>99</v>
      </c>
      <c r="B344" s="28"/>
      <c r="C344" s="28"/>
      <c r="D344" s="29"/>
      <c r="E344" s="30"/>
      <c r="F344" s="111"/>
      <c r="G344" s="32"/>
    </row>
    <row r="345" spans="1:7" s="33" customFormat="1" ht="14.25" customHeight="1" thickBot="1" x14ac:dyDescent="0.3">
      <c r="A345" s="40"/>
      <c r="B345" s="17" t="str">
        <f>'Introduce Telemedicine'!B22</f>
        <v>Process Milestone:</v>
      </c>
      <c r="C345" s="17"/>
      <c r="D345" s="238" t="str">
        <f>'Introduce Telemedicine'!D22</f>
        <v xml:space="preserve">Milestone: Design a comprehensive Telemedicine team at  the Senior Center to reach once a week sessions at two SNFs, including staff training 
Metric: Documentation of plan and formal arrangements for equipment, facility outreach, and training completed. </v>
      </c>
      <c r="F345" s="247" t="str">
        <f>'Introduce Telemedicine'!F29</f>
        <v>Yes</v>
      </c>
      <c r="G345" s="39"/>
    </row>
    <row r="346" spans="1:7" ht="6.75" customHeight="1" thickBot="1" x14ac:dyDescent="0.3">
      <c r="A346" s="34"/>
      <c r="F346" s="92"/>
      <c r="G346" s="36"/>
    </row>
    <row r="347" spans="1:7" ht="13.5" thickBot="1" x14ac:dyDescent="0.3">
      <c r="A347" s="34"/>
      <c r="C347" s="35" t="s">
        <v>15</v>
      </c>
      <c r="F347" s="248">
        <f>'Introduce Telemedicine'!F44</f>
        <v>1</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'Introduce Telemedicine'!B47</f>
        <v>Process Milestone:</v>
      </c>
      <c r="C349" s="17"/>
      <c r="D349" s="238">
        <f>'Introduce Telemedicine'!D47</f>
        <v>0</v>
      </c>
      <c r="F349" s="247" t="str">
        <f>'Introduce Telemedicine'!F54</f>
        <v>N/A</v>
      </c>
      <c r="G349" s="39"/>
    </row>
    <row r="350" spans="1:7" ht="6.75" customHeight="1" thickBot="1" x14ac:dyDescent="0.3">
      <c r="A350" s="34"/>
      <c r="F350" s="92"/>
      <c r="G350" s="36"/>
    </row>
    <row r="351" spans="1:7" ht="13.5" thickBot="1" x14ac:dyDescent="0.3">
      <c r="A351" s="34"/>
      <c r="C351" s="35" t="s">
        <v>15</v>
      </c>
      <c r="F351" s="248" t="str">
        <f>'Introduce Telemedicine'!F69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'Introduce Telemedicine'!B72</f>
        <v>Process Milestone:</v>
      </c>
      <c r="C353" s="17"/>
      <c r="D353" s="238">
        <f>'Introduce Telemedicine'!D72</f>
        <v>0</v>
      </c>
      <c r="F353" s="247" t="str">
        <f>'Introduce Telemedicine'!F79</f>
        <v>N/A</v>
      </c>
      <c r="G353" s="39"/>
    </row>
    <row r="354" spans="1:7" ht="6.75" customHeight="1" thickBot="1" x14ac:dyDescent="0.3">
      <c r="A354" s="34"/>
      <c r="F354" s="92"/>
      <c r="G354" s="36"/>
    </row>
    <row r="355" spans="1:7" ht="13.5" thickBot="1" x14ac:dyDescent="0.3">
      <c r="A355" s="34"/>
      <c r="C355" s="35" t="s">
        <v>15</v>
      </c>
      <c r="F355" s="248" t="str">
        <f>'Introduce Telemedicine'!F94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'Introduce Telemedicine'!B97</f>
        <v>Process Milestone:</v>
      </c>
      <c r="C357" s="17"/>
      <c r="D357" s="238">
        <f>'Introduce Telemedicine'!D97</f>
        <v>0</v>
      </c>
      <c r="F357" s="247" t="str">
        <f>'Introduce Telemedicine'!F104</f>
        <v>N/A</v>
      </c>
      <c r="G357" s="39"/>
    </row>
    <row r="358" spans="1:7" ht="6.75" customHeight="1" thickBot="1" x14ac:dyDescent="0.3">
      <c r="A358" s="34"/>
      <c r="F358" s="92"/>
      <c r="G358" s="36"/>
    </row>
    <row r="359" spans="1:7" ht="13.5" thickBot="1" x14ac:dyDescent="0.3">
      <c r="A359" s="34"/>
      <c r="C359" s="35" t="s">
        <v>15</v>
      </c>
      <c r="F359" s="248" t="str">
        <f>'Introduce Telemedicine'!F119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'Introduce Telemedicine'!B122</f>
        <v>Process Milestone:</v>
      </c>
      <c r="C361" s="17"/>
      <c r="D361" s="238">
        <f>'Introduce Telemedicine'!D122</f>
        <v>0</v>
      </c>
      <c r="F361" s="247" t="str">
        <f>'Introduce Telemedicine'!F129</f>
        <v>N/A</v>
      </c>
      <c r="G361" s="39"/>
    </row>
    <row r="362" spans="1:7" ht="6.75" customHeight="1" thickBot="1" x14ac:dyDescent="0.3">
      <c r="A362" s="34"/>
      <c r="F362" s="92"/>
      <c r="G362" s="36"/>
    </row>
    <row r="363" spans="1:7" ht="13.5" thickBot="1" x14ac:dyDescent="0.3">
      <c r="A363" s="34"/>
      <c r="C363" s="35" t="s">
        <v>15</v>
      </c>
      <c r="F363" s="248" t="str">
        <f>'Introduce Telemedicine'!F144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'Introduce Telemedicine'!B147</f>
        <v>Improvement Milestone:</v>
      </c>
      <c r="C365" s="17"/>
      <c r="D365" s="238">
        <f>'Introduce Telemedicine'!D147</f>
        <v>0</v>
      </c>
      <c r="F365" s="247" t="str">
        <f>'Introduce Telemedicine'!F154</f>
        <v>N/A</v>
      </c>
      <c r="G365" s="39"/>
    </row>
    <row r="366" spans="1:7" ht="6.75" customHeight="1" thickBot="1" x14ac:dyDescent="0.3">
      <c r="A366" s="34"/>
      <c r="F366" s="92"/>
      <c r="G366" s="36"/>
    </row>
    <row r="367" spans="1:7" ht="13.5" thickBot="1" x14ac:dyDescent="0.3">
      <c r="A367" s="34"/>
      <c r="C367" s="35" t="s">
        <v>15</v>
      </c>
      <c r="F367" s="248" t="str">
        <f>'Introduce Telemedicine'!F169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'Introduce Telemedicine'!B172</f>
        <v>Improvement Milestone:</v>
      </c>
      <c r="C369" s="17"/>
      <c r="D369" s="238">
        <f>'Introduce Telemedicine'!D172</f>
        <v>0</v>
      </c>
      <c r="F369" s="247" t="str">
        <f>'Introduce Telemedicine'!F179</f>
        <v>N/A</v>
      </c>
      <c r="G369" s="39"/>
    </row>
    <row r="370" spans="1:7" ht="6.75" customHeight="1" thickBot="1" x14ac:dyDescent="0.3">
      <c r="A370" s="34"/>
      <c r="F370" s="92"/>
      <c r="G370" s="36"/>
    </row>
    <row r="371" spans="1:7" ht="13.5" thickBot="1" x14ac:dyDescent="0.3">
      <c r="A371" s="34"/>
      <c r="C371" s="35" t="s">
        <v>15</v>
      </c>
      <c r="F371" s="248" t="str">
        <f>'Introduce Telemedicine'!F194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'Introduce Telemedicine'!B197</f>
        <v>Improvement Milestone:</v>
      </c>
      <c r="C373" s="17"/>
      <c r="D373" s="238">
        <f>'Introduce Telemedicine'!D197</f>
        <v>0</v>
      </c>
      <c r="F373" s="247" t="str">
        <f>'Introduce Telemedicine'!F204</f>
        <v>N/A</v>
      </c>
      <c r="G373" s="39"/>
    </row>
    <row r="374" spans="1:7" ht="6.75" customHeight="1" thickBot="1" x14ac:dyDescent="0.3">
      <c r="A374" s="34"/>
      <c r="F374" s="92"/>
      <c r="G374" s="36"/>
    </row>
    <row r="375" spans="1:7" ht="13.5" thickBot="1" x14ac:dyDescent="0.3">
      <c r="A375" s="34"/>
      <c r="C375" s="35" t="s">
        <v>15</v>
      </c>
      <c r="F375" s="248" t="str">
        <f>'Introduce Telemedicine'!F219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'Introduce Telemedicine'!B222</f>
        <v>Improvement Milestone:</v>
      </c>
      <c r="C377" s="17"/>
      <c r="D377" s="238">
        <f>'Introduce Telemedicine'!D222</f>
        <v>0</v>
      </c>
      <c r="F377" s="247" t="str">
        <f>'Introduce Telemedicine'!F229</f>
        <v>N/A</v>
      </c>
      <c r="G377" s="39"/>
    </row>
    <row r="378" spans="1:7" ht="6.75" customHeight="1" thickBot="1" x14ac:dyDescent="0.3">
      <c r="A378" s="34"/>
      <c r="F378" s="92"/>
      <c r="G378" s="36"/>
    </row>
    <row r="379" spans="1:7" ht="13.5" thickBot="1" x14ac:dyDescent="0.3">
      <c r="A379" s="34"/>
      <c r="C379" s="35" t="s">
        <v>15</v>
      </c>
      <c r="F379" s="248" t="str">
        <f>'Introduce Telemedicine'!F244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'Introduce Telemedicine'!B247</f>
        <v>Improvement Milestone:</v>
      </c>
      <c r="C381" s="17"/>
      <c r="D381" s="238">
        <f>'Introduce Telemedicine'!D247</f>
        <v>0</v>
      </c>
      <c r="F381" s="247" t="str">
        <f>'Introduce Telemedicine'!F254</f>
        <v>N/A</v>
      </c>
      <c r="G381" s="39"/>
    </row>
    <row r="382" spans="1:7" ht="6.75" customHeight="1" thickBot="1" x14ac:dyDescent="0.3">
      <c r="A382" s="34"/>
      <c r="F382" s="92"/>
      <c r="G382" s="36"/>
    </row>
    <row r="383" spans="1:7" ht="13.5" thickBot="1" x14ac:dyDescent="0.3">
      <c r="A383" s="34"/>
      <c r="C383" s="35" t="s">
        <v>15</v>
      </c>
      <c r="F383" s="248" t="str">
        <f>'Introduce Telemedicine'!F269</f>
        <v xml:space="preserve"> </v>
      </c>
      <c r="G383" s="36"/>
    </row>
    <row r="384" spans="1:7" ht="13.5" thickBot="1" x14ac:dyDescent="0.3">
      <c r="A384" s="34"/>
      <c r="C384" s="35"/>
      <c r="F384" s="92"/>
      <c r="G384" s="36"/>
    </row>
    <row r="385" spans="1:7" ht="13.5" thickBot="1" x14ac:dyDescent="0.3">
      <c r="A385" s="34"/>
      <c r="B385" s="2" t="s">
        <v>10</v>
      </c>
      <c r="C385" s="35"/>
      <c r="F385" s="249">
        <f>'Introduce Telemedicine'!F18</f>
        <v>1980900</v>
      </c>
      <c r="G385" s="36"/>
    </row>
    <row r="386" spans="1:7" ht="13.5" thickBot="1" x14ac:dyDescent="0.3">
      <c r="A386" s="34"/>
      <c r="C386" s="35"/>
      <c r="F386" s="92"/>
      <c r="G386" s="36"/>
    </row>
    <row r="387" spans="1:7" ht="13.5" thickBot="1" x14ac:dyDescent="0.3">
      <c r="A387" s="34"/>
      <c r="B387" s="2" t="s">
        <v>66</v>
      </c>
      <c r="C387" s="35"/>
      <c r="F387" s="250">
        <f>SUM(F383,F379,F375,F371,F367,F363,F359,F355,F351,F347)</f>
        <v>1</v>
      </c>
      <c r="G387" s="36"/>
    </row>
    <row r="388" spans="1:7" ht="13.5" thickBot="1" x14ac:dyDescent="0.3">
      <c r="A388" s="34"/>
      <c r="C388" s="35"/>
      <c r="F388" s="92"/>
      <c r="G388" s="36"/>
    </row>
    <row r="389" spans="1:7" ht="13.5" thickBot="1" x14ac:dyDescent="0.3">
      <c r="A389" s="34"/>
      <c r="B389" s="2" t="s">
        <v>67</v>
      </c>
      <c r="C389" s="35"/>
      <c r="F389" s="250">
        <f>COUNT(F383,F379,F375,F371,F367,F363,F359,F355,F351,F347)</f>
        <v>1</v>
      </c>
      <c r="G389" s="36"/>
    </row>
    <row r="390" spans="1:7" ht="13.5" thickBot="1" x14ac:dyDescent="0.3">
      <c r="A390" s="34"/>
      <c r="C390" s="35"/>
      <c r="F390" s="92"/>
      <c r="G390" s="36"/>
    </row>
    <row r="391" spans="1:7" ht="13.5" thickBot="1" x14ac:dyDescent="0.3">
      <c r="A391" s="34"/>
      <c r="B391" s="2" t="s">
        <v>68</v>
      </c>
      <c r="C391" s="35"/>
      <c r="F391" s="251">
        <f>IF(F389=0," ",F387/F389)</f>
        <v>1</v>
      </c>
      <c r="G391" s="36"/>
    </row>
    <row r="392" spans="1:7" ht="13.5" thickBot="1" x14ac:dyDescent="0.3">
      <c r="A392" s="34"/>
      <c r="C392" s="35"/>
      <c r="F392" s="92"/>
      <c r="G392" s="36"/>
    </row>
    <row r="393" spans="1:7" ht="13.5" thickBot="1" x14ac:dyDescent="0.3">
      <c r="A393" s="34"/>
      <c r="B393" s="2" t="s">
        <v>69</v>
      </c>
      <c r="C393" s="35"/>
      <c r="F393" s="249">
        <f>IF(F389=0," ",F391*F385)</f>
        <v>1980900</v>
      </c>
      <c r="G393" s="36"/>
    </row>
    <row r="394" spans="1:7" ht="13.5" thickBot="1" x14ac:dyDescent="0.3">
      <c r="A394" s="34"/>
      <c r="C394" s="35"/>
      <c r="F394" s="92"/>
      <c r="G394" s="36"/>
    </row>
    <row r="395" spans="1:7" ht="13.5" thickBot="1" x14ac:dyDescent="0.3">
      <c r="A395" s="34"/>
      <c r="B395" s="2" t="s">
        <v>11</v>
      </c>
      <c r="C395" s="35"/>
      <c r="F395" s="252">
        <f>'Introduce Telemedicine'!F20</f>
        <v>1980900</v>
      </c>
      <c r="G395" s="36"/>
    </row>
    <row r="396" spans="1:7" ht="13.5" thickBot="1" x14ac:dyDescent="0.3">
      <c r="A396" s="34"/>
      <c r="C396" s="35"/>
      <c r="F396" s="92"/>
      <c r="G396" s="36"/>
    </row>
    <row r="397" spans="1:7" ht="13.5" thickBot="1" x14ac:dyDescent="0.3">
      <c r="A397" s="34"/>
      <c r="B397" s="239" t="s">
        <v>70</v>
      </c>
      <c r="C397" s="35"/>
      <c r="F397" s="217">
        <f>IF(F389=0," ",F393-F395)</f>
        <v>0</v>
      </c>
      <c r="G397" s="36"/>
    </row>
    <row r="398" spans="1:7" s="33" customFormat="1" ht="12.75" customHeight="1" x14ac:dyDescent="0.25">
      <c r="A398" s="240"/>
      <c r="B398" s="241"/>
      <c r="C398" s="242"/>
      <c r="D398" s="154"/>
      <c r="E398" s="243"/>
      <c r="F398" s="253"/>
      <c r="G398" s="244"/>
    </row>
    <row r="399" spans="1:7" s="33" customFormat="1" ht="15.75" thickBot="1" x14ac:dyDescent="0.3">
      <c r="A399" s="27" t="s">
        <v>100</v>
      </c>
      <c r="B399" s="28"/>
      <c r="C399" s="28"/>
      <c r="D399" s="29"/>
      <c r="E399" s="30"/>
      <c r="F399" s="111"/>
      <c r="G399" s="32"/>
    </row>
    <row r="400" spans="1:7" s="33" customFormat="1" ht="13.5" customHeight="1" thickBot="1" x14ac:dyDescent="0.3">
      <c r="A400" s="40"/>
      <c r="B400" s="17" t="str">
        <f>'Coding &amp; Documentation'!B22</f>
        <v>Process Milestone:</v>
      </c>
      <c r="C400" s="17"/>
      <c r="D400" s="238">
        <f>'Coding &amp; Documentation'!D22</f>
        <v>0</v>
      </c>
      <c r="F400" s="247" t="str">
        <f>'Coding &amp; Documentation'!F29</f>
        <v>N/A</v>
      </c>
      <c r="G400" s="39"/>
    </row>
    <row r="401" spans="1:7" ht="6.75" customHeight="1" thickBot="1" x14ac:dyDescent="0.3">
      <c r="A401" s="34"/>
      <c r="F401" s="92"/>
      <c r="G401" s="36"/>
    </row>
    <row r="402" spans="1:7" ht="13.5" thickBot="1" x14ac:dyDescent="0.3">
      <c r="A402" s="34"/>
      <c r="C402" s="35" t="s">
        <v>15</v>
      </c>
      <c r="F402" s="248" t="str">
        <f>'Coding &amp; Documentation'!F44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'Coding &amp; Documentation'!B47</f>
        <v>Process Milestone:</v>
      </c>
      <c r="C404" s="17"/>
      <c r="D404" s="238">
        <f>'Coding &amp; Documentation'!D47</f>
        <v>0</v>
      </c>
      <c r="F404" s="247" t="str">
        <f>'Coding &amp; Documentation'!F54</f>
        <v>N/A</v>
      </c>
      <c r="G404" s="39"/>
    </row>
    <row r="405" spans="1:7" ht="6.75" customHeight="1" thickBot="1" x14ac:dyDescent="0.3">
      <c r="A405" s="34"/>
      <c r="F405" s="92"/>
      <c r="G405" s="36"/>
    </row>
    <row r="406" spans="1:7" ht="13.5" thickBot="1" x14ac:dyDescent="0.3">
      <c r="A406" s="34"/>
      <c r="C406" s="35" t="s">
        <v>15</v>
      </c>
      <c r="F406" s="248" t="str">
        <f>'Coding &amp; Documentation'!F69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'Coding &amp; Documentation'!B72</f>
        <v>Process Milestone:</v>
      </c>
      <c r="C408" s="17"/>
      <c r="D408" s="238">
        <f>'Coding &amp; Documentation'!D72</f>
        <v>0</v>
      </c>
      <c r="F408" s="247" t="str">
        <f>'Coding &amp; Documentation'!F79</f>
        <v>N/A</v>
      </c>
      <c r="G408" s="39"/>
    </row>
    <row r="409" spans="1:7" ht="6.75" customHeight="1" thickBot="1" x14ac:dyDescent="0.3">
      <c r="A409" s="34"/>
      <c r="F409" s="92"/>
      <c r="G409" s="36"/>
    </row>
    <row r="410" spans="1:7" ht="13.5" thickBot="1" x14ac:dyDescent="0.3">
      <c r="A410" s="34"/>
      <c r="C410" s="35" t="s">
        <v>15</v>
      </c>
      <c r="F410" s="248" t="str">
        <f>'Coding &amp; Documentation'!F94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'Coding &amp; Documentation'!B97</f>
        <v>Process Milestone:</v>
      </c>
      <c r="C412" s="17"/>
      <c r="D412" s="238">
        <f>'Coding &amp; Documentation'!D97</f>
        <v>0</v>
      </c>
      <c r="F412" s="247" t="str">
        <f>'Coding &amp; Documentation'!F104</f>
        <v>N/A</v>
      </c>
      <c r="G412" s="39"/>
    </row>
    <row r="413" spans="1:7" ht="6.75" customHeight="1" thickBot="1" x14ac:dyDescent="0.3">
      <c r="A413" s="34"/>
      <c r="F413" s="92"/>
      <c r="G413" s="36"/>
    </row>
    <row r="414" spans="1:7" ht="13.5" thickBot="1" x14ac:dyDescent="0.3">
      <c r="A414" s="34"/>
      <c r="C414" s="35" t="s">
        <v>15</v>
      </c>
      <c r="F414" s="248" t="str">
        <f>'Coding &amp; Documentation'!F119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customHeight="1" thickBot="1" x14ac:dyDescent="0.3">
      <c r="A417" s="34"/>
      <c r="F417" s="92"/>
      <c r="G417" s="36"/>
    </row>
    <row r="418" spans="1:7" ht="13.5" thickBot="1" x14ac:dyDescent="0.3">
      <c r="A418" s="34"/>
      <c r="C418" s="35" t="s">
        <v>15</v>
      </c>
      <c r="F418" s="248" t="str">
        <f>'Coding &amp; Documentation'!F144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customHeight="1" thickBot="1" x14ac:dyDescent="0.3">
      <c r="A421" s="34"/>
      <c r="F421" s="92"/>
      <c r="G421" s="36"/>
    </row>
    <row r="422" spans="1:7" ht="13.5" thickBot="1" x14ac:dyDescent="0.3">
      <c r="A422" s="34"/>
      <c r="C422" s="35" t="s">
        <v>15</v>
      </c>
      <c r="F422" s="248" t="str">
        <f>'Coding &amp; Documentation'!F169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customHeight="1" thickBot="1" x14ac:dyDescent="0.3">
      <c r="A425" s="34"/>
      <c r="F425" s="92"/>
      <c r="G425" s="36"/>
    </row>
    <row r="426" spans="1:7" ht="13.5" thickBot="1" x14ac:dyDescent="0.3">
      <c r="A426" s="34"/>
      <c r="C426" s="35" t="s">
        <v>15</v>
      </c>
      <c r="F426" s="248" t="str">
        <f>'Coding &amp; Documentation'!F194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customHeight="1" thickBot="1" x14ac:dyDescent="0.3">
      <c r="A429" s="34"/>
      <c r="F429" s="92"/>
      <c r="G429" s="36"/>
    </row>
    <row r="430" spans="1:7" ht="13.5" thickBot="1" x14ac:dyDescent="0.3">
      <c r="A430" s="34"/>
      <c r="C430" s="35" t="s">
        <v>15</v>
      </c>
      <c r="F430" s="248" t="str">
        <f>'Coding &amp; Documentation'!F219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customHeight="1" thickBot="1" x14ac:dyDescent="0.3">
      <c r="A433" s="34"/>
      <c r="F433" s="92"/>
      <c r="G433" s="36"/>
    </row>
    <row r="434" spans="1:7" ht="13.5" thickBot="1" x14ac:dyDescent="0.3">
      <c r="A434" s="34"/>
      <c r="C434" s="35" t="s">
        <v>15</v>
      </c>
      <c r="F434" s="248" t="str">
        <f>'Coding &amp; Documentation'!F244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customHeight="1" thickBot="1" x14ac:dyDescent="0.3">
      <c r="A437" s="34"/>
      <c r="F437" s="92"/>
      <c r="G437" s="36"/>
    </row>
    <row r="438" spans="1:7" ht="13.5" thickBot="1" x14ac:dyDescent="0.3">
      <c r="A438" s="34"/>
      <c r="C438" s="35" t="s">
        <v>15</v>
      </c>
      <c r="F438" s="248" t="str">
        <f>'Coding &amp; Documentation'!F269</f>
        <v xml:space="preserve"> </v>
      </c>
      <c r="G438" s="36"/>
    </row>
    <row r="439" spans="1:7" ht="13.5" thickBot="1" x14ac:dyDescent="0.3">
      <c r="A439" s="34"/>
      <c r="C439" s="35"/>
      <c r="F439" s="92"/>
      <c r="G439" s="36"/>
    </row>
    <row r="440" spans="1:7" ht="13.5" thickBot="1" x14ac:dyDescent="0.3">
      <c r="A440" s="34"/>
      <c r="B440" s="2" t="s">
        <v>10</v>
      </c>
      <c r="C440" s="35"/>
      <c r="F440" s="249">
        <f>'Coding &amp; Documentation'!F18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'Coding &amp; Documentation'!F20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s="33" customFormat="1" ht="12.75" customHeight="1" x14ac:dyDescent="0.25">
      <c r="A453" s="240"/>
      <c r="B453" s="241"/>
      <c r="C453" s="242"/>
      <c r="D453" s="154"/>
      <c r="E453" s="243"/>
      <c r="F453" s="253"/>
      <c r="G453" s="244"/>
    </row>
    <row r="454" spans="1:7" s="33" customFormat="1" ht="15.75" thickBot="1" x14ac:dyDescent="0.3">
      <c r="A454" s="27" t="s">
        <v>101</v>
      </c>
      <c r="B454" s="28"/>
      <c r="C454" s="28"/>
      <c r="D454" s="29"/>
      <c r="E454" s="30"/>
      <c r="F454" s="111"/>
      <c r="G454" s="32"/>
    </row>
    <row r="455" spans="1:7" s="33" customFormat="1" ht="13.5" customHeight="1" thickBot="1" x14ac:dyDescent="0.3">
      <c r="A455" s="40"/>
      <c r="B455" s="17" t="str">
        <f>'Risk Stratification'!B22</f>
        <v>Process Milestone:</v>
      </c>
      <c r="C455" s="17"/>
      <c r="D455" s="238" t="str">
        <f>'Risk Stratification'!D22</f>
        <v>Implement risk stratification pilot protocol using diabetes as a model</v>
      </c>
      <c r="F455" s="247" t="str">
        <f>'Risk Stratification'!F29</f>
        <v>Yes</v>
      </c>
      <c r="G455" s="39"/>
    </row>
    <row r="456" spans="1:7" ht="6.75" customHeight="1" thickBot="1" x14ac:dyDescent="0.3">
      <c r="A456" s="34"/>
      <c r="F456" s="92"/>
      <c r="G456" s="36"/>
    </row>
    <row r="457" spans="1:7" ht="13.5" thickBot="1" x14ac:dyDescent="0.3">
      <c r="A457" s="34"/>
      <c r="C457" s="35" t="s">
        <v>15</v>
      </c>
      <c r="F457" s="248">
        <f>'Risk Stratification'!F44</f>
        <v>1</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'Risk Stratification'!B47</f>
        <v>Process Milestone:</v>
      </c>
      <c r="C459" s="17"/>
      <c r="D459" s="238" t="str">
        <f>'Risk Stratification'!D47</f>
        <v>Using diabetes as a model, evaluate proportion of patients in each risk stratum Metric: Produce report specifying proportion and type of patients in each risk stratum; Review results with clinical and health policy experts for appropriateness</v>
      </c>
      <c r="F459" s="247" t="str">
        <f>'Risk Stratification'!F54</f>
        <v>Yes</v>
      </c>
      <c r="G459" s="39"/>
    </row>
    <row r="460" spans="1:7" ht="6.75" customHeight="1" thickBot="1" x14ac:dyDescent="0.3">
      <c r="A460" s="34"/>
      <c r="F460" s="92"/>
      <c r="G460" s="36"/>
    </row>
    <row r="461" spans="1:7" ht="13.5" thickBot="1" x14ac:dyDescent="0.3">
      <c r="A461" s="34"/>
      <c r="C461" s="35" t="s">
        <v>15</v>
      </c>
      <c r="F461" s="248">
        <f>'Risk Stratification'!F69</f>
        <v>1</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'Risk Stratification'!B72</f>
        <v>Process Milestone:</v>
      </c>
      <c r="C463" s="17"/>
      <c r="D463" s="238">
        <f>'Risk Stratification'!D72</f>
        <v>0</v>
      </c>
      <c r="F463" s="247" t="str">
        <f>'Risk Stratification'!F79</f>
        <v>N/A</v>
      </c>
      <c r="G463" s="39"/>
    </row>
    <row r="464" spans="1:7" ht="6.75" customHeight="1" thickBot="1" x14ac:dyDescent="0.3">
      <c r="A464" s="34"/>
      <c r="F464" s="92"/>
      <c r="G464" s="36"/>
    </row>
    <row r="465" spans="1:7" ht="13.5" thickBot="1" x14ac:dyDescent="0.3">
      <c r="A465" s="34"/>
      <c r="C465" s="35" t="s">
        <v>15</v>
      </c>
      <c r="F465" s="248" t="str">
        <f>'Risk Stratification'!F94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'Risk Stratification'!B97</f>
        <v>Process Milestone:</v>
      </c>
      <c r="C467" s="17"/>
      <c r="D467" s="238">
        <f>'Risk Stratification'!D97</f>
        <v>0</v>
      </c>
      <c r="F467" s="247" t="str">
        <f>'Risk Stratification'!F104</f>
        <v>N/A</v>
      </c>
      <c r="G467" s="39"/>
    </row>
    <row r="468" spans="1:7" ht="6.75" customHeight="1" thickBot="1" x14ac:dyDescent="0.3">
      <c r="A468" s="34"/>
      <c r="F468" s="92"/>
      <c r="G468" s="36"/>
    </row>
    <row r="469" spans="1:7" ht="13.5" thickBot="1" x14ac:dyDescent="0.3">
      <c r="A469" s="34"/>
      <c r="C469" s="35" t="s">
        <v>15</v>
      </c>
      <c r="F469" s="248" t="str">
        <f>'Risk Stratification'!F119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'Risk Stratification'!B122</f>
        <v>Process Milestone:</v>
      </c>
      <c r="C471" s="17"/>
      <c r="D471" s="238">
        <f>'Risk Stratification'!D122</f>
        <v>0</v>
      </c>
      <c r="F471" s="247" t="str">
        <f>'Risk Stratification'!F129</f>
        <v>N/A</v>
      </c>
      <c r="G471" s="39"/>
    </row>
    <row r="472" spans="1:7" ht="6.75" customHeight="1" thickBot="1" x14ac:dyDescent="0.3">
      <c r="A472" s="34"/>
      <c r="F472" s="92"/>
      <c r="G472" s="36"/>
    </row>
    <row r="473" spans="1:7" ht="13.5" thickBot="1" x14ac:dyDescent="0.3">
      <c r="A473" s="34"/>
      <c r="C473" s="35" t="s">
        <v>15</v>
      </c>
      <c r="F473" s="248" t="str">
        <f>'Risk Stratification'!F144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'Risk Stratification'!B147</f>
        <v>Improvement Milestone:</v>
      </c>
      <c r="C475" s="17"/>
      <c r="D475" s="238">
        <f>'Risk Stratification'!D147</f>
        <v>0</v>
      </c>
      <c r="F475" s="247" t="str">
        <f>'Risk Stratification'!F154</f>
        <v>N/A</v>
      </c>
      <c r="G475" s="39"/>
    </row>
    <row r="476" spans="1:7" ht="6.75" customHeight="1" thickBot="1" x14ac:dyDescent="0.3">
      <c r="A476" s="34"/>
      <c r="F476" s="92"/>
      <c r="G476" s="36"/>
    </row>
    <row r="477" spans="1:7" ht="13.5" thickBot="1" x14ac:dyDescent="0.3">
      <c r="A477" s="34"/>
      <c r="C477" s="35" t="s">
        <v>15</v>
      </c>
      <c r="F477" s="248" t="str">
        <f>'Risk Stratification'!F169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'Risk Stratification'!B172</f>
        <v>Improvement Milestone:</v>
      </c>
      <c r="C479" s="17"/>
      <c r="D479" s="238">
        <f>'Risk Stratification'!D172</f>
        <v>0</v>
      </c>
      <c r="F479" s="247" t="str">
        <f>'Risk Stratification'!F179</f>
        <v>N/A</v>
      </c>
      <c r="G479" s="39"/>
    </row>
    <row r="480" spans="1:7" ht="6.75" customHeight="1" thickBot="1" x14ac:dyDescent="0.3">
      <c r="A480" s="34"/>
      <c r="F480" s="92"/>
      <c r="G480" s="36"/>
    </row>
    <row r="481" spans="1:7" ht="13.5" thickBot="1" x14ac:dyDescent="0.3">
      <c r="A481" s="34"/>
      <c r="C481" s="35" t="s">
        <v>15</v>
      </c>
      <c r="F481" s="248" t="str">
        <f>'Risk Stratification'!F194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'Risk Stratification'!B197</f>
        <v>Improvement Milestone:</v>
      </c>
      <c r="C483" s="17"/>
      <c r="D483" s="238">
        <f>'Risk Stratification'!D197</f>
        <v>0</v>
      </c>
      <c r="F483" s="247" t="str">
        <f>'Risk Stratification'!F204</f>
        <v>N/A</v>
      </c>
      <c r="G483" s="39"/>
    </row>
    <row r="484" spans="1:7" ht="6.75" customHeight="1" thickBot="1" x14ac:dyDescent="0.3">
      <c r="A484" s="34"/>
      <c r="F484" s="92"/>
      <c r="G484" s="36"/>
    </row>
    <row r="485" spans="1:7" ht="13.5" thickBot="1" x14ac:dyDescent="0.3">
      <c r="A485" s="34"/>
      <c r="C485" s="35" t="s">
        <v>15</v>
      </c>
      <c r="F485" s="248" t="str">
        <f>'Risk Stratification'!F219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'Risk Stratification'!B222</f>
        <v>Improvement Milestone:</v>
      </c>
      <c r="C487" s="17"/>
      <c r="D487" s="238">
        <f>'Risk Stratification'!D222</f>
        <v>0</v>
      </c>
      <c r="F487" s="247" t="str">
        <f>'Risk Stratification'!F229</f>
        <v>N/A</v>
      </c>
      <c r="G487" s="39"/>
    </row>
    <row r="488" spans="1:7" ht="6.75" customHeight="1" thickBot="1" x14ac:dyDescent="0.3">
      <c r="A488" s="34"/>
      <c r="F488" s="92"/>
      <c r="G488" s="36"/>
    </row>
    <row r="489" spans="1:7" ht="13.5" thickBot="1" x14ac:dyDescent="0.3">
      <c r="A489" s="34"/>
      <c r="C489" s="35" t="s">
        <v>15</v>
      </c>
      <c r="F489" s="248" t="str">
        <f>'Risk Stratification'!F244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'Risk Stratification'!B247</f>
        <v>Improvement Milestone:</v>
      </c>
      <c r="C491" s="17"/>
      <c r="D491" s="238">
        <f>'Risk Stratification'!D247</f>
        <v>0</v>
      </c>
      <c r="F491" s="247" t="str">
        <f>'Risk Stratification'!F254</f>
        <v>N/A</v>
      </c>
      <c r="G491" s="39"/>
    </row>
    <row r="492" spans="1:7" ht="6.75" customHeight="1" thickBot="1" x14ac:dyDescent="0.3">
      <c r="A492" s="34"/>
      <c r="F492" s="92"/>
      <c r="G492" s="36"/>
    </row>
    <row r="493" spans="1:7" ht="13.5" thickBot="1" x14ac:dyDescent="0.3">
      <c r="A493" s="34"/>
      <c r="C493" s="35" t="s">
        <v>15</v>
      </c>
      <c r="F493" s="248" t="str">
        <f>'Risk Stratification'!F269</f>
        <v xml:space="preserve"> </v>
      </c>
      <c r="G493" s="36"/>
    </row>
    <row r="494" spans="1:7" ht="13.5" thickBot="1" x14ac:dyDescent="0.3">
      <c r="A494" s="34"/>
      <c r="C494" s="35"/>
      <c r="F494" s="92"/>
      <c r="G494" s="36"/>
    </row>
    <row r="495" spans="1:7" ht="13.5" thickBot="1" x14ac:dyDescent="0.3">
      <c r="A495" s="34"/>
      <c r="B495" s="2" t="s">
        <v>10</v>
      </c>
      <c r="C495" s="35"/>
      <c r="F495" s="249">
        <f>'Risk Stratification'!F18</f>
        <v>1980900</v>
      </c>
      <c r="G495" s="36"/>
    </row>
    <row r="496" spans="1:7" ht="13.5" thickBot="1" x14ac:dyDescent="0.3">
      <c r="A496" s="34"/>
      <c r="C496" s="35"/>
      <c r="F496" s="92"/>
      <c r="G496" s="36"/>
    </row>
    <row r="497" spans="1:7" ht="13.5" thickBot="1" x14ac:dyDescent="0.3">
      <c r="A497" s="34"/>
      <c r="B497" s="2" t="s">
        <v>66</v>
      </c>
      <c r="C497" s="35"/>
      <c r="F497" s="250">
        <f>SUM(F493,F489,F485,F481,F477,F473,F469,F465,F461,F457)</f>
        <v>2</v>
      </c>
      <c r="G497" s="36"/>
    </row>
    <row r="498" spans="1:7" ht="13.5" thickBot="1" x14ac:dyDescent="0.3">
      <c r="A498" s="34"/>
      <c r="C498" s="35"/>
      <c r="F498" s="92"/>
      <c r="G498" s="36"/>
    </row>
    <row r="499" spans="1:7" ht="13.5" thickBot="1" x14ac:dyDescent="0.3">
      <c r="A499" s="34"/>
      <c r="B499" s="2" t="s">
        <v>67</v>
      </c>
      <c r="C499" s="35"/>
      <c r="F499" s="250">
        <f>COUNT(F493,F489,F485,F481,F477,F473,F469,F465,F461,F457)</f>
        <v>2</v>
      </c>
      <c r="G499" s="36"/>
    </row>
    <row r="500" spans="1:7" ht="13.5" thickBot="1" x14ac:dyDescent="0.3">
      <c r="A500" s="34"/>
      <c r="C500" s="35"/>
      <c r="F500" s="92"/>
      <c r="G500" s="36"/>
    </row>
    <row r="501" spans="1:7" ht="13.5" thickBot="1" x14ac:dyDescent="0.3">
      <c r="A501" s="34"/>
      <c r="B501" s="2" t="s">
        <v>68</v>
      </c>
      <c r="C501" s="35"/>
      <c r="F501" s="251">
        <f>IF(F499=0," ",F497/F499)</f>
        <v>1</v>
      </c>
      <c r="G501" s="36"/>
    </row>
    <row r="502" spans="1:7" ht="13.5" thickBot="1" x14ac:dyDescent="0.3">
      <c r="A502" s="34"/>
      <c r="C502" s="35"/>
      <c r="F502" s="92"/>
      <c r="G502" s="36"/>
    </row>
    <row r="503" spans="1:7" ht="13.5" thickBot="1" x14ac:dyDescent="0.3">
      <c r="A503" s="34"/>
      <c r="B503" s="2" t="s">
        <v>69</v>
      </c>
      <c r="C503" s="35"/>
      <c r="F503" s="249">
        <f>IF(F499=0," ",F501*F495)</f>
        <v>1980900</v>
      </c>
      <c r="G503" s="36"/>
    </row>
    <row r="504" spans="1:7" ht="13.5" thickBot="1" x14ac:dyDescent="0.3">
      <c r="A504" s="34"/>
      <c r="C504" s="35"/>
      <c r="F504" s="92"/>
      <c r="G504" s="36"/>
    </row>
    <row r="505" spans="1:7" ht="13.5" thickBot="1" x14ac:dyDescent="0.3">
      <c r="A505" s="34"/>
      <c r="B505" s="2" t="s">
        <v>11</v>
      </c>
      <c r="C505" s="35"/>
      <c r="F505" s="252">
        <f>'Risk Stratification'!F20</f>
        <v>1980900</v>
      </c>
      <c r="G505" s="36"/>
    </row>
    <row r="506" spans="1:7" ht="13.5" thickBot="1" x14ac:dyDescent="0.3">
      <c r="A506" s="34"/>
      <c r="C506" s="35"/>
      <c r="F506" s="92"/>
      <c r="G506" s="36"/>
    </row>
    <row r="507" spans="1:7" ht="13.5" thickBot="1" x14ac:dyDescent="0.3">
      <c r="A507" s="34"/>
      <c r="B507" s="239" t="s">
        <v>70</v>
      </c>
      <c r="C507" s="35"/>
      <c r="F507" s="217">
        <f>IF(F499=0," ",F503-F505)</f>
        <v>0</v>
      </c>
      <c r="G507" s="36"/>
    </row>
    <row r="508" spans="1:7" s="33" customFormat="1" ht="12.75"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13.5" customHeight="1" thickBot="1" x14ac:dyDescent="0.3">
      <c r="A510" s="40"/>
      <c r="B510" s="17" t="str">
        <f>'Expand Specialty Care Capacity'!B22</f>
        <v>Process Milestone:</v>
      </c>
      <c r="C510" s="17"/>
      <c r="D510" s="238">
        <f>'Expand Specialty Care Capacity'!D22</f>
        <v>0</v>
      </c>
      <c r="F510" s="247" t="str">
        <f>'Expand Specialty Care Capacity'!F29</f>
        <v>N/A</v>
      </c>
      <c r="G510" s="39"/>
    </row>
    <row r="511" spans="1:7" ht="6.75" customHeight="1" thickBot="1" x14ac:dyDescent="0.3">
      <c r="A511" s="34"/>
      <c r="F511" s="92"/>
      <c r="G511" s="36"/>
    </row>
    <row r="512" spans="1:7" ht="13.5" thickBot="1" x14ac:dyDescent="0.3">
      <c r="A512" s="34"/>
      <c r="C512" s="35" t="s">
        <v>15</v>
      </c>
      <c r="F512" s="248" t="str">
        <f>'Expand Specialty Care Capacity'!F44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'Expand Specialty Care Capacity'!B47</f>
        <v>Process Milestone:</v>
      </c>
      <c r="C514" s="17"/>
      <c r="D514" s="238">
        <f>'Expand Specialty Care Capacity'!D47</f>
        <v>0</v>
      </c>
      <c r="F514" s="247" t="str">
        <f>'Expand Specialty Care Capacity'!F54</f>
        <v>N/A</v>
      </c>
      <c r="G514" s="39"/>
    </row>
    <row r="515" spans="1:7" ht="6.75" customHeight="1" thickBot="1" x14ac:dyDescent="0.3">
      <c r="A515" s="34"/>
      <c r="F515" s="92"/>
      <c r="G515" s="36"/>
    </row>
    <row r="516" spans="1:7" ht="13.5" thickBot="1" x14ac:dyDescent="0.3">
      <c r="A516" s="34"/>
      <c r="C516" s="35" t="s">
        <v>15</v>
      </c>
      <c r="F516" s="248" t="str">
        <f>'Expand Specialty Care Capacity'!F69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customHeight="1" thickBot="1" x14ac:dyDescent="0.3">
      <c r="A519" s="34"/>
      <c r="F519" s="92"/>
      <c r="G519" s="36"/>
    </row>
    <row r="520" spans="1:7" ht="13.5" thickBot="1" x14ac:dyDescent="0.3">
      <c r="A520" s="34"/>
      <c r="C520" s="35" t="s">
        <v>15</v>
      </c>
      <c r="F520" s="248" t="str">
        <f>'Expand Specialty Care Capacity'!F94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customHeight="1" thickBot="1" x14ac:dyDescent="0.3">
      <c r="A523" s="34"/>
      <c r="F523" s="92"/>
      <c r="G523" s="36"/>
    </row>
    <row r="524" spans="1:7" ht="13.5" thickBot="1" x14ac:dyDescent="0.3">
      <c r="A524" s="34"/>
      <c r="C524" s="35" t="s">
        <v>15</v>
      </c>
      <c r="F524" s="248" t="str">
        <f>'Expand Specialty Care Capacity'!F119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customHeight="1" thickBot="1" x14ac:dyDescent="0.3">
      <c r="A527" s="34"/>
      <c r="F527" s="92"/>
      <c r="G527" s="36"/>
    </row>
    <row r="528" spans="1:7" ht="13.5"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Capacity'!B147</f>
        <v>Improvement Milestone:</v>
      </c>
      <c r="C530" s="17"/>
      <c r="D530" s="238">
        <f>'Expand Specialty Care Capacity'!D147</f>
        <v>0</v>
      </c>
      <c r="F530" s="247" t="str">
        <f>'Expand Specialty Care Capacity'!F154</f>
        <v>N/A</v>
      </c>
      <c r="G530" s="39"/>
    </row>
    <row r="531" spans="1:7" ht="6.75" customHeight="1" thickBot="1" x14ac:dyDescent="0.3">
      <c r="A531" s="34"/>
      <c r="F531" s="92"/>
      <c r="G531" s="36"/>
    </row>
    <row r="532" spans="1:7" ht="13.5" thickBot="1" x14ac:dyDescent="0.3">
      <c r="A532" s="34"/>
      <c r="C532" s="35" t="s">
        <v>15</v>
      </c>
      <c r="F532" s="248" t="str">
        <f>'Expand Specialty Care Capacity'!F169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customHeight="1" thickBot="1" x14ac:dyDescent="0.3">
      <c r="A535" s="34"/>
      <c r="F535" s="92"/>
      <c r="G535" s="36"/>
    </row>
    <row r="536" spans="1:7" ht="13.5" thickBot="1" x14ac:dyDescent="0.3">
      <c r="A536" s="34"/>
      <c r="C536" s="35" t="s">
        <v>15</v>
      </c>
      <c r="F536" s="248" t="str">
        <f>'Expand Specialty Care Capacity'!F194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customHeight="1" thickBot="1" x14ac:dyDescent="0.3">
      <c r="A539" s="34"/>
      <c r="F539" s="92"/>
      <c r="G539" s="36"/>
    </row>
    <row r="540" spans="1:7" ht="13.5" thickBot="1" x14ac:dyDescent="0.3">
      <c r="A540" s="34"/>
      <c r="C540" s="35" t="s">
        <v>15</v>
      </c>
      <c r="F540" s="248" t="str">
        <f>'Expand Specialty Care Capacity'!F219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customHeight="1" thickBot="1" x14ac:dyDescent="0.3">
      <c r="A543" s="34"/>
      <c r="F543" s="92"/>
      <c r="G543" s="36"/>
    </row>
    <row r="544" spans="1:7" ht="13.5" thickBot="1" x14ac:dyDescent="0.3">
      <c r="A544" s="34"/>
      <c r="C544" s="35" t="s">
        <v>15</v>
      </c>
      <c r="F544" s="248" t="str">
        <f>'Expand Specialty Care Capacity'!F244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customHeight="1" thickBot="1" x14ac:dyDescent="0.3">
      <c r="A547" s="34"/>
      <c r="F547" s="92"/>
      <c r="G547" s="36"/>
    </row>
    <row r="548" spans="1:7" ht="13.5"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'Expand Specialty Care Capacity'!F20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s="33" customFormat="1" ht="12.75" customHeight="1" x14ac:dyDescent="0.25">
      <c r="A563" s="240"/>
      <c r="B563" s="241"/>
      <c r="C563" s="242"/>
      <c r="D563" s="154"/>
      <c r="E563" s="243"/>
      <c r="F563" s="253"/>
      <c r="G563" s="244"/>
    </row>
    <row r="564" spans="1:7" s="33" customFormat="1" ht="15.75" thickBot="1" x14ac:dyDescent="0.3">
      <c r="A564" s="27" t="s">
        <v>103</v>
      </c>
      <c r="B564" s="28"/>
      <c r="C564" s="28"/>
      <c r="D564" s="29"/>
      <c r="E564" s="30"/>
      <c r="F564" s="111"/>
      <c r="G564" s="32"/>
    </row>
    <row r="565" spans="1:7" s="33" customFormat="1" ht="13.5"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customHeight="1" thickBot="1" x14ac:dyDescent="0.3">
      <c r="A566" s="34"/>
      <c r="F566" s="92"/>
      <c r="G566" s="36"/>
    </row>
    <row r="567" spans="1:7" ht="13.5" thickBot="1" x14ac:dyDescent="0.3">
      <c r="A567" s="34"/>
      <c r="C567" s="35" t="s">
        <v>15</v>
      </c>
      <c r="F567" s="248" t="str">
        <f>'Perf Improvement &amp; Reporting'!F44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customHeight="1" thickBot="1" x14ac:dyDescent="0.3">
      <c r="A570" s="34"/>
      <c r="F570" s="92"/>
      <c r="G570" s="36"/>
    </row>
    <row r="571" spans="1:7" ht="13.5" thickBot="1" x14ac:dyDescent="0.3">
      <c r="A571" s="34"/>
      <c r="C571" s="35" t="s">
        <v>15</v>
      </c>
      <c r="F571" s="248" t="str">
        <f>'Perf Improvement &amp; Reporting'!F69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customHeight="1" thickBot="1" x14ac:dyDescent="0.3">
      <c r="A574" s="34"/>
      <c r="F574" s="92"/>
      <c r="G574" s="36"/>
    </row>
    <row r="575" spans="1:7" ht="13.5" thickBot="1" x14ac:dyDescent="0.3">
      <c r="A575" s="34"/>
      <c r="C575" s="35" t="s">
        <v>15</v>
      </c>
      <c r="F575" s="248" t="str">
        <f>'Perf Improvement &amp; Reporting'!F94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customHeight="1" thickBot="1" x14ac:dyDescent="0.3">
      <c r="A578" s="34"/>
      <c r="F578" s="92"/>
      <c r="G578" s="36"/>
    </row>
    <row r="579" spans="1:7" ht="13.5" thickBot="1" x14ac:dyDescent="0.3">
      <c r="A579" s="34"/>
      <c r="C579" s="35" t="s">
        <v>15</v>
      </c>
      <c r="F579" s="248" t="str">
        <f>'Perf Improvement &amp; Reporting'!F119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customHeight="1" thickBot="1" x14ac:dyDescent="0.3">
      <c r="A582" s="34"/>
      <c r="F582" s="92"/>
      <c r="G582" s="36"/>
    </row>
    <row r="583" spans="1:7" ht="13.5" thickBot="1" x14ac:dyDescent="0.3">
      <c r="A583" s="34"/>
      <c r="C583" s="35" t="s">
        <v>15</v>
      </c>
      <c r="F583" s="248" t="str">
        <f>'Perf Improvement &amp; Reporting'!F144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customHeight="1" thickBot="1" x14ac:dyDescent="0.3">
      <c r="A586" s="34"/>
      <c r="F586" s="92"/>
      <c r="G586" s="36"/>
    </row>
    <row r="587" spans="1:7" ht="13.5" thickBot="1" x14ac:dyDescent="0.3">
      <c r="A587" s="34"/>
      <c r="C587" s="35" t="s">
        <v>15</v>
      </c>
      <c r="F587" s="248" t="str">
        <f>'Perf Improvement &amp; Reporting'!F169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customHeight="1" thickBot="1" x14ac:dyDescent="0.3">
      <c r="A590" s="34"/>
      <c r="F590" s="92"/>
      <c r="G590" s="36"/>
    </row>
    <row r="591" spans="1:7" ht="13.5" thickBot="1" x14ac:dyDescent="0.3">
      <c r="A591" s="34"/>
      <c r="C591" s="35" t="s">
        <v>15</v>
      </c>
      <c r="F591" s="248" t="str">
        <f>'Perf Improvement &amp; Reporting'!F194</f>
        <v xml:space="preserve"> </v>
      </c>
      <c r="G591" s="36"/>
    </row>
    <row r="592" spans="1:7" s="33" customFormat="1" ht="6.75" customHeight="1" thickBot="1" x14ac:dyDescent="0.3">
      <c r="A592" s="40"/>
      <c r="B592" s="17"/>
      <c r="C592" s="41"/>
      <c r="D592" s="38"/>
      <c r="F592" s="99"/>
      <c r="G592" s="39"/>
    </row>
    <row r="593" spans="1:9" s="33" customFormat="1" ht="13.5"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customHeight="1" thickBot="1" x14ac:dyDescent="0.3">
      <c r="A594" s="34"/>
      <c r="F594" s="92"/>
      <c r="G594" s="36"/>
    </row>
    <row r="595" spans="1:9" ht="13.5" thickBot="1" x14ac:dyDescent="0.3">
      <c r="A595" s="34"/>
      <c r="C595" s="35" t="s">
        <v>15</v>
      </c>
      <c r="F595" s="248" t="str">
        <f>'Perf Improvement &amp; Reporting'!F219</f>
        <v xml:space="preserve"> </v>
      </c>
      <c r="G595" s="36"/>
    </row>
    <row r="596" spans="1:9" s="33" customFormat="1" ht="6.75" customHeight="1" thickBot="1" x14ac:dyDescent="0.3">
      <c r="A596" s="40"/>
      <c r="B596" s="17"/>
      <c r="C596" s="41"/>
      <c r="D596" s="38"/>
      <c r="F596" s="99"/>
      <c r="G596" s="39"/>
    </row>
    <row r="597" spans="1:9" s="33" customFormat="1" ht="13.5"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customHeight="1" thickBot="1" x14ac:dyDescent="0.3">
      <c r="A598" s="34"/>
      <c r="F598" s="92"/>
      <c r="G598" s="36"/>
    </row>
    <row r="599" spans="1:9" ht="13.5" thickBot="1" x14ac:dyDescent="0.3">
      <c r="A599" s="34"/>
      <c r="C599" s="35" t="s">
        <v>15</v>
      </c>
      <c r="F599" s="248" t="str">
        <f>'Perf Improvement &amp; Reporting'!F244</f>
        <v xml:space="preserve"> </v>
      </c>
      <c r="G599" s="36"/>
    </row>
    <row r="600" spans="1:9" s="33" customFormat="1" ht="6.75" customHeight="1" thickBot="1" x14ac:dyDescent="0.3">
      <c r="A600" s="40"/>
      <c r="B600" s="17"/>
      <c r="C600" s="41"/>
      <c r="D600" s="38"/>
      <c r="F600" s="99"/>
      <c r="G600" s="39"/>
    </row>
    <row r="601" spans="1:9" s="33" customFormat="1" ht="13.5"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customHeight="1" thickBot="1" x14ac:dyDescent="0.3">
      <c r="A602" s="34"/>
      <c r="F602" s="92"/>
      <c r="G602" s="36"/>
    </row>
    <row r="603" spans="1:9" ht="13.5" thickBot="1" x14ac:dyDescent="0.3">
      <c r="A603" s="34"/>
      <c r="C603" s="35" t="s">
        <v>15</v>
      </c>
      <c r="F603" s="248" t="str">
        <f>'Perf Improvement &amp; Reporting'!F269</f>
        <v xml:space="preserve"> </v>
      </c>
      <c r="G603" s="36"/>
    </row>
    <row r="604" spans="1:9" ht="13.5" thickBot="1" x14ac:dyDescent="0.3">
      <c r="A604" s="34"/>
      <c r="C604" s="35"/>
      <c r="F604" s="92"/>
      <c r="G604" s="36"/>
    </row>
    <row r="605" spans="1:9" ht="13.5" thickBot="1" x14ac:dyDescent="0.3">
      <c r="A605" s="34"/>
      <c r="B605" s="2" t="s">
        <v>10</v>
      </c>
      <c r="C605" s="35"/>
      <c r="F605" s="249">
        <f>'Perf Improvement &amp; Reporting'!F18</f>
        <v>0</v>
      </c>
      <c r="G605" s="36"/>
    </row>
    <row r="606" spans="1:9" ht="13.5" thickBot="1" x14ac:dyDescent="0.3">
      <c r="A606" s="34"/>
      <c r="C606" s="35"/>
      <c r="F606" s="92"/>
      <c r="G606" s="36"/>
    </row>
    <row r="607" spans="1:9" ht="13.5" thickBot="1" x14ac:dyDescent="0.3">
      <c r="A607" s="34"/>
      <c r="B607" s="2" t="s">
        <v>66</v>
      </c>
      <c r="C607" s="35"/>
      <c r="F607" s="250">
        <f>SUM(F603,F599,F595,F591,F587,F583,F579,F575,F571,F567)</f>
        <v>0</v>
      </c>
      <c r="G607" s="36"/>
    </row>
    <row r="608" spans="1:9"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'Perf Improvement &amp; Reporting'!F20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49"/>
      <c r="C618" s="49"/>
      <c r="D618" s="50"/>
      <c r="E618" s="49"/>
      <c r="F618" s="51"/>
      <c r="G618" s="52"/>
    </row>
  </sheetData>
  <sheetProtection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Irvine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13.5" customHeight="1" thickBot="1" x14ac:dyDescent="0.3">
      <c r="A15" s="40"/>
      <c r="B15" s="17" t="str">
        <f>'Expand Medical Homes'!B22</f>
        <v>Process Milestone:</v>
      </c>
      <c r="C15" s="17"/>
      <c r="D15" s="238" t="str">
        <f>'Expand Medical Homes'!D22</f>
        <v>Milestone: Define eligible patients 
Metric:  Patients assigned to medical home.  To reap the full benefits of the medical home, a patient must have a consistent care team that they can rely on both for routine preventative care and for their urgent medical needs.
Numerator: Number of eligible patients assigned to a primary care provider
Denominator: Number of eligible patients (patients seen at the same primary care clinic at least twice in last 12 months)</v>
      </c>
      <c r="F15" s="247">
        <f>'Expand Medical Homes'!F29</f>
        <v>0.82052896725440805</v>
      </c>
      <c r="G15" s="39"/>
    </row>
    <row r="16" spans="1:7" ht="6.75" customHeight="1" thickBot="1" x14ac:dyDescent="0.3">
      <c r="A16" s="34"/>
      <c r="F16" s="92"/>
      <c r="G16" s="36"/>
    </row>
    <row r="17" spans="1:7" ht="13.5" thickBot="1" x14ac:dyDescent="0.3">
      <c r="A17" s="34"/>
      <c r="C17" s="35" t="s">
        <v>15</v>
      </c>
      <c r="F17" s="248">
        <f>'Expand Medical Homes'!F44</f>
        <v>1</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Medical Homes'!B47</f>
        <v>Process Milestone:</v>
      </c>
      <c r="C19" s="17"/>
      <c r="D19" s="238" t="str">
        <f>'Expand Medical Homes'!D47</f>
        <v>Continue to assess readiness of the site being designated an NCQA, or equivalent that may become available during the project, Medical Home</v>
      </c>
      <c r="F19" s="247" t="str">
        <f>'Expand Medical Homes'!F54</f>
        <v>Yes</v>
      </c>
      <c r="G19" s="39"/>
    </row>
    <row r="20" spans="1:7" ht="6.75" customHeight="1" thickBot="1" x14ac:dyDescent="0.3">
      <c r="A20" s="34"/>
      <c r="F20" s="92"/>
      <c r="G20" s="36"/>
    </row>
    <row r="21" spans="1:7" ht="13.5" thickBot="1" x14ac:dyDescent="0.3">
      <c r="A21" s="34"/>
      <c r="C21" s="35" t="s">
        <v>15</v>
      </c>
      <c r="F21" s="248">
        <f>'Expand Medical Homes'!F69</f>
        <v>1</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Medical Homes'!B72</f>
        <v>Process Milestone:</v>
      </c>
      <c r="C23" s="17"/>
      <c r="D23" s="238" t="str">
        <f>'Expand Medical Homes'!D72</f>
        <v>Milestone: Design of Eligibility standards to include 65+ population AND potentially Dual Eligible population
Metric:  Document the quantified population in the medical home by eligibility status</v>
      </c>
      <c r="F23" s="247">
        <f>'Expand Medical Homes'!F79</f>
        <v>0.33942065491183881</v>
      </c>
      <c r="G23" s="39"/>
    </row>
    <row r="24" spans="1:7" ht="6.75" customHeight="1" thickBot="1" x14ac:dyDescent="0.3">
      <c r="A24" s="34"/>
      <c r="F24" s="92"/>
      <c r="G24" s="36"/>
    </row>
    <row r="25" spans="1:7" ht="13.5" thickBot="1" x14ac:dyDescent="0.3">
      <c r="A25" s="34"/>
      <c r="C25" s="35" t="s">
        <v>15</v>
      </c>
      <c r="F25" s="248">
        <f>'Expand Medical Homes'!F94</f>
        <v>1</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Medical Homes'!B97</f>
        <v>Process Milestone:</v>
      </c>
      <c r="C27" s="17"/>
      <c r="D27" s="238">
        <f>'Expand Medical Homes'!D97</f>
        <v>0</v>
      </c>
      <c r="F27" s="247" t="str">
        <f>'Expand Medical Homes'!F104</f>
        <v>N/A</v>
      </c>
      <c r="G27" s="39"/>
    </row>
    <row r="28" spans="1:7" ht="6.75" customHeight="1" thickBot="1" x14ac:dyDescent="0.3">
      <c r="A28" s="34"/>
      <c r="F28" s="92"/>
      <c r="G28" s="36"/>
    </row>
    <row r="29" spans="1:7" ht="13.5" thickBot="1" x14ac:dyDescent="0.3">
      <c r="A29" s="34"/>
      <c r="C29" s="35" t="s">
        <v>15</v>
      </c>
      <c r="F29" s="248" t="str">
        <f>'Expand Medical Homes'!F119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Medical Homes'!B122</f>
        <v>Process Milestone:</v>
      </c>
      <c r="C31" s="17"/>
      <c r="D31" s="238">
        <f>'Expand Medical Homes'!D122</f>
        <v>0</v>
      </c>
      <c r="F31" s="247" t="str">
        <f>'Expand Medical Homes'!F129</f>
        <v>N/A</v>
      </c>
      <c r="G31" s="39"/>
    </row>
    <row r="32" spans="1:7" ht="6.75" customHeight="1" thickBot="1" x14ac:dyDescent="0.3">
      <c r="A32" s="34"/>
      <c r="F32" s="92"/>
      <c r="G32" s="36"/>
    </row>
    <row r="33" spans="1:7" ht="13.5" thickBot="1" x14ac:dyDescent="0.3">
      <c r="A33" s="34"/>
      <c r="C33" s="35" t="s">
        <v>15</v>
      </c>
      <c r="F33" s="248" t="str">
        <f>'Expand Medical Homes'!F144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Medical Homes'!B147</f>
        <v>Improvement Milestone:</v>
      </c>
      <c r="C35" s="17"/>
      <c r="D35" s="238">
        <f>'Expand Medical Homes'!D147</f>
        <v>0</v>
      </c>
      <c r="F35" s="247" t="str">
        <f>'Expand Medical Homes'!F154</f>
        <v>N/A</v>
      </c>
      <c r="G35" s="39"/>
    </row>
    <row r="36" spans="1:7" ht="6.75" customHeight="1" thickBot="1" x14ac:dyDescent="0.3">
      <c r="A36" s="34"/>
      <c r="F36" s="92"/>
      <c r="G36" s="36"/>
    </row>
    <row r="37" spans="1:7" ht="13.5" thickBot="1" x14ac:dyDescent="0.3">
      <c r="A37" s="34"/>
      <c r="C37" s="35" t="s">
        <v>15</v>
      </c>
      <c r="F37" s="248" t="str">
        <f>'Expand Medical Homes'!F169</f>
        <v xml:space="preserve"> </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Improvement Milestone:</v>
      </c>
      <c r="C39" s="17"/>
      <c r="D39" s="238">
        <f>'Expand Medical Homes'!D172</f>
        <v>0</v>
      </c>
      <c r="F39" s="247" t="str">
        <f>'Expand Medical Homes'!F179</f>
        <v>N/A</v>
      </c>
      <c r="G39" s="39"/>
    </row>
    <row r="40" spans="1:7" ht="6.75" customHeight="1" thickBot="1" x14ac:dyDescent="0.3">
      <c r="A40" s="34"/>
      <c r="F40" s="92"/>
      <c r="G40" s="36"/>
    </row>
    <row r="41" spans="1:7" ht="13.5" thickBot="1" x14ac:dyDescent="0.3">
      <c r="A41" s="34"/>
      <c r="C41" s="35" t="s">
        <v>15</v>
      </c>
      <c r="F41" s="248" t="str">
        <f>'Expand Medical Homes'!F194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f>'Expand Medical Homes'!D197</f>
        <v>0</v>
      </c>
      <c r="F43" s="247" t="str">
        <f>'Expand Medical Homes'!F204</f>
        <v>N/A</v>
      </c>
      <c r="G43" s="39"/>
    </row>
    <row r="44" spans="1:7" ht="6.75" customHeight="1" thickBot="1" x14ac:dyDescent="0.3">
      <c r="A44" s="34"/>
      <c r="F44" s="92"/>
      <c r="G44" s="36"/>
    </row>
    <row r="45" spans="1:7" ht="13.5" thickBot="1" x14ac:dyDescent="0.3">
      <c r="A45" s="34"/>
      <c r="C45" s="35" t="s">
        <v>15</v>
      </c>
      <c r="F45" s="248" t="str">
        <f>'Expand Medical Homes'!F219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1650750</v>
      </c>
      <c r="G55" s="36"/>
    </row>
    <row r="56" spans="1:7" ht="13.5" thickBot="1" x14ac:dyDescent="0.3">
      <c r="A56" s="34"/>
      <c r="C56" s="35"/>
      <c r="F56" s="92"/>
      <c r="G56" s="36"/>
    </row>
    <row r="57" spans="1:7" ht="13.5" thickBot="1" x14ac:dyDescent="0.3">
      <c r="A57" s="34"/>
      <c r="B57" s="2" t="s">
        <v>66</v>
      </c>
      <c r="C57" s="35"/>
      <c r="F57" s="250">
        <f>SUM(F53,F49,F45,F41,F37,F33,F29,F25,F21,F17)</f>
        <v>3</v>
      </c>
      <c r="G57" s="36"/>
    </row>
    <row r="58" spans="1:7" ht="13.5" thickBot="1" x14ac:dyDescent="0.3">
      <c r="A58" s="34"/>
      <c r="C58" s="35"/>
      <c r="F58" s="92"/>
      <c r="G58" s="36"/>
    </row>
    <row r="59" spans="1:7" ht="13.5" thickBot="1" x14ac:dyDescent="0.3">
      <c r="A59" s="34"/>
      <c r="B59" s="2" t="s">
        <v>67</v>
      </c>
      <c r="C59" s="35"/>
      <c r="F59" s="250">
        <f>COUNT(F53,F49,F45,F41,F37,F33,F29,F25,F21,F17)</f>
        <v>3</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1650750</v>
      </c>
      <c r="G63" s="36"/>
    </row>
    <row r="64" spans="1:7" ht="13.5" thickBot="1" x14ac:dyDescent="0.3">
      <c r="A64" s="34"/>
      <c r="C64" s="35"/>
      <c r="F64" s="92"/>
      <c r="G64" s="36"/>
    </row>
    <row r="65" spans="1:7" ht="13.5" thickBot="1" x14ac:dyDescent="0.3">
      <c r="A65" s="34"/>
      <c r="B65" s="2" t="s">
        <v>11</v>
      </c>
      <c r="C65" s="35"/>
      <c r="F65" s="252">
        <f>'Expand Medical Homes'!F20</f>
        <v>1650750</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13.5" customHeight="1" thickBot="1" x14ac:dyDescent="0.3">
      <c r="A70" s="40"/>
      <c r="B70" s="17" t="str">
        <f>'Chronic Care Management'!B22</f>
        <v>Process Milestone:</v>
      </c>
      <c r="C70" s="17"/>
      <c r="D70" s="238" t="str">
        <f>'Chronic Care Management'!D22</f>
        <v>Milestone: Hire and train Coaching Program Coordinators and Coaches 
Metric: Number of educators and coaches hired</v>
      </c>
      <c r="F70" s="247">
        <f>'Chronic Care Management'!F29</f>
        <v>7</v>
      </c>
      <c r="G70" s="39"/>
    </row>
    <row r="71" spans="1:7" ht="6.75" customHeight="1" thickBot="1" x14ac:dyDescent="0.3">
      <c r="A71" s="34"/>
      <c r="F71" s="92"/>
      <c r="G71" s="36"/>
    </row>
    <row r="72" spans="1:7" ht="13.5" thickBot="1" x14ac:dyDescent="0.3">
      <c r="A72" s="34"/>
      <c r="C72" s="35" t="s">
        <v>15</v>
      </c>
      <c r="F72" s="248">
        <f>'Chronic Care Management'!F44</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Management'!B47</f>
        <v>Process Milestone:</v>
      </c>
      <c r="C74" s="17"/>
      <c r="D74" s="238" t="str">
        <f>'Chronic Care Management'!D47</f>
        <v>Milestone: Educate providers to effectively involve patients in treatment decisions and the delivery of personalized care  which  will promote effective self management skills in patients 
Metric: Number of providers trained</v>
      </c>
      <c r="F74" s="247">
        <f>'Chronic Care Management'!F54</f>
        <v>21</v>
      </c>
      <c r="G74" s="39"/>
    </row>
    <row r="75" spans="1:7" ht="6.75" customHeight="1" thickBot="1" x14ac:dyDescent="0.3">
      <c r="A75" s="34"/>
      <c r="F75" s="92"/>
      <c r="G75" s="36"/>
    </row>
    <row r="76" spans="1:7" ht="13.5" thickBot="1" x14ac:dyDescent="0.3">
      <c r="A76" s="34"/>
      <c r="C76" s="35" t="s">
        <v>15</v>
      </c>
      <c r="F76" s="248">
        <f>'Chronic Care Management'!F69</f>
        <v>1</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Management'!B72</f>
        <v>Process Milestone:</v>
      </c>
      <c r="C78" s="17"/>
      <c r="D78" s="238" t="str">
        <f>'Chronic Care Management'!D72</f>
        <v>Milestone: Create ongoing performance improvement program and coaching networks 
Metric: Develop protocol for ongoing training.</v>
      </c>
      <c r="F78" s="247" t="str">
        <f>'Chronic Care Management'!F79</f>
        <v>Yes</v>
      </c>
      <c r="G78" s="39"/>
    </row>
    <row r="79" spans="1:7" ht="6.75" customHeight="1" thickBot="1" x14ac:dyDescent="0.3">
      <c r="A79" s="34"/>
      <c r="F79" s="92"/>
      <c r="G79" s="36"/>
    </row>
    <row r="80" spans="1:7" ht="13.5" thickBot="1" x14ac:dyDescent="0.3">
      <c r="A80" s="34"/>
      <c r="C80" s="35" t="s">
        <v>15</v>
      </c>
      <c r="F80" s="248">
        <f>'Chronic Care Management'!F94</f>
        <v>1</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Management'!B97</f>
        <v>Process Milestone:</v>
      </c>
      <c r="C82" s="17"/>
      <c r="D82" s="238" t="str">
        <f>'Chronic Care Management'!D97</f>
        <v>Milestone: Increase patient enrollment in Coaching program
Metric: Increasing percentage of eligible patients per criteria enrolled in coaching program.</v>
      </c>
      <c r="F82" s="247">
        <f>'Chronic Care Management'!F104</f>
        <v>4.329004329004329E-3</v>
      </c>
      <c r="G82" s="39"/>
    </row>
    <row r="83" spans="1:7" ht="6.75" customHeight="1" thickBot="1" x14ac:dyDescent="0.3">
      <c r="A83" s="34"/>
      <c r="F83" s="92"/>
      <c r="G83" s="36"/>
    </row>
    <row r="84" spans="1:7" ht="13.5" thickBot="1" x14ac:dyDescent="0.3">
      <c r="A84" s="34"/>
      <c r="C84" s="35" t="s">
        <v>15</v>
      </c>
      <c r="F84" s="248">
        <f>'Chronic Care Management'!F119</f>
        <v>1</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Management'!B122</f>
        <v>Process Milestone:</v>
      </c>
      <c r="C86" s="17"/>
      <c r="D86" s="238">
        <f>'Chronic Care Management'!D122</f>
        <v>0</v>
      </c>
      <c r="F86" s="247" t="str">
        <f>'Chronic Care Management'!F129</f>
        <v>N/A</v>
      </c>
      <c r="G86" s="39"/>
    </row>
    <row r="87" spans="1:7" ht="6.75" customHeight="1" thickBot="1" x14ac:dyDescent="0.3">
      <c r="A87" s="34"/>
      <c r="F87" s="92"/>
      <c r="G87" s="36"/>
    </row>
    <row r="88" spans="1:7" ht="13.5" thickBot="1" x14ac:dyDescent="0.3">
      <c r="A88" s="34"/>
      <c r="C88" s="35" t="s">
        <v>15</v>
      </c>
      <c r="F88" s="248" t="str">
        <f>'Chronic Care Management'!F144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Management'!B147</f>
        <v>Improvement Milestone:</v>
      </c>
      <c r="C90" s="17"/>
      <c r="D90" s="238">
        <f>'Chronic Care Management'!D147</f>
        <v>0</v>
      </c>
      <c r="F90" s="247" t="str">
        <f>'Chronic Care Management'!F154</f>
        <v>N/A</v>
      </c>
      <c r="G90" s="39"/>
    </row>
    <row r="91" spans="1:7" ht="6.75" customHeight="1" thickBot="1" x14ac:dyDescent="0.3">
      <c r="A91" s="34"/>
      <c r="F91" s="92"/>
      <c r="G91" s="36"/>
    </row>
    <row r="92" spans="1:7" ht="13.5" thickBot="1" x14ac:dyDescent="0.3">
      <c r="A92" s="34"/>
      <c r="C92" s="35" t="s">
        <v>15</v>
      </c>
      <c r="F92" s="248" t="str">
        <f>'Chronic Care Management'!F169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Management'!B172</f>
        <v>Improvement Milestone:</v>
      </c>
      <c r="C94" s="17"/>
      <c r="D94" s="238">
        <f>'Chronic Care Management'!D172</f>
        <v>0</v>
      </c>
      <c r="F94" s="247" t="str">
        <f>'Chronic Care Management'!F179</f>
        <v>N/A</v>
      </c>
      <c r="G94" s="39"/>
    </row>
    <row r="95" spans="1:7" ht="6.75" customHeight="1" thickBot="1" x14ac:dyDescent="0.3">
      <c r="A95" s="34"/>
      <c r="F95" s="92"/>
      <c r="G95" s="36"/>
    </row>
    <row r="96" spans="1:7" ht="13.5" thickBot="1" x14ac:dyDescent="0.3">
      <c r="A96" s="34"/>
      <c r="C96" s="35" t="s">
        <v>15</v>
      </c>
      <c r="F96" s="248" t="str">
        <f>'Chronic Care Management'!F194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Management'!B197</f>
        <v>Improvement Milestone:</v>
      </c>
      <c r="C98" s="17"/>
      <c r="D98" s="238">
        <f>'Chronic Care Management'!D197</f>
        <v>0</v>
      </c>
      <c r="F98" s="247" t="str">
        <f>'Chronic Care Management'!F204</f>
        <v>N/A</v>
      </c>
      <c r="G98" s="39"/>
    </row>
    <row r="99" spans="1:7" ht="6.75" customHeight="1" thickBot="1" x14ac:dyDescent="0.3">
      <c r="A99" s="34"/>
      <c r="F99" s="92"/>
      <c r="G99" s="36"/>
    </row>
    <row r="100" spans="1:7" ht="13.5" thickBot="1" x14ac:dyDescent="0.3">
      <c r="A100" s="34"/>
      <c r="C100" s="35" t="s">
        <v>15</v>
      </c>
      <c r="F100" s="248" t="str">
        <f>'Chronic Care Management'!F219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customHeight="1" thickBot="1" x14ac:dyDescent="0.3">
      <c r="A103" s="34"/>
      <c r="F103" s="92"/>
      <c r="G103" s="36"/>
    </row>
    <row r="104" spans="1:7" ht="13.5" thickBot="1" x14ac:dyDescent="0.3">
      <c r="A104" s="34"/>
      <c r="C104" s="35" t="s">
        <v>15</v>
      </c>
      <c r="F104" s="248" t="str">
        <f>'Chronic Care Management'!F244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customHeight="1" thickBot="1" x14ac:dyDescent="0.3">
      <c r="A107" s="34"/>
      <c r="F107" s="92"/>
      <c r="G107" s="36"/>
    </row>
    <row r="108" spans="1:7" ht="13.5" thickBot="1" x14ac:dyDescent="0.3">
      <c r="A108" s="34"/>
      <c r="C108" s="35" t="s">
        <v>15</v>
      </c>
      <c r="F108" s="248" t="str">
        <f>'Chronic Care Management'!F269</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1650750</v>
      </c>
      <c r="G110" s="36"/>
    </row>
    <row r="111" spans="1:7" ht="13.5" thickBot="1" x14ac:dyDescent="0.3">
      <c r="A111" s="34"/>
      <c r="C111" s="35"/>
      <c r="F111" s="92"/>
      <c r="G111" s="36"/>
    </row>
    <row r="112" spans="1:7" ht="13.5" thickBot="1" x14ac:dyDescent="0.3">
      <c r="A112" s="34"/>
      <c r="B112" s="2" t="s">
        <v>66</v>
      </c>
      <c r="C112" s="35"/>
      <c r="F112" s="250">
        <f>SUM(F108,F104,F100,F96,F92,F88,F84,F80,F76,F72)</f>
        <v>4</v>
      </c>
      <c r="G112" s="36"/>
    </row>
    <row r="113" spans="1:7" ht="13.5" thickBot="1" x14ac:dyDescent="0.3">
      <c r="A113" s="34"/>
      <c r="C113" s="35"/>
      <c r="F113" s="92"/>
      <c r="G113" s="36"/>
    </row>
    <row r="114" spans="1:7" ht="13.5" thickBot="1" x14ac:dyDescent="0.3">
      <c r="A114" s="34"/>
      <c r="B114" s="2" t="s">
        <v>67</v>
      </c>
      <c r="C114" s="35"/>
      <c r="F114" s="250">
        <f>COUNT(F108,F104,F100,F96,F92,F88,F84,F80,F76,F72)</f>
        <v>4</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1650750</v>
      </c>
      <c r="G118" s="36"/>
    </row>
    <row r="119" spans="1:7" ht="13.5" thickBot="1" x14ac:dyDescent="0.3">
      <c r="A119" s="34"/>
      <c r="C119" s="35"/>
      <c r="F119" s="92"/>
      <c r="G119" s="36"/>
    </row>
    <row r="120" spans="1:7" ht="13.5" thickBot="1" x14ac:dyDescent="0.3">
      <c r="A120" s="34"/>
      <c r="B120" s="2" t="s">
        <v>11</v>
      </c>
      <c r="C120" s="35"/>
      <c r="F120" s="252">
        <f>'Chronic Care Management'!F20</f>
        <v>1650750</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t="str">
        <f>'Redesign Primary Care'!D22</f>
        <v xml:space="preserve">Milestone (process measurement): Implement protocol/bundle for two chronic conditions (CHF and diabetes management)
Metric: Compliance with protocol for first protocol documented at  40% </v>
      </c>
      <c r="F125" s="247" t="str">
        <f>'Redesign Primary Care'!F29</f>
        <v>Yes</v>
      </c>
      <c r="G125" s="39"/>
    </row>
    <row r="126" spans="1:7" ht="6.75" customHeight="1" thickBot="1" x14ac:dyDescent="0.3">
      <c r="A126" s="34"/>
      <c r="F126" s="92"/>
      <c r="G126" s="36"/>
    </row>
    <row r="127" spans="1:7" ht="13.5" thickBot="1" x14ac:dyDescent="0.3">
      <c r="A127" s="34"/>
      <c r="C127" s="35" t="s">
        <v>15</v>
      </c>
      <c r="F127" s="248">
        <f>'Redesign Primary Care'!F44</f>
        <v>1</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f>'Redesign Primary Care'!D47</f>
        <v>0</v>
      </c>
      <c r="F129" s="247" t="str">
        <f>'Redesign Primary Care'!F54</f>
        <v>N/A</v>
      </c>
      <c r="G129" s="39"/>
    </row>
    <row r="130" spans="1:7" ht="6.75" customHeight="1" thickBot="1" x14ac:dyDescent="0.3">
      <c r="A130" s="34"/>
      <c r="F130" s="92"/>
      <c r="G130" s="36"/>
    </row>
    <row r="131" spans="1:7" ht="13.5" thickBot="1" x14ac:dyDescent="0.3">
      <c r="A131" s="34"/>
      <c r="C131" s="35" t="s">
        <v>15</v>
      </c>
      <c r="F131" s="248" t="str">
        <f>'Redesign Primary Care'!F69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f>'Redesign Primary Care'!D72</f>
        <v>0</v>
      </c>
      <c r="F133" s="247" t="str">
        <f>'Redesign Primary Care'!F79</f>
        <v>N/A</v>
      </c>
      <c r="G133" s="39"/>
    </row>
    <row r="134" spans="1:7" ht="6.75" customHeight="1" thickBot="1" x14ac:dyDescent="0.3">
      <c r="A134" s="34"/>
      <c r="F134" s="92"/>
      <c r="G134" s="36"/>
    </row>
    <row r="135" spans="1:7" ht="13.5" thickBot="1" x14ac:dyDescent="0.3">
      <c r="A135" s="34"/>
      <c r="C135" s="35" t="s">
        <v>15</v>
      </c>
      <c r="F135" s="248" t="str">
        <f>'Redesign Primary Care'!F94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Care'!B97</f>
        <v>Process Milestone:</v>
      </c>
      <c r="C137" s="17"/>
      <c r="D137" s="238">
        <f>'Redesign Primary Care'!D97</f>
        <v>0</v>
      </c>
      <c r="F137" s="247" t="str">
        <f>'Redesign Primary Care'!F104</f>
        <v>N/A</v>
      </c>
      <c r="G137" s="39"/>
    </row>
    <row r="138" spans="1:7" ht="6.75" customHeight="1" thickBot="1" x14ac:dyDescent="0.3">
      <c r="A138" s="34"/>
      <c r="F138" s="92"/>
      <c r="G138" s="36"/>
    </row>
    <row r="139" spans="1:7" ht="13.5" thickBot="1" x14ac:dyDescent="0.3">
      <c r="A139" s="34"/>
      <c r="C139" s="35" t="s">
        <v>15</v>
      </c>
      <c r="F139" s="248" t="str">
        <f>'Redesign Primary Care'!F119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Care'!B122</f>
        <v>Process Milestone:</v>
      </c>
      <c r="C141" s="17"/>
      <c r="D141" s="238">
        <f>'Redesign Primary Care'!D122</f>
        <v>0</v>
      </c>
      <c r="F141" s="247" t="str">
        <f>'Redesign Primary Care'!F129</f>
        <v>N/A</v>
      </c>
      <c r="G141" s="39"/>
    </row>
    <row r="142" spans="1:7" ht="6.75" customHeight="1" thickBot="1" x14ac:dyDescent="0.3">
      <c r="A142" s="34"/>
      <c r="F142" s="92"/>
      <c r="G142" s="36"/>
    </row>
    <row r="143" spans="1:7" ht="13.5" thickBot="1" x14ac:dyDescent="0.3">
      <c r="A143" s="34"/>
      <c r="C143" s="35" t="s">
        <v>15</v>
      </c>
      <c r="F143" s="248" t="str">
        <f>'Redesign Primary Care'!F144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'Redesign Primary Care'!B147</f>
        <v>Improvement Milestone:</v>
      </c>
      <c r="C145" s="17"/>
      <c r="D145" s="238">
        <f>'Redesign Primary Care'!D147</f>
        <v>0</v>
      </c>
      <c r="F145" s="247" t="str">
        <f>'Redesign Primary Care'!F154</f>
        <v>N/A</v>
      </c>
      <c r="G145" s="39"/>
    </row>
    <row r="146" spans="1:7" ht="6.75" customHeight="1" thickBot="1" x14ac:dyDescent="0.3">
      <c r="A146" s="34"/>
      <c r="F146" s="92"/>
      <c r="G146" s="36"/>
    </row>
    <row r="147" spans="1:7" ht="13.5" thickBot="1" x14ac:dyDescent="0.3">
      <c r="A147" s="34"/>
      <c r="C147" s="35" t="s">
        <v>15</v>
      </c>
      <c r="F147" s="248" t="str">
        <f>'Redesign Primary Care'!F169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Care'!B172</f>
        <v>Improvement Milestone:</v>
      </c>
      <c r="C149" s="17"/>
      <c r="D149" s="238">
        <f>'Redesign Primary Care'!D172</f>
        <v>0</v>
      </c>
      <c r="F149" s="247" t="str">
        <f>'Redesign Primary Care'!F179</f>
        <v>N/A</v>
      </c>
      <c r="G149" s="39"/>
    </row>
    <row r="150" spans="1:7" ht="6.75" customHeight="1" thickBot="1" x14ac:dyDescent="0.3">
      <c r="A150" s="34"/>
      <c r="F150" s="92"/>
      <c r="G150" s="36"/>
    </row>
    <row r="151" spans="1:7" ht="13.5" thickBot="1" x14ac:dyDescent="0.3">
      <c r="A151" s="34"/>
      <c r="C151" s="35" t="s">
        <v>15</v>
      </c>
      <c r="F151" s="248" t="str">
        <f>'Redesign Primary Care'!F194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Care'!B197</f>
        <v>Improvement Milestone:</v>
      </c>
      <c r="C153" s="17"/>
      <c r="D153" s="238">
        <f>'Redesign Primary Care'!D197</f>
        <v>0</v>
      </c>
      <c r="F153" s="247" t="str">
        <f>'Redesign Primary Care'!F204</f>
        <v>N/A</v>
      </c>
      <c r="G153" s="39"/>
    </row>
    <row r="154" spans="1:7" ht="6.75" customHeight="1" thickBot="1" x14ac:dyDescent="0.3">
      <c r="A154" s="34"/>
      <c r="F154" s="92"/>
      <c r="G154" s="36"/>
    </row>
    <row r="155" spans="1:7" ht="13.5" thickBot="1" x14ac:dyDescent="0.3">
      <c r="A155" s="34"/>
      <c r="C155" s="35" t="s">
        <v>15</v>
      </c>
      <c r="F155" s="248" t="str">
        <f>'Redesign Primary Care'!F219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Care'!B222</f>
        <v>Improvement Milestone:</v>
      </c>
      <c r="C157" s="17"/>
      <c r="D157" s="238">
        <f>'Redesign Primary Care'!D222</f>
        <v>0</v>
      </c>
      <c r="F157" s="247" t="str">
        <f>'Redesign Primary Care'!F229</f>
        <v>N/A</v>
      </c>
      <c r="G157" s="39"/>
    </row>
    <row r="158" spans="1:7" ht="6.75" customHeight="1" thickBot="1" x14ac:dyDescent="0.3">
      <c r="A158" s="34"/>
      <c r="F158" s="92"/>
      <c r="G158" s="36"/>
    </row>
    <row r="159" spans="1:7" ht="13.5" thickBot="1" x14ac:dyDescent="0.3">
      <c r="A159" s="34"/>
      <c r="C159" s="35" t="s">
        <v>15</v>
      </c>
      <c r="F159" s="248" t="str">
        <f>'Redesign Primary Care'!F244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Care'!B247</f>
        <v>Improvement Milestone:</v>
      </c>
      <c r="C161" s="17"/>
      <c r="D161" s="238">
        <f>'Redesign Primary Care'!D247</f>
        <v>0</v>
      </c>
      <c r="F161" s="247" t="str">
        <f>'Redesign Primary Care'!F254</f>
        <v>N/A</v>
      </c>
      <c r="G161" s="39"/>
    </row>
    <row r="162" spans="1:7" ht="6.75" customHeight="1" thickBot="1" x14ac:dyDescent="0.3">
      <c r="A162" s="34"/>
      <c r="F162" s="92"/>
      <c r="G162" s="36"/>
    </row>
    <row r="163" spans="1:7" ht="13.5"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1650750</v>
      </c>
      <c r="G165" s="36"/>
    </row>
    <row r="166" spans="1:7" ht="13.5" thickBot="1" x14ac:dyDescent="0.3">
      <c r="A166" s="34"/>
      <c r="C166" s="35"/>
      <c r="F166" s="92"/>
      <c r="G166" s="36"/>
    </row>
    <row r="167" spans="1:7" ht="13.5" thickBot="1" x14ac:dyDescent="0.3">
      <c r="A167" s="34"/>
      <c r="B167" s="2" t="s">
        <v>66</v>
      </c>
      <c r="C167" s="35"/>
      <c r="F167" s="250">
        <f>SUM(F163,F159,F155,F151,F147,F143,F139,F135,F131,F127)</f>
        <v>1</v>
      </c>
      <c r="G167" s="36"/>
    </row>
    <row r="168" spans="1:7" ht="13.5" thickBot="1" x14ac:dyDescent="0.3">
      <c r="A168" s="34"/>
      <c r="C168" s="35"/>
      <c r="F168" s="92"/>
      <c r="G168" s="36"/>
    </row>
    <row r="169" spans="1:7" ht="13.5" thickBot="1" x14ac:dyDescent="0.3">
      <c r="A169" s="34"/>
      <c r="B169" s="2" t="s">
        <v>67</v>
      </c>
      <c r="C169" s="35"/>
      <c r="F169" s="250">
        <f>COUNT(F163,F159,F155,F151,F147,F143,F139,F135,F131,F127)</f>
        <v>1</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1650750</v>
      </c>
      <c r="G173" s="36"/>
    </row>
    <row r="174" spans="1:7" ht="13.5" thickBot="1" x14ac:dyDescent="0.3">
      <c r="A174" s="34"/>
      <c r="C174" s="35"/>
      <c r="F174" s="92"/>
      <c r="G174" s="36"/>
    </row>
    <row r="175" spans="1:7" ht="13.5" thickBot="1" x14ac:dyDescent="0.3">
      <c r="A175" s="34"/>
      <c r="B175" s="2" t="s">
        <v>11</v>
      </c>
      <c r="C175" s="35"/>
      <c r="F175" s="252">
        <f>'Redesign Primary Care'!F20</f>
        <v>1650750</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t="str">
        <f>'Patient Experience'!D22</f>
        <v xml:space="preserve">Milestone: Pilot this tool and the team of 3 managers and 1 director at 3 sites.
Metric: Patient Improvement satisfaction score on certain criteria
measured by the tool. </v>
      </c>
      <c r="F180" s="247" t="str">
        <f>'Patient Experience'!F29</f>
        <v>Yes</v>
      </c>
      <c r="G180" s="39"/>
    </row>
    <row r="181" spans="1:7" ht="6.75" customHeight="1" thickBot="1" x14ac:dyDescent="0.3">
      <c r="A181" s="34"/>
      <c r="F181" s="92"/>
      <c r="G181" s="36"/>
    </row>
    <row r="182" spans="1:7" ht="13.5" thickBot="1" x14ac:dyDescent="0.3">
      <c r="A182" s="34"/>
      <c r="C182" s="35" t="s">
        <v>15</v>
      </c>
      <c r="F182" s="248">
        <f>'Patient Experience'!F44</f>
        <v>1</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'Patient Experience'!B47</f>
        <v>Process Milestone:</v>
      </c>
      <c r="C184" s="17"/>
      <c r="D184" s="238" t="str">
        <f>'Patient Experience'!D47</f>
        <v>Milestone:  Achieve compliance in the information being updated in patient chart. 
Metric: This is measured by the First pass compliance rating system which focuses on doing it right the first time. Increase the compliance of the chart audits correct to 50%.</v>
      </c>
      <c r="F184" s="247" t="str">
        <f>'Patient Experience'!F54</f>
        <v>Yes</v>
      </c>
      <c r="G184" s="39"/>
    </row>
    <row r="185" spans="1:7" ht="6.75" customHeight="1" thickBot="1" x14ac:dyDescent="0.3">
      <c r="A185" s="34"/>
      <c r="F185" s="92"/>
      <c r="G185" s="36"/>
    </row>
    <row r="186" spans="1:7" ht="13.5" thickBot="1" x14ac:dyDescent="0.3">
      <c r="A186" s="34"/>
      <c r="C186" s="35" t="s">
        <v>15</v>
      </c>
      <c r="F186" s="248">
        <f>'Patient Experience'!F69</f>
        <v>1</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t="str">
        <f>'Patient Experience'!D72</f>
        <v xml:space="preserve">Milestone: Assessment of disparities in patient experience of primary care, chronic disease management
Metric: Use of patient experience measures to identify disparities in primary care, chronic disease management; </v>
      </c>
      <c r="F188" s="247" t="str">
        <f>'Patient Experience'!F79</f>
        <v>Yes</v>
      </c>
      <c r="G188" s="39"/>
    </row>
    <row r="189" spans="1:7" ht="6.75" customHeight="1" thickBot="1" x14ac:dyDescent="0.3">
      <c r="A189" s="34"/>
      <c r="F189" s="92"/>
      <c r="G189" s="36"/>
    </row>
    <row r="190" spans="1:7" ht="13.5" thickBot="1" x14ac:dyDescent="0.3">
      <c r="A190" s="34"/>
      <c r="C190" s="35" t="s">
        <v>15</v>
      </c>
      <c r="F190" s="248">
        <f>'Patient Experience'!F94</f>
        <v>1</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t="str">
        <f>'Patient Experience'!D97</f>
        <v>Milestone: Implementation of assessment, feedback and improvement strategies for primary care and chronic disease management
Metric: Collect and analyze patient survey data, produce feedback and quality improvement recommendations</v>
      </c>
      <c r="F192" s="247" t="str">
        <f>'Patient Experience'!F104</f>
        <v>Yes</v>
      </c>
      <c r="G192" s="39"/>
    </row>
    <row r="193" spans="1:7" ht="6.75" customHeight="1" thickBot="1" x14ac:dyDescent="0.3">
      <c r="A193" s="34"/>
      <c r="F193" s="92"/>
      <c r="G193" s="36"/>
    </row>
    <row r="194" spans="1:7" ht="13.5" thickBot="1" x14ac:dyDescent="0.3">
      <c r="A194" s="34"/>
      <c r="C194" s="35" t="s">
        <v>15</v>
      </c>
      <c r="F194" s="248">
        <f>'Patient Experience'!F119</f>
        <v>1</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1650750</v>
      </c>
      <c r="G220" s="36"/>
    </row>
    <row r="221" spans="1:7" ht="13.5" thickBot="1" x14ac:dyDescent="0.3">
      <c r="A221" s="34"/>
      <c r="C221" s="35"/>
      <c r="F221" s="92"/>
      <c r="G221" s="36"/>
    </row>
    <row r="222" spans="1:7" ht="13.5" thickBot="1" x14ac:dyDescent="0.3">
      <c r="A222" s="34"/>
      <c r="B222" s="2" t="s">
        <v>66</v>
      </c>
      <c r="C222" s="35"/>
      <c r="F222" s="250">
        <f>SUM(F218,F214,F210,F206,F202,F198,F194,F190,F186,F182)</f>
        <v>4</v>
      </c>
      <c r="G222" s="36"/>
    </row>
    <row r="223" spans="1:7" ht="13.5" thickBot="1" x14ac:dyDescent="0.3">
      <c r="A223" s="34"/>
      <c r="C223" s="35"/>
      <c r="F223" s="92"/>
      <c r="G223" s="36"/>
    </row>
    <row r="224" spans="1:7" ht="13.5" thickBot="1" x14ac:dyDescent="0.3">
      <c r="A224" s="34"/>
      <c r="B224" s="2" t="s">
        <v>67</v>
      </c>
      <c r="C224" s="35"/>
      <c r="F224" s="250">
        <f>COUNT(F218,F214,F210,F206,F202,F198,F194,F190,F186,F182)</f>
        <v>4</v>
      </c>
      <c r="G224" s="36"/>
    </row>
    <row r="225" spans="1:7" ht="13.5" thickBot="1" x14ac:dyDescent="0.3">
      <c r="A225" s="34"/>
      <c r="C225" s="35"/>
      <c r="F225" s="92"/>
      <c r="G225" s="36"/>
    </row>
    <row r="226" spans="1:7" ht="13.5" thickBot="1" x14ac:dyDescent="0.3">
      <c r="A226" s="34"/>
      <c r="B226" s="2" t="s">
        <v>68</v>
      </c>
      <c r="C226" s="35"/>
      <c r="F226" s="251">
        <f>IF(F224=0," ",F222/F224)</f>
        <v>1</v>
      </c>
      <c r="G226" s="36"/>
    </row>
    <row r="227" spans="1:7" ht="13.5" thickBot="1" x14ac:dyDescent="0.3">
      <c r="A227" s="34"/>
      <c r="C227" s="35"/>
      <c r="F227" s="92"/>
      <c r="G227" s="36"/>
    </row>
    <row r="228" spans="1:7" ht="13.5" thickBot="1" x14ac:dyDescent="0.3">
      <c r="A228" s="34"/>
      <c r="B228" s="2" t="s">
        <v>69</v>
      </c>
      <c r="C228" s="35"/>
      <c r="F228" s="249">
        <f>IF(F224=0," ",F226*F220)</f>
        <v>1650750</v>
      </c>
      <c r="G228" s="36"/>
    </row>
    <row r="229" spans="1:7" ht="13.5" thickBot="1" x14ac:dyDescent="0.3">
      <c r="A229" s="34"/>
      <c r="C229" s="35"/>
      <c r="F229" s="92"/>
      <c r="G229" s="36"/>
    </row>
    <row r="230" spans="1:7" ht="13.5" thickBot="1" x14ac:dyDescent="0.3">
      <c r="A230" s="34"/>
      <c r="B230" s="2" t="s">
        <v>11</v>
      </c>
      <c r="C230" s="35"/>
      <c r="F230" s="252">
        <f>'Patient Experience'!F20</f>
        <v>1650750</v>
      </c>
      <c r="G230" s="36"/>
    </row>
    <row r="231" spans="1:7" ht="13.5" thickBot="1" x14ac:dyDescent="0.3">
      <c r="A231" s="34"/>
      <c r="C231" s="35"/>
      <c r="F231" s="92"/>
      <c r="G231" s="36"/>
    </row>
    <row r="232" spans="1:7" ht="13.5" thickBot="1" x14ac:dyDescent="0.3">
      <c r="A232" s="34"/>
      <c r="B232" s="239" t="s">
        <v>70</v>
      </c>
      <c r="C232" s="35"/>
      <c r="F232" s="217">
        <f>IF(F224=0," ",F228-F230)</f>
        <v>0</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13.5" customHeight="1" thickBot="1" x14ac:dyDescent="0.3">
      <c r="A290" s="40"/>
      <c r="B290" s="17" t="str">
        <f>'Integrate Physical Behavioral'!B22</f>
        <v>Process Milestone:</v>
      </c>
      <c r="C290" s="17"/>
      <c r="D290" s="238">
        <f>'Integrate Physical Behavioral'!D22</f>
        <v>0</v>
      </c>
      <c r="F290" s="247" t="str">
        <f>'Integrate Physical Behavioral'!F29</f>
        <v>N/A</v>
      </c>
      <c r="G290" s="39"/>
    </row>
    <row r="291" spans="1:7" ht="6.75" customHeight="1" thickBot="1" x14ac:dyDescent="0.3">
      <c r="A291" s="34"/>
      <c r="F291" s="92"/>
      <c r="G291" s="36"/>
    </row>
    <row r="292" spans="1:7" ht="13.5" thickBot="1" x14ac:dyDescent="0.3">
      <c r="A292" s="34"/>
      <c r="C292" s="35" t="s">
        <v>15</v>
      </c>
      <c r="F292" s="248" t="str">
        <f>'Integrate Physical Behavioral'!F44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f>'Integrate Physical Behavioral'!D47</f>
        <v>0</v>
      </c>
      <c r="F294" s="247" t="str">
        <f>'Integrate Physical Behavioral'!F54</f>
        <v>N/A</v>
      </c>
      <c r="G294" s="39"/>
    </row>
    <row r="295" spans="1:7" ht="6.75" customHeight="1" thickBot="1" x14ac:dyDescent="0.3">
      <c r="A295" s="34"/>
      <c r="F295" s="92"/>
      <c r="G295" s="36"/>
    </row>
    <row r="296" spans="1:7" ht="13.5" thickBot="1" x14ac:dyDescent="0.3">
      <c r="A296" s="34"/>
      <c r="C296" s="35" t="s">
        <v>15</v>
      </c>
      <c r="F296" s="248" t="str">
        <f>'Integrate Physical Behavioral'!F69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'Integrate Physical Behavioral'!F20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'Specialty Care Access'!B147</f>
        <v>Improvement Milestone:</v>
      </c>
      <c r="C365" s="17"/>
      <c r="D365" s="238">
        <f>'Specialty Care Access'!D147</f>
        <v>0</v>
      </c>
      <c r="F365" s="247" t="str">
        <f>'Specialty Care Access'!F154</f>
        <v>N/A</v>
      </c>
      <c r="G365" s="39"/>
    </row>
    <row r="366" spans="1:7" ht="6.75" customHeight="1" thickBot="1" x14ac:dyDescent="0.3">
      <c r="A366" s="34"/>
      <c r="F366" s="92"/>
      <c r="G366" s="36"/>
    </row>
    <row r="367" spans="1:7" ht="13.5" thickBot="1" x14ac:dyDescent="0.3">
      <c r="A367" s="34"/>
      <c r="C367" s="35" t="s">
        <v>15</v>
      </c>
      <c r="F367" s="248" t="str">
        <f>'Specialty Care Access'!F169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'Specialty Care Access'!B172</f>
        <v>Improvement Milestone:</v>
      </c>
      <c r="C369" s="17"/>
      <c r="D369" s="238">
        <f>'Specialty Care Access'!D172</f>
        <v>0</v>
      </c>
      <c r="F369" s="247" t="str">
        <f>'Specialty Care Access'!F179</f>
        <v>N/A</v>
      </c>
      <c r="G369" s="39"/>
    </row>
    <row r="370" spans="1:7" ht="6.75" customHeight="1" thickBot="1" x14ac:dyDescent="0.3">
      <c r="A370" s="34"/>
      <c r="F370" s="92"/>
      <c r="G370" s="36"/>
    </row>
    <row r="371" spans="1:7" ht="13.5" thickBot="1" x14ac:dyDescent="0.3">
      <c r="A371" s="34"/>
      <c r="C371" s="35" t="s">
        <v>15</v>
      </c>
      <c r="F371" s="248" t="str">
        <f>'Specialty Care Access'!F194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'Specialty Care Access'!F20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t="str">
        <f>'Patient Care Navigation'!D22</f>
        <v xml:space="preserve"> Milestone: Increase number of referrals/patients served.  Create database to track participants. Create patient satisfaction survey.  Identify process improvement initiatives as a result of implementation of program.
Metrics:  Database and Patient survey complete with survey results shared with Sr. Admin. Process Improvement initiatives with significant documented changes in service and care delivery.  Hire staff as indicated in program plan (3 FTE)</v>
      </c>
      <c r="F400" s="247" t="str">
        <f>'Patient Care Navigation'!F29</f>
        <v>Yes</v>
      </c>
      <c r="G400" s="39"/>
    </row>
    <row r="401" spans="1:7" ht="6.75" customHeight="1" thickBot="1" x14ac:dyDescent="0.3">
      <c r="A401" s="34"/>
      <c r="F401" s="92"/>
      <c r="G401" s="36"/>
    </row>
    <row r="402" spans="1:7" ht="13.5" thickBot="1" x14ac:dyDescent="0.3">
      <c r="A402" s="34"/>
      <c r="C402" s="35" t="s">
        <v>15</v>
      </c>
      <c r="F402" s="248">
        <f>'Patient Care Navigation'!F44</f>
        <v>1</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t="str">
        <f>'Patient Care Navigation'!D47</f>
        <v>Milestone: Develop Care Navigation training materials for Coaches
Metric: Produce training curriculum and materials  NOTE: This Milestone/Metric appears twice in list of DY 7 milestones in 5 year Plan</v>
      </c>
      <c r="F404" s="247" t="str">
        <f>'Patient Care Navigation'!F54</f>
        <v>Yes</v>
      </c>
      <c r="G404" s="39"/>
    </row>
    <row r="405" spans="1:7" ht="6.75" customHeight="1" thickBot="1" x14ac:dyDescent="0.3">
      <c r="A405" s="34"/>
      <c r="F405" s="92"/>
      <c r="G405" s="36"/>
    </row>
    <row r="406" spans="1:7" ht="13.5" thickBot="1" x14ac:dyDescent="0.3">
      <c r="A406" s="34"/>
      <c r="C406" s="35" t="s">
        <v>15</v>
      </c>
      <c r="F406" s="248">
        <f>'Patient Care Navigation'!F69</f>
        <v>1</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t="str">
        <f>'Patient Care Navigation'!D72</f>
        <v>Milestone: Develop Care Navigation training materials for Coaches
Metric: Produce training curriculum and materials  NOTE: This Milestone/Metric appears twice in list of DY 7 milestones in 5 year Plan</v>
      </c>
      <c r="F408" s="247" t="str">
        <f>'Patient Care Navigation'!F79</f>
        <v>Yes</v>
      </c>
      <c r="G408" s="39"/>
    </row>
    <row r="409" spans="1:7" ht="6.75" customHeight="1" thickBot="1" x14ac:dyDescent="0.3">
      <c r="A409" s="34"/>
      <c r="F409" s="92"/>
      <c r="G409" s="36"/>
    </row>
    <row r="410" spans="1:7" ht="13.5" thickBot="1" x14ac:dyDescent="0.3">
      <c r="A410" s="34"/>
      <c r="C410" s="35" t="s">
        <v>15</v>
      </c>
      <c r="F410" s="248">
        <f>'Patient Care Navigation'!F94</f>
        <v>1</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t="str">
        <f>'Patient Care Navigation'!D97</f>
        <v>Milestone: Train Coaches in Care Navigation module
Metric: Number of coaches who complete training</v>
      </c>
      <c r="F412" s="247" t="str">
        <f>'Patient Care Navigation'!F104</f>
        <v>Yes</v>
      </c>
      <c r="G412" s="39"/>
    </row>
    <row r="413" spans="1:7" ht="6.75" customHeight="1" thickBot="1" x14ac:dyDescent="0.3">
      <c r="A413" s="34"/>
      <c r="F413" s="92"/>
      <c r="G413" s="36"/>
    </row>
    <row r="414" spans="1:7" ht="13.5" thickBot="1" x14ac:dyDescent="0.3">
      <c r="A414" s="34"/>
      <c r="C414" s="35" t="s">
        <v>15</v>
      </c>
      <c r="F414" s="248">
        <f>'Patient Care Navigation'!F119</f>
        <v>1</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1650750</v>
      </c>
      <c r="G440" s="36"/>
    </row>
    <row r="441" spans="1:7" ht="13.5" thickBot="1" x14ac:dyDescent="0.3">
      <c r="A441" s="34"/>
      <c r="C441" s="35"/>
      <c r="F441" s="92"/>
      <c r="G441" s="36"/>
    </row>
    <row r="442" spans="1:7" ht="13.5" thickBot="1" x14ac:dyDescent="0.3">
      <c r="A442" s="34"/>
      <c r="B442" s="2" t="s">
        <v>66</v>
      </c>
      <c r="C442" s="35"/>
      <c r="F442" s="250">
        <f>SUM(F438,F434,F430,F426,F422,F418,F414,F410,F406,F402)</f>
        <v>4</v>
      </c>
      <c r="G442" s="36"/>
    </row>
    <row r="443" spans="1:7" ht="13.5" thickBot="1" x14ac:dyDescent="0.3">
      <c r="A443" s="34"/>
      <c r="C443" s="35"/>
      <c r="F443" s="92"/>
      <c r="G443" s="36"/>
    </row>
    <row r="444" spans="1:7" ht="13.5" thickBot="1" x14ac:dyDescent="0.3">
      <c r="A444" s="34"/>
      <c r="B444" s="2" t="s">
        <v>67</v>
      </c>
      <c r="C444" s="35"/>
      <c r="F444" s="250">
        <f>COUNT(F438,F434,F430,F426,F422,F418,F414,F410,F406,F402)</f>
        <v>4</v>
      </c>
      <c r="G444" s="36"/>
    </row>
    <row r="445" spans="1:7" ht="13.5" thickBot="1" x14ac:dyDescent="0.3">
      <c r="A445" s="34"/>
      <c r="C445" s="35"/>
      <c r="F445" s="92"/>
      <c r="G445" s="36"/>
    </row>
    <row r="446" spans="1:7" ht="13.5" thickBot="1" x14ac:dyDescent="0.3">
      <c r="A446" s="34"/>
      <c r="B446" s="2" t="s">
        <v>68</v>
      </c>
      <c r="C446" s="35"/>
      <c r="F446" s="251">
        <f>IF(F444=0," ",F442/F444)</f>
        <v>1</v>
      </c>
      <c r="G446" s="36"/>
    </row>
    <row r="447" spans="1:7" ht="13.5" thickBot="1" x14ac:dyDescent="0.3">
      <c r="A447" s="34"/>
      <c r="C447" s="35"/>
      <c r="F447" s="92"/>
      <c r="G447" s="36"/>
    </row>
    <row r="448" spans="1:7" ht="13.5" thickBot="1" x14ac:dyDescent="0.3">
      <c r="A448" s="34"/>
      <c r="B448" s="2" t="s">
        <v>69</v>
      </c>
      <c r="C448" s="35"/>
      <c r="F448" s="249">
        <f>IF(F444=0," ",F446*F440)</f>
        <v>1650750</v>
      </c>
      <c r="G448" s="36"/>
    </row>
    <row r="449" spans="1:7" ht="13.5" thickBot="1" x14ac:dyDescent="0.3">
      <c r="A449" s="34"/>
      <c r="C449" s="35"/>
      <c r="F449" s="92"/>
      <c r="G449" s="36"/>
    </row>
    <row r="450" spans="1:7" ht="13.5" thickBot="1" x14ac:dyDescent="0.3">
      <c r="A450" s="34"/>
      <c r="B450" s="2" t="s">
        <v>11</v>
      </c>
      <c r="C450" s="35"/>
      <c r="F450" s="252">
        <f>'Patient Care Navigation'!F20</f>
        <v>1650750</v>
      </c>
      <c r="G450" s="36"/>
    </row>
    <row r="451" spans="1:7" ht="13.5" thickBot="1" x14ac:dyDescent="0.3">
      <c r="A451" s="34"/>
      <c r="C451" s="35"/>
      <c r="F451" s="92"/>
      <c r="G451" s="36"/>
    </row>
    <row r="452" spans="1:7" ht="13.5" thickBot="1" x14ac:dyDescent="0.3">
      <c r="A452" s="34"/>
      <c r="B452" s="239" t="s">
        <v>70</v>
      </c>
      <c r="C452" s="35"/>
      <c r="F452" s="217">
        <f>IF(F444=0," ",F448-F450)</f>
        <v>0</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13.5" customHeight="1" thickBot="1" x14ac:dyDescent="0.3">
      <c r="A455" s="40"/>
      <c r="B455" s="17" t="str">
        <f>'Process Improvement Methodology'!B22</f>
        <v>Process Milestone:</v>
      </c>
      <c r="C455" s="17"/>
      <c r="D455" s="238">
        <f>'Process Improvement Methodology'!D22</f>
        <v>0</v>
      </c>
      <c r="F455" s="247" t="str">
        <f>'Process Improvement Methodology'!F29</f>
        <v>N/A</v>
      </c>
      <c r="G455" s="39"/>
    </row>
    <row r="456" spans="1:7" ht="6.75" customHeight="1" thickBot="1" x14ac:dyDescent="0.3">
      <c r="A456" s="34"/>
      <c r="F456" s="92"/>
      <c r="G456" s="36"/>
    </row>
    <row r="457" spans="1:7" ht="13.5" thickBot="1" x14ac:dyDescent="0.3">
      <c r="A457" s="34"/>
      <c r="C457" s="35" t="s">
        <v>15</v>
      </c>
      <c r="F457" s="248" t="str">
        <f>'Process Improvement Methodology'!F44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'Process Improvement Methodology'!B47</f>
        <v>Process Milestone:</v>
      </c>
      <c r="C459" s="17"/>
      <c r="D459" s="238">
        <f>'Process Improvement Methodology'!D47</f>
        <v>0</v>
      </c>
      <c r="F459" s="247" t="str">
        <f>'Process Improvement Methodology'!F54</f>
        <v>N/A</v>
      </c>
      <c r="G459" s="39"/>
    </row>
    <row r="460" spans="1:7" ht="6.75" customHeight="1" thickBot="1" x14ac:dyDescent="0.3">
      <c r="A460" s="34"/>
      <c r="F460" s="92"/>
      <c r="G460" s="36"/>
    </row>
    <row r="461" spans="1:7" ht="13.5" thickBot="1" x14ac:dyDescent="0.3">
      <c r="A461" s="34"/>
      <c r="C461" s="35" t="s">
        <v>15</v>
      </c>
      <c r="F461" s="248" t="str">
        <f>'Process Improvement Methodology'!F69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'Process Improvement Methodology'!F20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customHeight="1" thickBot="1" x14ac:dyDescent="0.3">
      <c r="A566" s="34"/>
      <c r="F566" s="92"/>
      <c r="G566" s="36"/>
    </row>
    <row r="567" spans="1:7" ht="13.5" thickBot="1" x14ac:dyDescent="0.3">
      <c r="A567" s="34"/>
      <c r="C567" s="35" t="s">
        <v>15</v>
      </c>
      <c r="F567" s="248" t="str">
        <f>'Use Palliative Care Programs'!F44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customHeight="1" thickBot="1" x14ac:dyDescent="0.3">
      <c r="A570" s="34"/>
      <c r="F570" s="92"/>
      <c r="G570" s="36"/>
    </row>
    <row r="571" spans="1:7" ht="13.5" thickBot="1" x14ac:dyDescent="0.3">
      <c r="A571" s="34"/>
      <c r="C571" s="35" t="s">
        <v>15</v>
      </c>
      <c r="F571" s="248" t="str">
        <f>'Use Palliative Care Programs'!F69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0</v>
      </c>
      <c r="G605" s="36"/>
    </row>
    <row r="606" spans="1:7" ht="13.5" thickBot="1" x14ac:dyDescent="0.3">
      <c r="A606" s="34"/>
      <c r="C606" s="35"/>
      <c r="F606" s="92"/>
      <c r="G606" s="36"/>
    </row>
    <row r="607" spans="1:7" ht="13.5" thickBot="1" x14ac:dyDescent="0.3">
      <c r="A607" s="34"/>
      <c r="B607" s="2" t="s">
        <v>66</v>
      </c>
      <c r="C607" s="35"/>
      <c r="F607" s="250">
        <f>SUM(F603,F599,F595,F591,F587,F583,F579,F575,F571,F567)</f>
        <v>0</v>
      </c>
      <c r="G607" s="36"/>
    </row>
    <row r="608" spans="1:7"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'Use Palliative Care Programs'!F20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13.5" customHeight="1" thickBot="1" x14ac:dyDescent="0.3">
      <c r="A620" s="40"/>
      <c r="B620" s="17" t="str">
        <f>'Conduct Medication Management'!B22</f>
        <v>Process Milestone:</v>
      </c>
      <c r="C620" s="17"/>
      <c r="D620" s="238">
        <f>'Conduct Medication Management'!D22</f>
        <v>0</v>
      </c>
      <c r="F620" s="247" t="str">
        <f>'Conduct Medication Management'!F29</f>
        <v>N/A</v>
      </c>
      <c r="G620" s="39"/>
    </row>
    <row r="621" spans="1:7" ht="6.75" customHeight="1" thickBot="1" x14ac:dyDescent="0.3">
      <c r="A621" s="34"/>
      <c r="F621" s="92"/>
      <c r="G621" s="36"/>
    </row>
    <row r="622" spans="1:7" ht="13.5" thickBot="1" x14ac:dyDescent="0.3">
      <c r="A622" s="34"/>
      <c r="C622" s="35" t="s">
        <v>15</v>
      </c>
      <c r="F622" s="248" t="str">
        <f>'Conduct Medication Management'!F44</f>
        <v xml:space="preserve"> </v>
      </c>
      <c r="G622" s="36"/>
    </row>
    <row r="623" spans="1:7" s="33" customFormat="1" ht="6.75" customHeight="1" thickBot="1" x14ac:dyDescent="0.3">
      <c r="A623" s="40"/>
      <c r="B623" s="17"/>
      <c r="C623" s="41"/>
      <c r="D623" s="38"/>
      <c r="F623" s="99"/>
      <c r="G623" s="39"/>
    </row>
    <row r="624" spans="1:7" s="33" customFormat="1" ht="13.5" customHeight="1" thickBot="1" x14ac:dyDescent="0.3">
      <c r="A624" s="40"/>
      <c r="B624" s="17" t="str">
        <f>'Conduct Medication Management'!B47</f>
        <v>Process Milestone:</v>
      </c>
      <c r="C624" s="17"/>
      <c r="D624" s="238">
        <f>'Conduct Medication Management'!D47</f>
        <v>0</v>
      </c>
      <c r="F624" s="247" t="str">
        <f>'Conduct Medication Management'!F54</f>
        <v>N/A</v>
      </c>
      <c r="G624" s="39"/>
    </row>
    <row r="625" spans="1:7" ht="6.75" customHeight="1" thickBot="1" x14ac:dyDescent="0.3">
      <c r="A625" s="34"/>
      <c r="F625" s="92"/>
      <c r="G625" s="36"/>
    </row>
    <row r="626" spans="1:7" ht="13.5" thickBot="1" x14ac:dyDescent="0.3">
      <c r="A626" s="34"/>
      <c r="C626" s="35" t="s">
        <v>15</v>
      </c>
      <c r="F626" s="248" t="str">
        <f>'Conduct Medication Management'!F69</f>
        <v xml:space="preserve"> </v>
      </c>
      <c r="G626" s="36"/>
    </row>
    <row r="627" spans="1:7" s="33" customFormat="1" ht="6.75" customHeight="1" thickBot="1" x14ac:dyDescent="0.3">
      <c r="A627" s="40"/>
      <c r="B627" s="17"/>
      <c r="C627" s="41"/>
      <c r="D627" s="38"/>
      <c r="F627" s="99"/>
      <c r="G627" s="39"/>
    </row>
    <row r="628" spans="1:7" s="33" customFormat="1" ht="13.5"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customHeight="1" thickBot="1" x14ac:dyDescent="0.3">
      <c r="A629" s="34"/>
      <c r="F629" s="92"/>
      <c r="G629" s="36"/>
    </row>
    <row r="630" spans="1:7" ht="13.5" thickBot="1" x14ac:dyDescent="0.3">
      <c r="A630" s="34"/>
      <c r="C630" s="35" t="s">
        <v>15</v>
      </c>
      <c r="F630" s="248" t="str">
        <f>'Conduct Medication Management'!F94</f>
        <v xml:space="preserve"> </v>
      </c>
      <c r="G630" s="36"/>
    </row>
    <row r="631" spans="1:7" s="33" customFormat="1" ht="6.75" customHeight="1" thickBot="1" x14ac:dyDescent="0.3">
      <c r="A631" s="40"/>
      <c r="B631" s="17"/>
      <c r="C631" s="41"/>
      <c r="D631" s="38"/>
      <c r="F631" s="99"/>
      <c r="G631" s="39"/>
    </row>
    <row r="632" spans="1:7" s="33" customFormat="1" ht="13.5"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customHeight="1" thickBot="1" x14ac:dyDescent="0.3">
      <c r="A633" s="34"/>
      <c r="F633" s="92"/>
      <c r="G633" s="36"/>
    </row>
    <row r="634" spans="1:7" ht="13.5" thickBot="1" x14ac:dyDescent="0.3">
      <c r="A634" s="34"/>
      <c r="C634" s="35" t="s">
        <v>15</v>
      </c>
      <c r="F634" s="248" t="str">
        <f>'Conduct Medication Management'!F119</f>
        <v xml:space="preserve"> </v>
      </c>
      <c r="G634" s="36"/>
    </row>
    <row r="635" spans="1:7" s="33" customFormat="1" ht="6.75" customHeight="1" thickBot="1" x14ac:dyDescent="0.3">
      <c r="A635" s="40"/>
      <c r="B635" s="17"/>
      <c r="C635" s="41"/>
      <c r="D635" s="38"/>
      <c r="F635" s="99"/>
      <c r="G635" s="39"/>
    </row>
    <row r="636" spans="1:7" s="33" customFormat="1" ht="13.5"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customHeight="1" thickBot="1" x14ac:dyDescent="0.3">
      <c r="A637" s="34"/>
      <c r="F637" s="92"/>
      <c r="G637" s="36"/>
    </row>
    <row r="638" spans="1:7" ht="13.5" thickBot="1" x14ac:dyDescent="0.3">
      <c r="A638" s="34"/>
      <c r="C638" s="35" t="s">
        <v>15</v>
      </c>
      <c r="F638" s="248" t="str">
        <f>'Conduct Medication Management'!F144</f>
        <v xml:space="preserve"> </v>
      </c>
      <c r="G638" s="36"/>
    </row>
    <row r="639" spans="1:7" s="33" customFormat="1" ht="6.75" customHeight="1" thickBot="1" x14ac:dyDescent="0.3">
      <c r="A639" s="40"/>
      <c r="B639" s="17"/>
      <c r="C639" s="41"/>
      <c r="D639" s="38"/>
      <c r="F639" s="99"/>
      <c r="G639" s="39"/>
    </row>
    <row r="640" spans="1:7" s="33" customFormat="1" ht="13.5"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customHeight="1" thickBot="1" x14ac:dyDescent="0.3">
      <c r="A641" s="34"/>
      <c r="F641" s="92"/>
      <c r="G641" s="36"/>
    </row>
    <row r="642" spans="1:7" ht="13.5" thickBot="1" x14ac:dyDescent="0.3">
      <c r="A642" s="34"/>
      <c r="C642" s="35" t="s">
        <v>15</v>
      </c>
      <c r="F642" s="248" t="str">
        <f>'Conduct Medication Management'!F169</f>
        <v xml:space="preserve"> </v>
      </c>
      <c r="G642" s="36"/>
    </row>
    <row r="643" spans="1:7" s="33" customFormat="1" ht="6.75" customHeight="1" thickBot="1" x14ac:dyDescent="0.3">
      <c r="A643" s="40"/>
      <c r="B643" s="17"/>
      <c r="C643" s="41"/>
      <c r="D643" s="38"/>
      <c r="F643" s="99"/>
      <c r="G643" s="39"/>
    </row>
    <row r="644" spans="1:7" s="33" customFormat="1" ht="13.5"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customHeight="1" thickBot="1" x14ac:dyDescent="0.3">
      <c r="A645" s="34"/>
      <c r="F645" s="92"/>
      <c r="G645" s="36"/>
    </row>
    <row r="646" spans="1:7" ht="13.5" thickBot="1" x14ac:dyDescent="0.3">
      <c r="A646" s="34"/>
      <c r="C646" s="35" t="s">
        <v>15</v>
      </c>
      <c r="F646" s="248" t="str">
        <f>'Conduct Medication Management'!F194</f>
        <v xml:space="preserve"> </v>
      </c>
      <c r="G646" s="36"/>
    </row>
    <row r="647" spans="1:7" s="33" customFormat="1" ht="6.75" customHeight="1" thickBot="1" x14ac:dyDescent="0.3">
      <c r="A647" s="40"/>
      <c r="B647" s="17"/>
      <c r="C647" s="41"/>
      <c r="D647" s="38"/>
      <c r="F647" s="99"/>
      <c r="G647" s="39"/>
    </row>
    <row r="648" spans="1:7" s="33" customFormat="1" ht="13.5"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customHeight="1" thickBot="1" x14ac:dyDescent="0.3">
      <c r="A649" s="34"/>
      <c r="F649" s="92"/>
      <c r="G649" s="36"/>
    </row>
    <row r="650" spans="1:7" ht="13.5" thickBot="1" x14ac:dyDescent="0.3">
      <c r="A650" s="34"/>
      <c r="C650" s="35" t="s">
        <v>15</v>
      </c>
      <c r="F650" s="248" t="str">
        <f>'Conduct Medication Management'!F219</f>
        <v xml:space="preserve"> </v>
      </c>
      <c r="G650" s="36"/>
    </row>
    <row r="651" spans="1:7" s="33" customFormat="1" ht="6.75" customHeight="1" thickBot="1" x14ac:dyDescent="0.3">
      <c r="A651" s="40"/>
      <c r="B651" s="17"/>
      <c r="C651" s="41"/>
      <c r="D651" s="38"/>
      <c r="F651" s="99"/>
      <c r="G651" s="39"/>
    </row>
    <row r="652" spans="1:7" s="33" customFormat="1" ht="13.5"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customHeight="1" thickBot="1" x14ac:dyDescent="0.3">
      <c r="A653" s="34"/>
      <c r="F653" s="92"/>
      <c r="G653" s="36"/>
    </row>
    <row r="654" spans="1:7" ht="13.5" thickBot="1" x14ac:dyDescent="0.3">
      <c r="A654" s="34"/>
      <c r="C654" s="35" t="s">
        <v>15</v>
      </c>
      <c r="F654" s="248" t="str">
        <f>'Conduct Medication Management'!F244</f>
        <v xml:space="preserve"> </v>
      </c>
      <c r="G654" s="36"/>
    </row>
    <row r="655" spans="1:7" s="33" customFormat="1" ht="6.75" customHeight="1" thickBot="1" x14ac:dyDescent="0.3">
      <c r="A655" s="40"/>
      <c r="B655" s="17"/>
      <c r="C655" s="41"/>
      <c r="D655" s="38"/>
      <c r="F655" s="99"/>
      <c r="G655" s="39"/>
    </row>
    <row r="656" spans="1:7" s="33" customFormat="1" ht="13.5"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customHeight="1" thickBot="1" x14ac:dyDescent="0.3">
      <c r="A657" s="34"/>
      <c r="F657" s="92"/>
      <c r="G657" s="36"/>
    </row>
    <row r="658" spans="1:7" ht="13.5" thickBot="1" x14ac:dyDescent="0.3">
      <c r="A658" s="34"/>
      <c r="C658" s="35" t="s">
        <v>15</v>
      </c>
      <c r="F658" s="248" t="str">
        <f>'Conduct Medication Management'!F269</f>
        <v xml:space="preserve"> </v>
      </c>
      <c r="G658" s="36"/>
    </row>
    <row r="659" spans="1:7" ht="13.5" thickBot="1" x14ac:dyDescent="0.3">
      <c r="A659" s="34"/>
      <c r="C659" s="35"/>
      <c r="F659" s="92"/>
      <c r="G659" s="36"/>
    </row>
    <row r="660" spans="1:7" ht="13.5" thickBot="1" x14ac:dyDescent="0.3">
      <c r="A660" s="34"/>
      <c r="B660" s="2" t="s">
        <v>10</v>
      </c>
      <c r="C660" s="35"/>
      <c r="F660" s="249">
        <f>'Conduct Medication Management'!F18</f>
        <v>0</v>
      </c>
      <c r="G660" s="36"/>
    </row>
    <row r="661" spans="1:7" ht="13.5" thickBot="1" x14ac:dyDescent="0.3">
      <c r="A661" s="34"/>
      <c r="C661" s="35"/>
      <c r="F661" s="92"/>
      <c r="G661" s="36"/>
    </row>
    <row r="662" spans="1:7" ht="13.5" thickBot="1" x14ac:dyDescent="0.3">
      <c r="A662" s="34"/>
      <c r="B662" s="2" t="s">
        <v>66</v>
      </c>
      <c r="C662" s="35"/>
      <c r="F662" s="250">
        <f>SUM(F658,F654,F650,F646,F642,F638,F634,F630,F626,F622)</f>
        <v>0</v>
      </c>
      <c r="G662" s="36"/>
    </row>
    <row r="663" spans="1:7" ht="13.5" thickBot="1" x14ac:dyDescent="0.3">
      <c r="A663" s="34"/>
      <c r="C663" s="35"/>
      <c r="F663" s="92"/>
      <c r="G663" s="36"/>
    </row>
    <row r="664" spans="1:7" ht="13.5" thickBot="1" x14ac:dyDescent="0.3">
      <c r="A664" s="34"/>
      <c r="B664" s="2" t="s">
        <v>67</v>
      </c>
      <c r="C664" s="35"/>
      <c r="F664" s="250">
        <f>COUNT(F658,F654,F650,F646,F642,F638,F634,F630,F626,F622)</f>
        <v>0</v>
      </c>
      <c r="G664" s="36"/>
    </row>
    <row r="665" spans="1:7" ht="13.5" thickBot="1" x14ac:dyDescent="0.3">
      <c r="A665" s="34"/>
      <c r="C665" s="35"/>
      <c r="F665" s="92"/>
      <c r="G665" s="36"/>
    </row>
    <row r="666" spans="1:7" ht="13.5" thickBot="1" x14ac:dyDescent="0.3">
      <c r="A666" s="34"/>
      <c r="B666" s="2" t="s">
        <v>68</v>
      </c>
      <c r="C666" s="35"/>
      <c r="F666" s="251" t="str">
        <f>IF(F664=0," ",F662/F664)</f>
        <v xml:space="preserve"> </v>
      </c>
      <c r="G666" s="36"/>
    </row>
    <row r="667" spans="1:7" ht="13.5" thickBot="1" x14ac:dyDescent="0.3">
      <c r="A667" s="34"/>
      <c r="C667" s="35"/>
      <c r="F667" s="92"/>
      <c r="G667" s="36"/>
    </row>
    <row r="668" spans="1:7" ht="13.5" thickBot="1" x14ac:dyDescent="0.3">
      <c r="A668" s="34"/>
      <c r="B668" s="2" t="s">
        <v>69</v>
      </c>
      <c r="C668" s="35"/>
      <c r="F668" s="249" t="str">
        <f>IF(F664=0," ",F666*F660)</f>
        <v xml:space="preserve"> </v>
      </c>
      <c r="G668" s="36"/>
    </row>
    <row r="669" spans="1:7" ht="13.5" thickBot="1" x14ac:dyDescent="0.3">
      <c r="A669" s="34"/>
      <c r="C669" s="35"/>
      <c r="F669" s="92"/>
      <c r="G669" s="36"/>
    </row>
    <row r="670" spans="1:7" ht="13.5" thickBot="1" x14ac:dyDescent="0.3">
      <c r="A670" s="34"/>
      <c r="B670" s="2" t="s">
        <v>11</v>
      </c>
      <c r="C670" s="35"/>
      <c r="F670" s="252">
        <f>'Conduct Medication Management'!F20</f>
        <v>0</v>
      </c>
      <c r="G670" s="36"/>
    </row>
    <row r="671" spans="1:7" ht="13.5" thickBot="1" x14ac:dyDescent="0.3">
      <c r="A671" s="34"/>
      <c r="C671" s="35"/>
      <c r="F671" s="92"/>
      <c r="G671" s="36"/>
    </row>
    <row r="672" spans="1:7" ht="13.5" thickBot="1" x14ac:dyDescent="0.3">
      <c r="A672" s="34"/>
      <c r="B672" s="239" t="s">
        <v>70</v>
      </c>
      <c r="C672" s="35"/>
      <c r="F672" s="217" t="str">
        <f>IF(F664=0," ",F668-F670)</f>
        <v xml:space="preserve"> </v>
      </c>
      <c r="G672" s="36"/>
    </row>
    <row r="673" spans="1:7" x14ac:dyDescent="0.25">
      <c r="A673" s="48"/>
      <c r="B673" s="254"/>
      <c r="C673" s="255"/>
      <c r="D673" s="50"/>
      <c r="E673" s="50"/>
      <c r="F673" s="132"/>
      <c r="G673" s="52"/>
    </row>
    <row r="674" spans="1:7" s="33" customFormat="1" ht="15.75" thickBot="1" x14ac:dyDescent="0.3">
      <c r="A674" s="27" t="s">
        <v>118</v>
      </c>
      <c r="B674" s="28"/>
      <c r="C674" s="28"/>
      <c r="D674" s="29"/>
      <c r="E674" s="30"/>
      <c r="F674" s="111"/>
      <c r="G674" s="32"/>
    </row>
    <row r="675" spans="1:7" s="33" customFormat="1" ht="13.5" customHeight="1" thickBot="1" x14ac:dyDescent="0.3">
      <c r="A675" s="40"/>
      <c r="B675" s="17" t="str">
        <f>'Care Transitions'!B22</f>
        <v>Process Milestone:</v>
      </c>
      <c r="C675" s="17"/>
      <c r="D675" s="238">
        <f>'Care Transitions'!D22</f>
        <v>0</v>
      </c>
      <c r="F675" s="247" t="str">
        <f>'Care Transitions'!F29</f>
        <v>N/A</v>
      </c>
      <c r="G675" s="39"/>
    </row>
    <row r="676" spans="1:7" ht="6.75" customHeight="1" thickBot="1" x14ac:dyDescent="0.3">
      <c r="A676" s="34"/>
      <c r="F676" s="92"/>
      <c r="G676" s="36"/>
    </row>
    <row r="677" spans="1:7" ht="13.5" thickBot="1" x14ac:dyDescent="0.3">
      <c r="A677" s="34"/>
      <c r="C677" s="35" t="s">
        <v>15</v>
      </c>
      <c r="F677" s="248" t="str">
        <f>'Care Transitions'!F44</f>
        <v xml:space="preserve"> </v>
      </c>
      <c r="G677" s="36"/>
    </row>
    <row r="678" spans="1:7" s="33" customFormat="1" ht="6.75" customHeight="1" thickBot="1" x14ac:dyDescent="0.3">
      <c r="A678" s="40"/>
      <c r="B678" s="17"/>
      <c r="C678" s="41"/>
      <c r="D678" s="38"/>
      <c r="F678" s="99"/>
      <c r="G678" s="39"/>
    </row>
    <row r="679" spans="1:7" s="33" customFormat="1" ht="13.5" customHeight="1" thickBot="1" x14ac:dyDescent="0.3">
      <c r="A679" s="40"/>
      <c r="B679" s="17" t="str">
        <f>'Care Transitions'!B47</f>
        <v>Process Milestone:</v>
      </c>
      <c r="C679" s="17"/>
      <c r="D679" s="238">
        <f>'Care Transitions'!D47</f>
        <v>0</v>
      </c>
      <c r="F679" s="247" t="str">
        <f>'Care Transitions'!F54</f>
        <v>N/A</v>
      </c>
      <c r="G679" s="39"/>
    </row>
    <row r="680" spans="1:7" ht="6.75" customHeight="1" thickBot="1" x14ac:dyDescent="0.3">
      <c r="A680" s="34"/>
      <c r="F680" s="92"/>
      <c r="G680" s="36"/>
    </row>
    <row r="681" spans="1:7" ht="13.5" thickBot="1" x14ac:dyDescent="0.3">
      <c r="A681" s="34"/>
      <c r="C681" s="35" t="s">
        <v>15</v>
      </c>
      <c r="F681" s="248" t="str">
        <f>'Care Transitions'!F69</f>
        <v xml:space="preserve"> </v>
      </c>
      <c r="G681" s="36"/>
    </row>
    <row r="682" spans="1:7" s="33" customFormat="1" ht="6.75" customHeight="1" thickBot="1" x14ac:dyDescent="0.3">
      <c r="A682" s="40"/>
      <c r="B682" s="17"/>
      <c r="C682" s="41"/>
      <c r="D682" s="38"/>
      <c r="F682" s="99"/>
      <c r="G682" s="39"/>
    </row>
    <row r="683" spans="1:7" s="33" customFormat="1" ht="13.5" customHeight="1" thickBot="1" x14ac:dyDescent="0.3">
      <c r="A683" s="40"/>
      <c r="B683" s="17" t="str">
        <f>'Care Transitions'!B72</f>
        <v>Process Milestone:</v>
      </c>
      <c r="C683" s="17"/>
      <c r="D683" s="238">
        <f>'Care Transitions'!D72</f>
        <v>0</v>
      </c>
      <c r="F683" s="247" t="str">
        <f>'Care Transitions'!F79</f>
        <v>N/A</v>
      </c>
      <c r="G683" s="39"/>
    </row>
    <row r="684" spans="1:7" ht="6.75" customHeight="1" thickBot="1" x14ac:dyDescent="0.3">
      <c r="A684" s="34"/>
      <c r="F684" s="92"/>
      <c r="G684" s="36"/>
    </row>
    <row r="685" spans="1:7" ht="13.5" thickBot="1" x14ac:dyDescent="0.3">
      <c r="A685" s="34"/>
      <c r="C685" s="35" t="s">
        <v>15</v>
      </c>
      <c r="F685" s="248" t="str">
        <f>'Care Transitions'!F94</f>
        <v xml:space="preserve"> </v>
      </c>
      <c r="G685" s="36"/>
    </row>
    <row r="686" spans="1:7" s="33" customFormat="1" ht="6.75" customHeight="1" thickBot="1" x14ac:dyDescent="0.3">
      <c r="A686" s="40"/>
      <c r="B686" s="17"/>
      <c r="C686" s="41"/>
      <c r="D686" s="38"/>
      <c r="F686" s="99"/>
      <c r="G686" s="39"/>
    </row>
    <row r="687" spans="1:7" s="33" customFormat="1" ht="13.5" customHeight="1" thickBot="1" x14ac:dyDescent="0.3">
      <c r="A687" s="40"/>
      <c r="B687" s="17" t="str">
        <f>'Care Transitions'!B97</f>
        <v>Process Milestone:</v>
      </c>
      <c r="C687" s="17"/>
      <c r="D687" s="238">
        <f>'Care Transitions'!D97</f>
        <v>0</v>
      </c>
      <c r="F687" s="247" t="str">
        <f>'Care Transitions'!F104</f>
        <v>N/A</v>
      </c>
      <c r="G687" s="39"/>
    </row>
    <row r="688" spans="1:7" ht="6.75" customHeight="1" thickBot="1" x14ac:dyDescent="0.3">
      <c r="A688" s="34"/>
      <c r="F688" s="92"/>
      <c r="G688" s="36"/>
    </row>
    <row r="689" spans="1:7" ht="13.5" thickBot="1" x14ac:dyDescent="0.3">
      <c r="A689" s="34"/>
      <c r="C689" s="35" t="s">
        <v>15</v>
      </c>
      <c r="F689" s="248" t="str">
        <f>'Care Transitions'!F119</f>
        <v xml:space="preserve"> </v>
      </c>
      <c r="G689" s="36"/>
    </row>
    <row r="690" spans="1:7" s="33" customFormat="1" ht="6.75" customHeight="1" thickBot="1" x14ac:dyDescent="0.3">
      <c r="A690" s="40"/>
      <c r="B690" s="17"/>
      <c r="C690" s="41"/>
      <c r="D690" s="38"/>
      <c r="F690" s="99"/>
      <c r="G690" s="39"/>
    </row>
    <row r="691" spans="1:7" s="33" customFormat="1" ht="13.5" customHeight="1" thickBot="1" x14ac:dyDescent="0.3">
      <c r="A691" s="40"/>
      <c r="B691" s="17" t="str">
        <f>'Care Transitions'!B122</f>
        <v>Process Milestone:</v>
      </c>
      <c r="C691" s="17"/>
      <c r="D691" s="238">
        <f>'Care Transitions'!D122</f>
        <v>0</v>
      </c>
      <c r="F691" s="247" t="str">
        <f>'Care Transitions'!F129</f>
        <v>N/A</v>
      </c>
      <c r="G691" s="39"/>
    </row>
    <row r="692" spans="1:7" ht="6.75" customHeight="1" thickBot="1" x14ac:dyDescent="0.3">
      <c r="A692" s="34"/>
      <c r="F692" s="92"/>
      <c r="G692" s="36"/>
    </row>
    <row r="693" spans="1:7" ht="13.5" thickBot="1" x14ac:dyDescent="0.3">
      <c r="A693" s="34"/>
      <c r="C693" s="35" t="s">
        <v>15</v>
      </c>
      <c r="F693" s="248" t="str">
        <f>'Care Transitions'!F144</f>
        <v xml:space="preserve"> </v>
      </c>
      <c r="G693" s="36"/>
    </row>
    <row r="694" spans="1:7" s="33" customFormat="1" ht="6.75" customHeight="1" thickBot="1" x14ac:dyDescent="0.3">
      <c r="A694" s="40"/>
      <c r="B694" s="17"/>
      <c r="C694" s="41"/>
      <c r="D694" s="38"/>
      <c r="F694" s="99"/>
      <c r="G694" s="39"/>
    </row>
    <row r="695" spans="1:7" s="33" customFormat="1" ht="13.5" customHeight="1" thickBot="1" x14ac:dyDescent="0.3">
      <c r="A695" s="40"/>
      <c r="B695" s="17" t="str">
        <f>'Care Transitions'!B147</f>
        <v>Improvement Milestone:</v>
      </c>
      <c r="C695" s="17"/>
      <c r="D695" s="238">
        <f>'Care Transitions'!D147</f>
        <v>0</v>
      </c>
      <c r="F695" s="247" t="str">
        <f>'Care Transitions'!F154</f>
        <v>N/A</v>
      </c>
      <c r="G695" s="39"/>
    </row>
    <row r="696" spans="1:7" ht="6.75" customHeight="1" thickBot="1" x14ac:dyDescent="0.3">
      <c r="A696" s="34"/>
      <c r="F696" s="92"/>
      <c r="G696" s="36"/>
    </row>
    <row r="697" spans="1:7" ht="13.5" thickBot="1" x14ac:dyDescent="0.3">
      <c r="A697" s="34"/>
      <c r="C697" s="35" t="s">
        <v>15</v>
      </c>
      <c r="F697" s="248" t="str">
        <f>'Care Transitions'!F169</f>
        <v xml:space="preserve"> </v>
      </c>
      <c r="G697" s="36"/>
    </row>
    <row r="698" spans="1:7" s="33" customFormat="1" ht="6.75" customHeight="1" thickBot="1" x14ac:dyDescent="0.3">
      <c r="A698" s="40"/>
      <c r="B698" s="17"/>
      <c r="C698" s="41"/>
      <c r="D698" s="38"/>
      <c r="F698" s="99"/>
      <c r="G698" s="39"/>
    </row>
    <row r="699" spans="1:7" s="33" customFormat="1" ht="13.5" customHeight="1" thickBot="1" x14ac:dyDescent="0.3">
      <c r="A699" s="40"/>
      <c r="B699" s="17" t="str">
        <f>'Care Transitions'!B172</f>
        <v>Improvement Milestone:</v>
      </c>
      <c r="C699" s="17"/>
      <c r="D699" s="238">
        <f>'Care Transitions'!D172</f>
        <v>0</v>
      </c>
      <c r="F699" s="247" t="str">
        <f>'Care Transitions'!F179</f>
        <v>N/A</v>
      </c>
      <c r="G699" s="39"/>
    </row>
    <row r="700" spans="1:7" ht="6.75" customHeight="1" thickBot="1" x14ac:dyDescent="0.3">
      <c r="A700" s="34"/>
      <c r="F700" s="92"/>
      <c r="G700" s="36"/>
    </row>
    <row r="701" spans="1:7" ht="13.5" thickBot="1" x14ac:dyDescent="0.3">
      <c r="A701" s="34"/>
      <c r="C701" s="35" t="s">
        <v>15</v>
      </c>
      <c r="F701" s="248" t="str">
        <f>'Care Transitions'!F194</f>
        <v xml:space="preserve"> </v>
      </c>
      <c r="G701" s="36"/>
    </row>
    <row r="702" spans="1:7" s="33" customFormat="1" ht="6.75" customHeight="1" thickBot="1" x14ac:dyDescent="0.3">
      <c r="A702" s="40"/>
      <c r="B702" s="17"/>
      <c r="C702" s="41"/>
      <c r="D702" s="38"/>
      <c r="F702" s="99"/>
      <c r="G702" s="39"/>
    </row>
    <row r="703" spans="1:7" s="33" customFormat="1" ht="13.5" customHeight="1" thickBot="1" x14ac:dyDescent="0.3">
      <c r="A703" s="40"/>
      <c r="B703" s="17" t="str">
        <f>'Care Transitions'!B197</f>
        <v>Improvement Milestone:</v>
      </c>
      <c r="C703" s="17"/>
      <c r="D703" s="238">
        <f>'Care Transitions'!D197</f>
        <v>0</v>
      </c>
      <c r="F703" s="247" t="str">
        <f>'Care Transitions'!F204</f>
        <v>N/A</v>
      </c>
      <c r="G703" s="39"/>
    </row>
    <row r="704" spans="1:7" ht="6.75" customHeight="1" thickBot="1" x14ac:dyDescent="0.3">
      <c r="A704" s="34"/>
      <c r="F704" s="92"/>
      <c r="G704" s="36"/>
    </row>
    <row r="705" spans="1:7" ht="13.5" thickBot="1" x14ac:dyDescent="0.3">
      <c r="A705" s="34"/>
      <c r="C705" s="35" t="s">
        <v>15</v>
      </c>
      <c r="F705" s="248" t="str">
        <f>'Care Transitions'!F219</f>
        <v xml:space="preserve"> </v>
      </c>
      <c r="G705" s="36"/>
    </row>
    <row r="706" spans="1:7" s="33" customFormat="1" ht="6.75" customHeight="1" thickBot="1" x14ac:dyDescent="0.3">
      <c r="A706" s="40"/>
      <c r="B706" s="17"/>
      <c r="C706" s="41"/>
      <c r="D706" s="38"/>
      <c r="F706" s="99"/>
      <c r="G706" s="39"/>
    </row>
    <row r="707" spans="1:7" s="33" customFormat="1" ht="13.5" customHeight="1" thickBot="1" x14ac:dyDescent="0.3">
      <c r="A707" s="40"/>
      <c r="B707" s="17" t="str">
        <f>'Care Transitions'!B222</f>
        <v>Improvement Milestone:</v>
      </c>
      <c r="C707" s="17"/>
      <c r="D707" s="238">
        <f>'Care Transitions'!D222</f>
        <v>0</v>
      </c>
      <c r="F707" s="247" t="str">
        <f>'Care Transitions'!F229</f>
        <v>N/A</v>
      </c>
      <c r="G707" s="39"/>
    </row>
    <row r="708" spans="1:7" ht="6.75" customHeight="1" thickBot="1" x14ac:dyDescent="0.3">
      <c r="A708" s="34"/>
      <c r="F708" s="92"/>
      <c r="G708" s="36"/>
    </row>
    <row r="709" spans="1:7" ht="13.5" thickBot="1" x14ac:dyDescent="0.3">
      <c r="A709" s="34"/>
      <c r="C709" s="35" t="s">
        <v>15</v>
      </c>
      <c r="F709" s="248" t="str">
        <f>'Care Transitions'!F244</f>
        <v xml:space="preserve"> </v>
      </c>
      <c r="G709" s="36"/>
    </row>
    <row r="710" spans="1:7" s="33" customFormat="1" ht="6.75" customHeight="1" thickBot="1" x14ac:dyDescent="0.3">
      <c r="A710" s="40"/>
      <c r="B710" s="17"/>
      <c r="C710" s="41"/>
      <c r="D710" s="38"/>
      <c r="F710" s="99"/>
      <c r="G710" s="39"/>
    </row>
    <row r="711" spans="1:7" s="33" customFormat="1" ht="13.5" customHeight="1" thickBot="1" x14ac:dyDescent="0.3">
      <c r="A711" s="40"/>
      <c r="B711" s="17" t="str">
        <f>'Care Transitions'!B247</f>
        <v>Improvement Milestone:</v>
      </c>
      <c r="C711" s="17"/>
      <c r="D711" s="238">
        <f>'Care Transitions'!D247</f>
        <v>0</v>
      </c>
      <c r="F711" s="247" t="str">
        <f>'Care Transitions'!F254</f>
        <v>N/A</v>
      </c>
      <c r="G711" s="39"/>
    </row>
    <row r="712" spans="1:7" ht="6.75" customHeight="1" thickBot="1" x14ac:dyDescent="0.3">
      <c r="A712" s="34"/>
      <c r="F712" s="92"/>
      <c r="G712" s="36"/>
    </row>
    <row r="713" spans="1:7" ht="13.5" thickBot="1" x14ac:dyDescent="0.3">
      <c r="A713" s="34"/>
      <c r="C713" s="35" t="s">
        <v>15</v>
      </c>
      <c r="F713" s="248" t="str">
        <f>'Care Transitions'!F269</f>
        <v xml:space="preserve"> </v>
      </c>
      <c r="G713" s="36"/>
    </row>
    <row r="714" spans="1:7" ht="13.5" thickBot="1" x14ac:dyDescent="0.3">
      <c r="A714" s="34"/>
      <c r="C714" s="35"/>
      <c r="F714" s="92"/>
      <c r="G714" s="36"/>
    </row>
    <row r="715" spans="1:7" ht="13.5" thickBot="1" x14ac:dyDescent="0.3">
      <c r="A715" s="34"/>
      <c r="B715" s="2" t="s">
        <v>10</v>
      </c>
      <c r="C715" s="35"/>
      <c r="F715" s="249">
        <f>'Care Transitions'!F18</f>
        <v>0</v>
      </c>
      <c r="G715" s="36"/>
    </row>
    <row r="716" spans="1:7" ht="13.5" thickBot="1" x14ac:dyDescent="0.3">
      <c r="A716" s="34"/>
      <c r="C716" s="35"/>
      <c r="F716" s="92"/>
      <c r="G716" s="36"/>
    </row>
    <row r="717" spans="1:7" ht="13.5" thickBot="1" x14ac:dyDescent="0.3">
      <c r="A717" s="34"/>
      <c r="B717" s="2" t="s">
        <v>66</v>
      </c>
      <c r="C717" s="35"/>
      <c r="F717" s="250">
        <f>SUM(F713,F709,F705,F701,F697,F693,F689,F685,F681,F677)</f>
        <v>0</v>
      </c>
      <c r="G717" s="36"/>
    </row>
    <row r="718" spans="1:7" ht="13.5" thickBot="1" x14ac:dyDescent="0.3">
      <c r="A718" s="34"/>
      <c r="C718" s="35"/>
      <c r="F718" s="92"/>
      <c r="G718" s="36"/>
    </row>
    <row r="719" spans="1:7" ht="13.5" thickBot="1" x14ac:dyDescent="0.3">
      <c r="A719" s="34"/>
      <c r="B719" s="2" t="s">
        <v>67</v>
      </c>
      <c r="C719" s="35"/>
      <c r="F719" s="250">
        <f>COUNT(F713,F709,F705,F701,F697,F693,F689,F685,F681,F677)</f>
        <v>0</v>
      </c>
      <c r="G719" s="36"/>
    </row>
    <row r="720" spans="1:7" ht="13.5" thickBot="1" x14ac:dyDescent="0.3">
      <c r="A720" s="34"/>
      <c r="C720" s="35"/>
      <c r="F720" s="92"/>
      <c r="G720" s="36"/>
    </row>
    <row r="721" spans="1:7" ht="13.5" thickBot="1" x14ac:dyDescent="0.3">
      <c r="A721" s="34"/>
      <c r="B721" s="2" t="s">
        <v>68</v>
      </c>
      <c r="C721" s="35"/>
      <c r="F721" s="251" t="str">
        <f>IF(F719=0," ",F717/F719)</f>
        <v xml:space="preserve"> </v>
      </c>
      <c r="G721" s="36"/>
    </row>
    <row r="722" spans="1:7" ht="13.5" thickBot="1" x14ac:dyDescent="0.3">
      <c r="A722" s="34"/>
      <c r="C722" s="35"/>
      <c r="F722" s="92"/>
      <c r="G722" s="36"/>
    </row>
    <row r="723" spans="1:7" ht="13.5" thickBot="1" x14ac:dyDescent="0.3">
      <c r="A723" s="34"/>
      <c r="B723" s="2" t="s">
        <v>69</v>
      </c>
      <c r="C723" s="35"/>
      <c r="F723" s="249" t="str">
        <f>IF(F719=0," ",F721*F715)</f>
        <v xml:space="preserve"> </v>
      </c>
      <c r="G723" s="36"/>
    </row>
    <row r="724" spans="1:7" ht="13.5" thickBot="1" x14ac:dyDescent="0.3">
      <c r="A724" s="34"/>
      <c r="C724" s="35"/>
      <c r="F724" s="92"/>
      <c r="G724" s="36"/>
    </row>
    <row r="725" spans="1:7" ht="13.5" thickBot="1" x14ac:dyDescent="0.3">
      <c r="A725" s="34"/>
      <c r="B725" s="2" t="s">
        <v>11</v>
      </c>
      <c r="C725" s="35"/>
      <c r="F725" s="252">
        <f>'Care Transitions'!F20</f>
        <v>0</v>
      </c>
      <c r="G725" s="36"/>
    </row>
    <row r="726" spans="1:7" ht="13.5" thickBot="1" x14ac:dyDescent="0.3">
      <c r="A726" s="34"/>
      <c r="C726" s="35"/>
      <c r="F726" s="92"/>
      <c r="G726" s="36"/>
    </row>
    <row r="727" spans="1:7" ht="13.5" thickBot="1" x14ac:dyDescent="0.3">
      <c r="A727" s="34"/>
      <c r="B727" s="239" t="s">
        <v>70</v>
      </c>
      <c r="C727" s="35"/>
      <c r="F727" s="217" t="str">
        <f>IF(F719=0," ",F723-F725)</f>
        <v xml:space="preserve"> </v>
      </c>
      <c r="G727" s="36"/>
    </row>
    <row r="728" spans="1:7" x14ac:dyDescent="0.25">
      <c r="A728" s="48"/>
      <c r="B728" s="254"/>
      <c r="C728" s="255"/>
      <c r="D728" s="50"/>
      <c r="E728" s="50"/>
      <c r="F728" s="132"/>
      <c r="G728" s="52"/>
    </row>
    <row r="729" spans="1:7" s="33" customFormat="1" ht="15.75" thickBot="1" x14ac:dyDescent="0.3">
      <c r="A729" s="27" t="s">
        <v>119</v>
      </c>
      <c r="B729" s="28"/>
      <c r="C729" s="28"/>
      <c r="D729" s="29"/>
      <c r="E729" s="30"/>
      <c r="F729" s="111"/>
      <c r="G729" s="32"/>
    </row>
    <row r="730" spans="1:7" s="33" customFormat="1" ht="13.5" customHeight="1" thickBot="1" x14ac:dyDescent="0.3">
      <c r="A730" s="40"/>
      <c r="B730" s="17" t="str">
        <f>'Real-Time HAIs System'!B22</f>
        <v>Process Milestone:</v>
      </c>
      <c r="C730" s="17"/>
      <c r="D730" s="238" t="str">
        <f>'Real-Time HAIs System'!D22</f>
        <v xml:space="preserve">3.Milestone:  Begin development of daily nursing prompts to identify presence of each medical device
Metric (improvement): Achieve at least 80% automated capture of patients with devices. Measure this by assessing the percent of patients with devices detected on point prevalence check on a total sample of 2 ICUs and 2 non-ICUs
Numerator:  Patient with devices detected by (automated) electronic prompt
Denominator: Number of devices in patients on sampled units </v>
      </c>
      <c r="F730" s="247">
        <f>'Real-Time HAIs System'!F29</f>
        <v>0.83333333333333337</v>
      </c>
      <c r="G730" s="39"/>
    </row>
    <row r="731" spans="1:7" ht="6.75" customHeight="1" thickBot="1" x14ac:dyDescent="0.3">
      <c r="A731" s="34"/>
      <c r="F731" s="92"/>
      <c r="G731" s="36"/>
    </row>
    <row r="732" spans="1:7" ht="13.5" thickBot="1" x14ac:dyDescent="0.3">
      <c r="A732" s="34"/>
      <c r="C732" s="35" t="s">
        <v>15</v>
      </c>
      <c r="F732" s="248">
        <f>'Real-Time HAIs System'!F44</f>
        <v>1</v>
      </c>
      <c r="G732" s="36"/>
    </row>
    <row r="733" spans="1:7" s="33" customFormat="1" ht="6.75" customHeight="1" thickBot="1" x14ac:dyDescent="0.3">
      <c r="A733" s="40"/>
      <c r="B733" s="17"/>
      <c r="C733" s="41"/>
      <c r="D733" s="38"/>
      <c r="F733" s="99"/>
      <c r="G733" s="39"/>
    </row>
    <row r="734" spans="1:7" s="33" customFormat="1" ht="13.5" customHeight="1" thickBot="1" x14ac:dyDescent="0.3">
      <c r="A734" s="40"/>
      <c r="B734" s="17" t="str">
        <f>'Real-Time HAIs System'!B47</f>
        <v>Process Milestone:</v>
      </c>
      <c r="C734" s="17"/>
      <c r="D734" s="238">
        <f>'Real-Time HAIs System'!D47</f>
        <v>0</v>
      </c>
      <c r="F734" s="247" t="str">
        <f>'Real-Time HAIs System'!F54</f>
        <v>N/A</v>
      </c>
      <c r="G734" s="39"/>
    </row>
    <row r="735" spans="1:7" ht="6.75" customHeight="1" thickBot="1" x14ac:dyDescent="0.3">
      <c r="A735" s="34"/>
      <c r="F735" s="92"/>
      <c r="G735" s="36"/>
    </row>
    <row r="736" spans="1:7" ht="13.5" thickBot="1" x14ac:dyDescent="0.3">
      <c r="A736" s="34"/>
      <c r="C736" s="35" t="s">
        <v>15</v>
      </c>
      <c r="F736" s="248" t="str">
        <f>'Real-Time HAIs System'!F69</f>
        <v xml:space="preserve"> </v>
      </c>
      <c r="G736" s="36"/>
    </row>
    <row r="737" spans="1:7" s="33" customFormat="1" ht="6.75" customHeight="1" thickBot="1" x14ac:dyDescent="0.3">
      <c r="A737" s="40"/>
      <c r="B737" s="17"/>
      <c r="C737" s="41"/>
      <c r="D737" s="38"/>
      <c r="F737" s="99"/>
      <c r="G737" s="39"/>
    </row>
    <row r="738" spans="1:7" s="33" customFormat="1" ht="13.5" customHeight="1" thickBot="1" x14ac:dyDescent="0.3">
      <c r="A738" s="40"/>
      <c r="B738" s="17" t="str">
        <f>'Real-Time HAIs System'!B72</f>
        <v>Process Milestone:</v>
      </c>
      <c r="C738" s="17"/>
      <c r="D738" s="238">
        <f>'Real-Time HAIs System'!D72</f>
        <v>0</v>
      </c>
      <c r="F738" s="247" t="str">
        <f>'Real-Time HAIs System'!F79</f>
        <v>N/A</v>
      </c>
      <c r="G738" s="39"/>
    </row>
    <row r="739" spans="1:7" ht="6.75" customHeight="1" thickBot="1" x14ac:dyDescent="0.3">
      <c r="A739" s="34"/>
      <c r="F739" s="92"/>
      <c r="G739" s="36"/>
    </row>
    <row r="740" spans="1:7" ht="13.5" thickBot="1" x14ac:dyDescent="0.3">
      <c r="A740" s="34"/>
      <c r="C740" s="35" t="s">
        <v>15</v>
      </c>
      <c r="F740" s="248" t="str">
        <f>'Real-Time HAIs System'!F94</f>
        <v xml:space="preserve"> </v>
      </c>
      <c r="G740" s="36"/>
    </row>
    <row r="741" spans="1:7" s="33" customFormat="1" ht="6.75" customHeight="1" thickBot="1" x14ac:dyDescent="0.3">
      <c r="A741" s="40"/>
      <c r="B741" s="17"/>
      <c r="C741" s="41"/>
      <c r="D741" s="38"/>
      <c r="F741" s="99"/>
      <c r="G741" s="39"/>
    </row>
    <row r="742" spans="1:7" s="33" customFormat="1" ht="13.5" customHeight="1" thickBot="1" x14ac:dyDescent="0.3">
      <c r="A742" s="40"/>
      <c r="B742" s="17" t="str">
        <f>'Real-Time HAIs System'!B97</f>
        <v>Process Milestone:</v>
      </c>
      <c r="C742" s="17"/>
      <c r="D742" s="238">
        <f>'Real-Time HAIs System'!D97</f>
        <v>0</v>
      </c>
      <c r="F742" s="247" t="str">
        <f>'Real-Time HAIs System'!F104</f>
        <v>N/A</v>
      </c>
      <c r="G742" s="39"/>
    </row>
    <row r="743" spans="1:7" ht="6.75" customHeight="1" thickBot="1" x14ac:dyDescent="0.3">
      <c r="A743" s="34"/>
      <c r="F743" s="92"/>
      <c r="G743" s="36"/>
    </row>
    <row r="744" spans="1:7" ht="13.5" thickBot="1" x14ac:dyDescent="0.3">
      <c r="A744" s="34"/>
      <c r="C744" s="35" t="s">
        <v>15</v>
      </c>
      <c r="F744" s="248" t="str">
        <f>'Real-Time HAIs System'!F119</f>
        <v xml:space="preserve"> </v>
      </c>
      <c r="G744" s="36"/>
    </row>
    <row r="745" spans="1:7" s="33" customFormat="1" ht="6.75" customHeight="1" thickBot="1" x14ac:dyDescent="0.3">
      <c r="A745" s="40"/>
      <c r="B745" s="17"/>
      <c r="C745" s="41"/>
      <c r="D745" s="38"/>
      <c r="F745" s="99"/>
      <c r="G745" s="39"/>
    </row>
    <row r="746" spans="1:7" s="33" customFormat="1" ht="13.5" customHeight="1" thickBot="1" x14ac:dyDescent="0.3">
      <c r="A746" s="40"/>
      <c r="B746" s="17" t="str">
        <f>'Real-Time HAIs System'!B122</f>
        <v>Process Milestone:</v>
      </c>
      <c r="C746" s="17"/>
      <c r="D746" s="238">
        <f>'Real-Time HAIs System'!D122</f>
        <v>0</v>
      </c>
      <c r="F746" s="247" t="str">
        <f>'Real-Time HAIs System'!F129</f>
        <v>N/A</v>
      </c>
      <c r="G746" s="39"/>
    </row>
    <row r="747" spans="1:7" ht="6.75" customHeight="1" thickBot="1" x14ac:dyDescent="0.3">
      <c r="A747" s="34"/>
      <c r="F747" s="92"/>
      <c r="G747" s="36"/>
    </row>
    <row r="748" spans="1:7" ht="13.5" thickBot="1" x14ac:dyDescent="0.3">
      <c r="A748" s="34"/>
      <c r="C748" s="35" t="s">
        <v>15</v>
      </c>
      <c r="F748" s="248" t="str">
        <f>'Real-Time HAIs System'!F144</f>
        <v xml:space="preserve"> </v>
      </c>
      <c r="G748" s="36"/>
    </row>
    <row r="749" spans="1:7" s="33" customFormat="1" ht="6.75" customHeight="1" thickBot="1" x14ac:dyDescent="0.3">
      <c r="A749" s="40"/>
      <c r="B749" s="17"/>
      <c r="C749" s="41"/>
      <c r="D749" s="38"/>
      <c r="F749" s="99"/>
      <c r="G749" s="39"/>
    </row>
    <row r="750" spans="1:7" s="33" customFormat="1" ht="13.5" customHeight="1" thickBot="1" x14ac:dyDescent="0.3">
      <c r="A750" s="40"/>
      <c r="B750" s="17" t="str">
        <f>'Real-Time HAIs System'!B147</f>
        <v>Improvement Milestone:</v>
      </c>
      <c r="C750" s="17"/>
      <c r="D750" s="238">
        <f>'Real-Time HAIs System'!D147</f>
        <v>0</v>
      </c>
      <c r="F750" s="247" t="str">
        <f>'Real-Time HAIs System'!F154</f>
        <v>N/A</v>
      </c>
      <c r="G750" s="39"/>
    </row>
    <row r="751" spans="1:7" ht="6.75" customHeight="1" thickBot="1" x14ac:dyDescent="0.3">
      <c r="A751" s="34"/>
      <c r="F751" s="92"/>
      <c r="G751" s="36"/>
    </row>
    <row r="752" spans="1:7" ht="13.5" thickBot="1" x14ac:dyDescent="0.3">
      <c r="A752" s="34"/>
      <c r="C752" s="35" t="s">
        <v>15</v>
      </c>
      <c r="F752" s="248" t="str">
        <f>'Real-Time HAIs System'!F169</f>
        <v xml:space="preserve"> </v>
      </c>
      <c r="G752" s="36"/>
    </row>
    <row r="753" spans="1:7" s="33" customFormat="1" ht="6.75" customHeight="1" thickBot="1" x14ac:dyDescent="0.3">
      <c r="A753" s="40"/>
      <c r="B753" s="17"/>
      <c r="C753" s="41"/>
      <c r="D753" s="38"/>
      <c r="F753" s="99"/>
      <c r="G753" s="39"/>
    </row>
    <row r="754" spans="1:7" s="33" customFormat="1" ht="13.5" customHeight="1" thickBot="1" x14ac:dyDescent="0.3">
      <c r="A754" s="40"/>
      <c r="B754" s="17" t="str">
        <f>'Real-Time HAIs System'!B172</f>
        <v>Improvement Milestone:</v>
      </c>
      <c r="C754" s="17"/>
      <c r="D754" s="238">
        <f>'Real-Time HAIs System'!D172</f>
        <v>0</v>
      </c>
      <c r="F754" s="247" t="str">
        <f>'Real-Time HAIs System'!F179</f>
        <v>N/A</v>
      </c>
      <c r="G754" s="39"/>
    </row>
    <row r="755" spans="1:7" ht="6.75" customHeight="1" thickBot="1" x14ac:dyDescent="0.3">
      <c r="A755" s="34"/>
      <c r="F755" s="92"/>
      <c r="G755" s="36"/>
    </row>
    <row r="756" spans="1:7" ht="13.5" thickBot="1" x14ac:dyDescent="0.3">
      <c r="A756" s="34"/>
      <c r="C756" s="35" t="s">
        <v>15</v>
      </c>
      <c r="F756" s="248" t="str">
        <f>'Real-Time HAIs System'!F194</f>
        <v xml:space="preserve"> </v>
      </c>
      <c r="G756" s="36"/>
    </row>
    <row r="757" spans="1:7" s="33" customFormat="1" ht="6.75" customHeight="1" thickBot="1" x14ac:dyDescent="0.3">
      <c r="A757" s="40"/>
      <c r="B757" s="17"/>
      <c r="C757" s="41"/>
      <c r="D757" s="38"/>
      <c r="F757" s="99"/>
      <c r="G757" s="39"/>
    </row>
    <row r="758" spans="1:7" s="33" customFormat="1" ht="13.5" customHeight="1" thickBot="1" x14ac:dyDescent="0.3">
      <c r="A758" s="40"/>
      <c r="B758" s="17" t="str">
        <f>'Real-Time HAIs System'!B197</f>
        <v>Improvement Milestone:</v>
      </c>
      <c r="C758" s="17"/>
      <c r="D758" s="238">
        <f>'Real-Time HAIs System'!D197</f>
        <v>0</v>
      </c>
      <c r="F758" s="247" t="str">
        <f>'Real-Time HAIs System'!F204</f>
        <v>N/A</v>
      </c>
      <c r="G758" s="39"/>
    </row>
    <row r="759" spans="1:7" ht="6.75" customHeight="1" thickBot="1" x14ac:dyDescent="0.3">
      <c r="A759" s="34"/>
      <c r="F759" s="92"/>
      <c r="G759" s="36"/>
    </row>
    <row r="760" spans="1:7" ht="13.5" thickBot="1" x14ac:dyDescent="0.3">
      <c r="A760" s="34"/>
      <c r="C760" s="35" t="s">
        <v>15</v>
      </c>
      <c r="F760" s="248" t="str">
        <f>'Real-Time HAIs System'!F219</f>
        <v xml:space="preserve"> </v>
      </c>
      <c r="G760" s="36"/>
    </row>
    <row r="761" spans="1:7" s="33" customFormat="1" ht="6.75" customHeight="1" thickBot="1" x14ac:dyDescent="0.3">
      <c r="A761" s="40"/>
      <c r="B761" s="17"/>
      <c r="C761" s="41"/>
      <c r="D761" s="38"/>
      <c r="F761" s="99"/>
      <c r="G761" s="39"/>
    </row>
    <row r="762" spans="1:7" s="33" customFormat="1" ht="13.5" customHeight="1" thickBot="1" x14ac:dyDescent="0.3">
      <c r="A762" s="40"/>
      <c r="B762" s="17" t="str">
        <f>'Real-Time HAIs System'!B222</f>
        <v>Improvement Milestone:</v>
      </c>
      <c r="C762" s="17"/>
      <c r="D762" s="238">
        <f>'Real-Time HAIs System'!D222</f>
        <v>0</v>
      </c>
      <c r="F762" s="247" t="str">
        <f>'Real-Time HAIs System'!F229</f>
        <v>N/A</v>
      </c>
      <c r="G762" s="39"/>
    </row>
    <row r="763" spans="1:7" ht="6.75" customHeight="1" thickBot="1" x14ac:dyDescent="0.3">
      <c r="A763" s="34"/>
      <c r="F763" s="92"/>
      <c r="G763" s="36"/>
    </row>
    <row r="764" spans="1:7" ht="13.5" thickBot="1" x14ac:dyDescent="0.3">
      <c r="A764" s="34"/>
      <c r="C764" s="35" t="s">
        <v>15</v>
      </c>
      <c r="F764" s="248" t="str">
        <f>'Real-Time HAIs System'!F244</f>
        <v xml:space="preserve"> </v>
      </c>
      <c r="G764" s="36"/>
    </row>
    <row r="765" spans="1:7" s="33" customFormat="1" ht="6.75" customHeight="1" thickBot="1" x14ac:dyDescent="0.3">
      <c r="A765" s="40"/>
      <c r="B765" s="17"/>
      <c r="C765" s="41"/>
      <c r="D765" s="38"/>
      <c r="F765" s="99"/>
      <c r="G765" s="39"/>
    </row>
    <row r="766" spans="1:7" s="33" customFormat="1" ht="13.5" customHeight="1" thickBot="1" x14ac:dyDescent="0.3">
      <c r="A766" s="40"/>
      <c r="B766" s="17" t="str">
        <f>'Real-Time HAIs System'!B247</f>
        <v>Improvement Milestone:</v>
      </c>
      <c r="C766" s="17"/>
      <c r="D766" s="238">
        <f>'Real-Time HAIs System'!D247</f>
        <v>0</v>
      </c>
      <c r="F766" s="247" t="str">
        <f>'Real-Time HAIs System'!F254</f>
        <v>N/A</v>
      </c>
      <c r="G766" s="39"/>
    </row>
    <row r="767" spans="1:7" ht="6.75" customHeight="1" thickBot="1" x14ac:dyDescent="0.3">
      <c r="A767" s="34"/>
      <c r="F767" s="92"/>
      <c r="G767" s="36"/>
    </row>
    <row r="768" spans="1:7" ht="13.5" thickBot="1" x14ac:dyDescent="0.3">
      <c r="A768" s="34"/>
      <c r="C768" s="35" t="s">
        <v>15</v>
      </c>
      <c r="F768" s="248" t="str">
        <f>'Real-Time HAIs System'!F269</f>
        <v xml:space="preserve"> </v>
      </c>
      <c r="G768" s="36"/>
    </row>
    <row r="769" spans="1:7" ht="13.5" thickBot="1" x14ac:dyDescent="0.3">
      <c r="A769" s="34"/>
      <c r="C769" s="35"/>
      <c r="F769" s="92"/>
      <c r="G769" s="36"/>
    </row>
    <row r="770" spans="1:7" ht="13.5" thickBot="1" x14ac:dyDescent="0.3">
      <c r="A770" s="34"/>
      <c r="B770" s="2" t="s">
        <v>10</v>
      </c>
      <c r="C770" s="35"/>
      <c r="F770" s="249">
        <f>'Real-Time HAIs System'!F18</f>
        <v>1650750</v>
      </c>
      <c r="G770" s="36"/>
    </row>
    <row r="771" spans="1:7" ht="13.5" thickBot="1" x14ac:dyDescent="0.3">
      <c r="A771" s="34"/>
      <c r="C771" s="35"/>
      <c r="F771" s="92"/>
      <c r="G771" s="36"/>
    </row>
    <row r="772" spans="1:7" ht="13.5" thickBot="1" x14ac:dyDescent="0.3">
      <c r="A772" s="34"/>
      <c r="B772" s="2" t="s">
        <v>66</v>
      </c>
      <c r="C772" s="35"/>
      <c r="F772" s="250">
        <f>SUM(F768,F764,F760,F756,F752,F748,F744,F740,F736,F732)</f>
        <v>1</v>
      </c>
      <c r="G772" s="36"/>
    </row>
    <row r="773" spans="1:7" ht="13.5" thickBot="1" x14ac:dyDescent="0.3">
      <c r="A773" s="34"/>
      <c r="C773" s="35"/>
      <c r="F773" s="92"/>
      <c r="G773" s="36"/>
    </row>
    <row r="774" spans="1:7" ht="13.5" thickBot="1" x14ac:dyDescent="0.3">
      <c r="A774" s="34"/>
      <c r="B774" s="2" t="s">
        <v>67</v>
      </c>
      <c r="C774" s="35"/>
      <c r="F774" s="250">
        <f>COUNT(F768,F764,F760,F756,F752,F748,F744,F740,F736,F732)</f>
        <v>1</v>
      </c>
      <c r="G774" s="36"/>
    </row>
    <row r="775" spans="1:7" ht="13.5" thickBot="1" x14ac:dyDescent="0.3">
      <c r="A775" s="34"/>
      <c r="C775" s="35"/>
      <c r="F775" s="92"/>
      <c r="G775" s="36"/>
    </row>
    <row r="776" spans="1:7" ht="13.5" thickBot="1" x14ac:dyDescent="0.3">
      <c r="A776" s="34"/>
      <c r="B776" s="2" t="s">
        <v>68</v>
      </c>
      <c r="C776" s="35"/>
      <c r="F776" s="251">
        <f>IF(F774=0," ",F772/F774)</f>
        <v>1</v>
      </c>
      <c r="G776" s="36"/>
    </row>
    <row r="777" spans="1:7" ht="13.5" thickBot="1" x14ac:dyDescent="0.3">
      <c r="A777" s="34"/>
      <c r="C777" s="35"/>
      <c r="F777" s="92"/>
      <c r="G777" s="36"/>
    </row>
    <row r="778" spans="1:7" ht="13.5" thickBot="1" x14ac:dyDescent="0.3">
      <c r="A778" s="34"/>
      <c r="B778" s="2" t="s">
        <v>69</v>
      </c>
      <c r="C778" s="35"/>
      <c r="F778" s="249">
        <f>IF(F774=0," ",F776*F770)</f>
        <v>1650750</v>
      </c>
      <c r="G778" s="36"/>
    </row>
    <row r="779" spans="1:7" ht="13.5" thickBot="1" x14ac:dyDescent="0.3">
      <c r="A779" s="34"/>
      <c r="C779" s="35"/>
      <c r="F779" s="92"/>
      <c r="G779" s="36"/>
    </row>
    <row r="780" spans="1:7" ht="13.5" thickBot="1" x14ac:dyDescent="0.3">
      <c r="A780" s="34"/>
      <c r="B780" s="2" t="s">
        <v>11</v>
      </c>
      <c r="C780" s="35"/>
      <c r="F780" s="252">
        <f>'Real-Time HAIs System'!F20</f>
        <v>1650750</v>
      </c>
      <c r="G780" s="36"/>
    </row>
    <row r="781" spans="1:7" ht="13.5" thickBot="1" x14ac:dyDescent="0.3">
      <c r="A781" s="34"/>
      <c r="C781" s="35"/>
      <c r="F781" s="92"/>
      <c r="G781" s="36"/>
    </row>
    <row r="782" spans="1:7" ht="13.5" thickBot="1" x14ac:dyDescent="0.3">
      <c r="A782" s="34"/>
      <c r="B782" s="239" t="s">
        <v>70</v>
      </c>
      <c r="C782" s="35"/>
      <c r="F782" s="217">
        <f>IF(F774=0," ",F778-F780)</f>
        <v>0</v>
      </c>
      <c r="G782" s="36"/>
    </row>
    <row r="783" spans="1:7"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zoomScale="85" zoomScaleNormal="90" zoomScaleSheetLayoutView="85" zoomScalePageLayoutView="85" workbookViewId="0"/>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Irvine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296" t="s">
        <v>65</v>
      </c>
      <c r="D22" s="296"/>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2252250</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2252250</v>
      </c>
      <c r="G54" s="36"/>
    </row>
    <row r="55" spans="1:7" ht="13.5" thickBot="1" x14ac:dyDescent="0.3">
      <c r="A55" s="34"/>
      <c r="C55" s="35"/>
      <c r="F55" s="92"/>
      <c r="G55" s="36"/>
    </row>
    <row r="56" spans="1:7" ht="13.5" thickBot="1" x14ac:dyDescent="0.3">
      <c r="A56" s="34"/>
      <c r="B56" s="2" t="s">
        <v>11</v>
      </c>
      <c r="C56" s="35"/>
      <c r="F56" s="252">
        <f>'PatientCaregiver Experience'!F19</f>
        <v>2252250</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2252250</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2252250</v>
      </c>
      <c r="G87" s="36"/>
    </row>
    <row r="88" spans="1:7" ht="13.5" thickBot="1" x14ac:dyDescent="0.3">
      <c r="A88" s="34"/>
      <c r="C88" s="35"/>
      <c r="F88" s="92"/>
      <c r="G88" s="36"/>
    </row>
    <row r="89" spans="1:7" ht="13.5" thickBot="1" x14ac:dyDescent="0.3">
      <c r="A89" s="34"/>
      <c r="B89" s="2" t="s">
        <v>11</v>
      </c>
      <c r="C89" s="35"/>
      <c r="F89" s="252">
        <f>'Care Coordination'!F19</f>
        <v>2252250</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2252250</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2252250</v>
      </c>
      <c r="G124" s="36"/>
    </row>
    <row r="125" spans="1:7" ht="13.5" thickBot="1" x14ac:dyDescent="0.3">
      <c r="A125" s="34"/>
      <c r="C125" s="35"/>
      <c r="F125" s="92"/>
      <c r="G125" s="36"/>
    </row>
    <row r="126" spans="1:7" ht="13.5" thickBot="1" x14ac:dyDescent="0.3">
      <c r="A126" s="34"/>
      <c r="B126" s="2" t="s">
        <v>11</v>
      </c>
      <c r="C126" s="35"/>
      <c r="F126" s="252">
        <f>'Preventive Health'!F19</f>
        <v>2252250</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2252250</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2252250</v>
      </c>
      <c r="G171" s="36"/>
    </row>
    <row r="172" spans="1:7" ht="13.5" thickBot="1" x14ac:dyDescent="0.3">
      <c r="A172" s="34"/>
      <c r="C172" s="35"/>
      <c r="F172" s="92"/>
      <c r="G172" s="36"/>
    </row>
    <row r="173" spans="1:7" ht="13.5" thickBot="1" x14ac:dyDescent="0.3">
      <c r="A173" s="34"/>
      <c r="B173" s="2" t="s">
        <v>11</v>
      </c>
      <c r="C173" s="35"/>
      <c r="F173" s="252">
        <f>'At-Risk Populations'!F21</f>
        <v>2252250</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zoomScale="85" zoomScaleNormal="90" zoomScaleSheetLayoutView="85" zoomScalePageLayoutView="70" workbookViewId="0">
      <selection activeCell="D124" sqref="D124"/>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The University of California, Irvine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0.2088888888888889</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13.5" customHeight="1" thickBot="1" x14ac:dyDescent="0.3">
      <c r="A20" s="40"/>
      <c r="B20" s="17" t="str">
        <f>Sepsis!B47</f>
        <v>Optional Milestone:</v>
      </c>
      <c r="C20" s="17"/>
      <c r="D20" s="238" t="str">
        <f>Sepsis!D47</f>
        <v>2. Implement the Sepsis Resuscitation Bundle, as evidenced by:
Part A: Sepsis Resuscitation Bundle: to be completed within 6 hours for  patients with severe sepsis, septic shock, and/or lactate &gt; 4 mmol/L (36 mg/dl)
• Serum lactate measured.
• Blood cultures obtained prior to antibiotic administration.
• Improve time to broad-spectrum antibiotics: within 3 hours for ED admissions and 1 hour for non-ED  admissions.
• In the event of hypotension and/or lactate &gt; 4 mmol/L (36 mg/dl), 
o Deliver an initial minimum of 20 ml/kg of crystalloid (or colloid equivalent).
o Administer appropriate vasopressors for hypotension not responsive to initial fluid resuscitation to achieve mean arterial pressure (MAP) &gt; 65 mm Hg.
• In the event of persistent hypotension despite fluid resuscitation (septic shock) and/or lactate &gt; 4 mmol/L (36 mg/dl):
o Achieve central venous pressure (CVP) of &gt; 8 mm Hg measured directly or estimated by ultrasound assessment of IVC collapsibility index.
o When appropriate central access or StO2 monitoring is available, measure and achieve central venous oxygen saturation (ScvO2) of &gt; 70%.
Part B: Sepsis Management Bundle: to be completed within 24 hours for patients with severe sepsis, septic shock, and/or lactate &gt;4 mmol/L (36 mg/dl).
• Stress does steroids administered for septic shock in accordance with a standardized ICU policy
• Glucose control maintained &gt; lower limit of normal, but &lt; 180 mg/dl (10 mmol/l)
• Inspiratory plateau pressures maintained &lt;30 cm H2O for mechanically ventilated patients; lung protective ventilation strategy
• Consideration of drotrecogin alfa (activated) in accordance with ICU policy
Part C: Train key housestaff in the use of point of care ultrasound for the assessment of volume status, hypotension, and shock.</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13.5" customHeight="1" thickBot="1" x14ac:dyDescent="0.3">
      <c r="A24" s="40"/>
      <c r="B24" s="17" t="str">
        <f>Sepsis!B72</f>
        <v>Optional Milestone:</v>
      </c>
      <c r="C24" s="17"/>
      <c r="D24" s="238" t="str">
        <f>Sepsis!D72</f>
        <v xml:space="preserve">3. Report at least 6 months of data collection on Sepsis Resuscitation Bundle to SNI for purposes of establishing the baseline and setting benchmarks. </v>
      </c>
      <c r="F24" s="247" t="str">
        <f>Sepsis!F79</f>
        <v>Yes</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t="str">
        <f>Sepsis!D97</f>
        <v>4. Report the Sepsis Resuscitation Bundle results to the State.</v>
      </c>
      <c r="F28" s="247" t="str">
        <f>Sepsis!F104</f>
        <v>Yes</v>
      </c>
      <c r="G28" s="39"/>
    </row>
    <row r="29" spans="1:7" ht="6.75" customHeight="1" thickBot="1" x14ac:dyDescent="0.3">
      <c r="A29" s="34"/>
      <c r="F29" s="92"/>
      <c r="G29" s="36"/>
    </row>
    <row r="30" spans="1:7" ht="13.5" thickBot="1" x14ac:dyDescent="0.3">
      <c r="A30" s="34"/>
      <c r="C30" s="35" t="s">
        <v>15</v>
      </c>
      <c r="F30" s="248">
        <f>Sepsis!F119</f>
        <v>1</v>
      </c>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f>Sepsis!D122</f>
        <v>0</v>
      </c>
      <c r="F32" s="247" t="str">
        <f>Sepsis!F129</f>
        <v>N/A</v>
      </c>
      <c r="G32" s="39"/>
    </row>
    <row r="33" spans="1:7" ht="6.75" customHeight="1" thickBot="1" x14ac:dyDescent="0.3">
      <c r="A33" s="34"/>
      <c r="F33" s="92"/>
      <c r="G33" s="36"/>
    </row>
    <row r="34" spans="1:7" ht="13.5" thickBot="1" x14ac:dyDescent="0.3">
      <c r="A34" s="34"/>
      <c r="C34" s="35" t="s">
        <v>15</v>
      </c>
      <c r="F34" s="248" t="str">
        <f>Sepsis!F144</f>
        <v/>
      </c>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f>Sepsis!D147</f>
        <v>0</v>
      </c>
      <c r="F36" s="247" t="str">
        <f>Sepsis!F154</f>
        <v>N/A</v>
      </c>
      <c r="G36" s="39"/>
    </row>
    <row r="37" spans="1:7" ht="6.75" customHeight="1" thickBot="1" x14ac:dyDescent="0.3">
      <c r="A37" s="34"/>
      <c r="F37" s="92"/>
      <c r="G37" s="36"/>
    </row>
    <row r="38" spans="1:7" ht="13.5" thickBot="1" x14ac:dyDescent="0.3">
      <c r="A38" s="34"/>
      <c r="C38" s="35" t="s">
        <v>15</v>
      </c>
      <c r="F38" s="248" t="str">
        <f>Sepsis!F169</f>
        <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f>Sepsis!D172</f>
        <v>0</v>
      </c>
      <c r="F40" s="247" t="str">
        <f>Sepsis!F179</f>
        <v>N/A</v>
      </c>
      <c r="G40" s="39"/>
    </row>
    <row r="41" spans="1:7" ht="6.75" customHeight="1" thickBot="1" x14ac:dyDescent="0.3">
      <c r="A41" s="34"/>
      <c r="F41" s="92"/>
      <c r="G41" s="36"/>
    </row>
    <row r="42" spans="1:7" ht="13.5" thickBot="1" x14ac:dyDescent="0.3">
      <c r="A42" s="34"/>
      <c r="C42" s="35" t="s">
        <v>15</v>
      </c>
      <c r="F42" s="248" t="str">
        <f>Sepsis!F194</f>
        <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f>Sepsis!D197</f>
        <v>0</v>
      </c>
      <c r="F44" s="247" t="str">
        <f>Sepsis!F204</f>
        <v>N/A</v>
      </c>
      <c r="G44" s="39"/>
    </row>
    <row r="45" spans="1:7" ht="6.75" customHeight="1" thickBot="1" x14ac:dyDescent="0.3">
      <c r="A45" s="34"/>
      <c r="F45" s="92"/>
      <c r="G45" s="36"/>
    </row>
    <row r="46" spans="1:7" ht="13.5" thickBot="1" x14ac:dyDescent="0.3">
      <c r="A46" s="34"/>
      <c r="C46" s="35" t="s">
        <v>15</v>
      </c>
      <c r="F46" s="248" t="str">
        <f>Sepsis!F219</f>
        <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1270500</v>
      </c>
      <c r="G60" s="36"/>
    </row>
    <row r="61" spans="1:7" ht="13.5" thickBot="1" x14ac:dyDescent="0.3">
      <c r="A61" s="34"/>
      <c r="C61" s="35"/>
      <c r="F61" s="92"/>
      <c r="G61" s="36"/>
    </row>
    <row r="62" spans="1:7" ht="13.5" thickBot="1" x14ac:dyDescent="0.3">
      <c r="A62" s="34"/>
      <c r="B62" s="2" t="s">
        <v>66</v>
      </c>
      <c r="C62" s="35"/>
      <c r="F62" s="250">
        <f>SUM(F18,F22,F26,F30,F34,F38,F42,F46,F50,F54,F58)</f>
        <v>4</v>
      </c>
      <c r="G62" s="36"/>
    </row>
    <row r="63" spans="1:7" ht="13.5" thickBot="1" x14ac:dyDescent="0.3">
      <c r="A63" s="34"/>
      <c r="C63" s="35"/>
      <c r="F63" s="92"/>
      <c r="G63" s="36"/>
    </row>
    <row r="64" spans="1:7" ht="13.5" thickBot="1" x14ac:dyDescent="0.3">
      <c r="A64" s="34"/>
      <c r="B64" s="2" t="s">
        <v>67</v>
      </c>
      <c r="C64" s="35"/>
      <c r="F64" s="250">
        <f>COUNT(F18,F22,F26,F30,F34,F38,F42,F46,F50,F54,F58)</f>
        <v>4</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1270500</v>
      </c>
      <c r="G68" s="36"/>
    </row>
    <row r="69" spans="1:7" ht="13.5" thickBot="1" x14ac:dyDescent="0.3">
      <c r="A69" s="34"/>
      <c r="C69" s="35"/>
      <c r="F69" s="92"/>
      <c r="G69" s="36"/>
    </row>
    <row r="70" spans="1:7" ht="13.5" thickBot="1" x14ac:dyDescent="0.3">
      <c r="A70" s="34"/>
      <c r="B70" s="2" t="s">
        <v>11</v>
      </c>
      <c r="C70" s="35"/>
      <c r="F70" s="252">
        <f>Sepsis!F19</f>
        <v>1270500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0.61771844660194175</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13.5" customHeight="1" thickBot="1" x14ac:dyDescent="0.3">
      <c r="A79" s="40"/>
      <c r="B79" s="17" t="str">
        <f>CLABSI!B47</f>
        <v>Optional Milestone:</v>
      </c>
      <c r="C79" s="17"/>
      <c r="D79" s="238" t="str">
        <f>CLABSI!D47</f>
        <v>1. Implement the Central Line Insertion Practices (CLIP), as evidenced by:
a) Bundled central line kits available from central supply
b) Line insertion training (including sterile barrier precautions, chlorhexidine prep, site choice) for new medical, surgical, and anesthesia residents
c) Begin development of automated targeted reminders for daily review of line necessity (Begin Y2, finish Y3).
d) Measure percent of newly placed central lines with CLIP form completed
e) Provide feedback to physicians whose CLIP form indicates missed opportunities for bundle adherence</v>
      </c>
      <c r="F79" s="247" t="str">
        <f>CLABSI!F54</f>
        <v>Yes</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13.5" customHeight="1" thickBot="1" x14ac:dyDescent="0.3">
      <c r="A83" s="40"/>
      <c r="B83" s="17" t="str">
        <f>CLABSI!B72</f>
        <v>Optional Milestone:</v>
      </c>
      <c r="C83" s="17"/>
      <c r="D83" s="238" t="str">
        <f>CLABSI!D72</f>
        <v xml:space="preserve">2) Report at least 6 months of data collection on CLIP to SNI for purposes of establishing the baseline and setting benchmarks. </v>
      </c>
      <c r="F83" s="247">
        <f>CLABSI!F79</f>
        <v>0.45952525867315885</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t="str">
        <f>CLABSI!D97</f>
        <v>3) Report at least 6 months of data collection on CLABSI to SNI for purposes of establishing the baseline and setting benchmarks.</v>
      </c>
      <c r="F87" s="247">
        <f>CLABSI!F104</f>
        <v>2.1606049693914295E-3</v>
      </c>
      <c r="G87" s="39"/>
    </row>
    <row r="88" spans="1:7" ht="6.75" customHeight="1" thickBot="1" x14ac:dyDescent="0.3">
      <c r="A88" s="34"/>
      <c r="F88" s="92"/>
      <c r="G88" s="36"/>
    </row>
    <row r="89" spans="1:7" ht="13.5" thickBot="1" x14ac:dyDescent="0.3">
      <c r="A89" s="34"/>
      <c r="C89" s="35" t="s">
        <v>15</v>
      </c>
      <c r="F89" s="248">
        <f>CLABSI!F119</f>
        <v>1</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t="str">
        <f>CLABSI!D122</f>
        <v>4) Report CLIP results to the State.</v>
      </c>
      <c r="F91" s="247" t="str">
        <f>CLABSI!F129</f>
        <v>Yes</v>
      </c>
      <c r="G91" s="39"/>
    </row>
    <row r="92" spans="1:7" ht="6.75" customHeight="1" thickBot="1" x14ac:dyDescent="0.3">
      <c r="A92" s="34"/>
      <c r="F92" s="92"/>
      <c r="G92" s="36"/>
    </row>
    <row r="93" spans="1:7" ht="13.5" thickBot="1" x14ac:dyDescent="0.3">
      <c r="A93" s="34"/>
      <c r="C93" s="35" t="s">
        <v>15</v>
      </c>
      <c r="F93" s="248">
        <f>CLABSI!F144</f>
        <v>1</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f>CLABSI!D147</f>
        <v>0</v>
      </c>
      <c r="F95" s="247" t="str">
        <f>CLABSI!F154</f>
        <v>N/A</v>
      </c>
      <c r="G95" s="39"/>
    </row>
    <row r="96" spans="1:7" ht="6.75" customHeight="1" thickBot="1" x14ac:dyDescent="0.3">
      <c r="A96" s="34"/>
      <c r="F96" s="92"/>
      <c r="G96" s="36"/>
    </row>
    <row r="97" spans="1:7" ht="13.5" thickBot="1" x14ac:dyDescent="0.3">
      <c r="A97" s="34"/>
      <c r="C97" s="35" t="s">
        <v>15</v>
      </c>
      <c r="F97" s="248" t="str">
        <f>CLABSI!F169</f>
        <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f>CLABSI!D172</f>
        <v>0</v>
      </c>
      <c r="F99" s="247" t="str">
        <f>CLABSI!F179</f>
        <v>N/A</v>
      </c>
      <c r="G99" s="39"/>
    </row>
    <row r="100" spans="1:7" ht="6.75" customHeight="1" thickBot="1" x14ac:dyDescent="0.3">
      <c r="A100" s="34"/>
      <c r="F100" s="92"/>
      <c r="G100" s="36"/>
    </row>
    <row r="101" spans="1:7" ht="13.5" thickBot="1" x14ac:dyDescent="0.3">
      <c r="A101" s="34"/>
      <c r="C101" s="35" t="s">
        <v>15</v>
      </c>
      <c r="F101" s="248" t="str">
        <f>CLABSI!F194</f>
        <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f>CLABSI!D197</f>
        <v>0</v>
      </c>
      <c r="F103" s="247" t="str">
        <f>CLABSI!F204</f>
        <v>N/A</v>
      </c>
      <c r="G103" s="39"/>
    </row>
    <row r="104" spans="1:7" ht="6.75" customHeight="1" thickBot="1" x14ac:dyDescent="0.3">
      <c r="A104" s="34"/>
      <c r="F104" s="92"/>
      <c r="G104" s="36"/>
    </row>
    <row r="105" spans="1:7" ht="13.5" thickBot="1" x14ac:dyDescent="0.3">
      <c r="A105" s="34"/>
      <c r="C105" s="35" t="s">
        <v>15</v>
      </c>
      <c r="F105" s="248" t="str">
        <f>CLABSI!F219</f>
        <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f>CLABSI!D222</f>
        <v>0</v>
      </c>
      <c r="F107" s="247" t="str">
        <f>CLABSI!F229</f>
        <v>N/A</v>
      </c>
      <c r="G107" s="39"/>
    </row>
    <row r="108" spans="1:7" ht="6.75" customHeight="1" thickBot="1" x14ac:dyDescent="0.3">
      <c r="A108" s="34"/>
      <c r="F108" s="92"/>
      <c r="G108" s="36"/>
    </row>
    <row r="109" spans="1:7" ht="13.5" thickBot="1" x14ac:dyDescent="0.3">
      <c r="A109" s="34"/>
      <c r="C109" s="35" t="s">
        <v>15</v>
      </c>
      <c r="F109" s="248" t="str">
        <f>CLABSI!F244</f>
        <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1270500</v>
      </c>
      <c r="G115" s="36"/>
    </row>
    <row r="116" spans="1:7" ht="13.5" thickBot="1" x14ac:dyDescent="0.3">
      <c r="A116" s="34"/>
      <c r="C116" s="35"/>
      <c r="F116" s="92"/>
      <c r="G116" s="36"/>
    </row>
    <row r="117" spans="1:7" ht="13.5" thickBot="1" x14ac:dyDescent="0.3">
      <c r="A117" s="34"/>
      <c r="B117" s="2" t="s">
        <v>66</v>
      </c>
      <c r="C117" s="35"/>
      <c r="F117" s="261">
        <f>SUM(F77,F81,F85,F89,F93,F97,F101,F105,F109,F113)</f>
        <v>5</v>
      </c>
      <c r="G117" s="36"/>
    </row>
    <row r="118" spans="1:7" ht="13.5" thickBot="1" x14ac:dyDescent="0.3">
      <c r="A118" s="34"/>
      <c r="C118" s="35"/>
      <c r="F118" s="92"/>
      <c r="G118" s="36"/>
    </row>
    <row r="119" spans="1:7" ht="13.5" thickBot="1" x14ac:dyDescent="0.3">
      <c r="A119" s="34"/>
      <c r="B119" s="2" t="s">
        <v>67</v>
      </c>
      <c r="C119" s="35"/>
      <c r="F119" s="250">
        <f>COUNT(F77,F81,F85,F89,F93,F97,F101,F105,F109,F113)</f>
        <v>5</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1270500</v>
      </c>
      <c r="G123" s="36"/>
    </row>
    <row r="124" spans="1:7" ht="13.5" thickBot="1" x14ac:dyDescent="0.3">
      <c r="A124" s="34"/>
      <c r="C124" s="35"/>
      <c r="F124" s="92"/>
      <c r="G124" s="36"/>
    </row>
    <row r="125" spans="1:7" ht="13.5" thickBot="1" x14ac:dyDescent="0.3">
      <c r="A125" s="34"/>
      <c r="B125" s="2" t="s">
        <v>11</v>
      </c>
      <c r="C125" s="35"/>
      <c r="F125" s="252">
        <f>CLABSI!F19</f>
        <v>1270500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t="str">
        <f>SSI!F27</f>
        <v>N/A</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t="str">
        <f>SSI!F44</f>
        <v/>
      </c>
      <c r="G132" s="39"/>
    </row>
    <row r="133" spans="1:7" s="33" customFormat="1" ht="6.75" customHeight="1" thickBot="1" x14ac:dyDescent="0.3">
      <c r="A133" s="40"/>
      <c r="B133" s="17"/>
      <c r="C133" s="41"/>
      <c r="D133" s="38"/>
      <c r="F133" s="99"/>
      <c r="G133" s="39"/>
    </row>
    <row r="134" spans="1:7" s="33" customFormat="1" ht="13.5" customHeight="1" thickBot="1" x14ac:dyDescent="0.3">
      <c r="A134" s="40"/>
      <c r="B134" s="17" t="str">
        <f>SSI!B47</f>
        <v>Optional Milestone:</v>
      </c>
      <c r="C134" s="17"/>
      <c r="D134" s="238">
        <f>SSI!D47</f>
        <v>0</v>
      </c>
      <c r="F134" s="247" t="str">
        <f>SSI!F54</f>
        <v>N/A</v>
      </c>
      <c r="G134" s="39"/>
    </row>
    <row r="135" spans="1:7" ht="6.75" customHeight="1" thickBot="1" x14ac:dyDescent="0.3">
      <c r="A135" s="34"/>
      <c r="F135" s="92"/>
      <c r="G135" s="36"/>
    </row>
    <row r="136" spans="1:7" ht="13.5" thickBot="1" x14ac:dyDescent="0.3">
      <c r="A136" s="34"/>
      <c r="C136" s="35" t="s">
        <v>15</v>
      </c>
      <c r="F136" s="248" t="str">
        <f>SSI!F69</f>
        <v/>
      </c>
      <c r="G136" s="36"/>
    </row>
    <row r="137" spans="1:7" s="33" customFormat="1" ht="6.75" customHeight="1" thickBot="1" x14ac:dyDescent="0.3">
      <c r="A137" s="40"/>
      <c r="B137" s="17"/>
      <c r="C137" s="41"/>
      <c r="D137" s="38"/>
      <c r="F137" s="99"/>
      <c r="G137" s="39"/>
    </row>
    <row r="138" spans="1:7" s="33" customFormat="1" ht="13.5" customHeight="1" thickBot="1" x14ac:dyDescent="0.3">
      <c r="A138" s="40"/>
      <c r="B138" s="17" t="str">
        <f>SSI!B72</f>
        <v>Optional Milestone:</v>
      </c>
      <c r="C138" s="17"/>
      <c r="D138" s="238">
        <f>SSI!D72</f>
        <v>0</v>
      </c>
      <c r="F138" s="247" t="str">
        <f>SSI!F79</f>
        <v>N/A</v>
      </c>
      <c r="G138" s="39"/>
    </row>
    <row r="139" spans="1:7" ht="6.75" customHeight="1" thickBot="1" x14ac:dyDescent="0.3">
      <c r="A139" s="34"/>
      <c r="F139" s="92"/>
      <c r="G139" s="36"/>
    </row>
    <row r="140" spans="1:7" ht="13.5" thickBot="1" x14ac:dyDescent="0.3">
      <c r="A140" s="34"/>
      <c r="C140" s="35" t="s">
        <v>15</v>
      </c>
      <c r="F140" s="248" t="str">
        <f>SSI!F94</f>
        <v/>
      </c>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0</v>
      </c>
      <c r="G158" s="36"/>
    </row>
    <row r="159" spans="1:7" ht="13.5" thickBot="1" x14ac:dyDescent="0.3">
      <c r="A159" s="34"/>
      <c r="C159" s="35"/>
      <c r="F159" s="92"/>
      <c r="G159" s="36"/>
    </row>
    <row r="160" spans="1:7" ht="13.5" thickBot="1" x14ac:dyDescent="0.3">
      <c r="A160" s="34"/>
      <c r="B160" s="2" t="s">
        <v>66</v>
      </c>
      <c r="C160" s="35"/>
      <c r="F160" s="261">
        <f>SUM(F132,F136,F140,F144,F148,F152,F156)</f>
        <v>0</v>
      </c>
      <c r="G160" s="36"/>
    </row>
    <row r="161" spans="1:7" ht="13.5" thickBot="1" x14ac:dyDescent="0.3">
      <c r="A161" s="34"/>
      <c r="C161" s="35"/>
      <c r="F161" s="92"/>
      <c r="G161" s="36"/>
    </row>
    <row r="162" spans="1:7" ht="13.5" thickBot="1" x14ac:dyDescent="0.3">
      <c r="A162" s="34"/>
      <c r="B162" s="2" t="s">
        <v>67</v>
      </c>
      <c r="C162" s="35"/>
      <c r="F162" s="250">
        <f>COUNT(F132,F136,F140,F144,F148,F152,F156)</f>
        <v>0</v>
      </c>
      <c r="G162" s="36"/>
    </row>
    <row r="163" spans="1:7" ht="13.5" thickBot="1" x14ac:dyDescent="0.3">
      <c r="A163" s="34"/>
      <c r="C163" s="35"/>
      <c r="F163" s="92"/>
      <c r="G163" s="36"/>
    </row>
    <row r="164" spans="1:7" ht="13.5" thickBot="1" x14ac:dyDescent="0.3">
      <c r="A164" s="34"/>
      <c r="B164" s="2" t="s">
        <v>68</v>
      </c>
      <c r="C164" s="35"/>
      <c r="F164" s="251" t="str">
        <f>IF(F162=0," ",F160/F162)</f>
        <v xml:space="preserve"> </v>
      </c>
      <c r="G164" s="36"/>
    </row>
    <row r="165" spans="1:7" ht="13.5" thickBot="1" x14ac:dyDescent="0.3">
      <c r="A165" s="34"/>
      <c r="C165" s="35"/>
      <c r="F165" s="92"/>
      <c r="G165" s="36"/>
    </row>
    <row r="166" spans="1:7" ht="13.5" thickBot="1" x14ac:dyDescent="0.3">
      <c r="A166" s="34"/>
      <c r="B166" s="2" t="s">
        <v>69</v>
      </c>
      <c r="C166" s="35"/>
      <c r="F166" s="249" t="str">
        <f>IF(F162=0," ",F164*F158)</f>
        <v xml:space="preserve"> </v>
      </c>
      <c r="G166" s="36"/>
    </row>
    <row r="167" spans="1:7" ht="13.5" thickBot="1" x14ac:dyDescent="0.3">
      <c r="A167" s="34"/>
      <c r="C167" s="35"/>
      <c r="F167" s="92"/>
      <c r="G167" s="36"/>
    </row>
    <row r="168" spans="1:7" ht="13.5" thickBot="1" x14ac:dyDescent="0.3">
      <c r="A168" s="34"/>
      <c r="B168" s="2" t="s">
        <v>11</v>
      </c>
      <c r="C168" s="35"/>
      <c r="F168" s="252">
        <f>SSI!F19</f>
        <v>0</v>
      </c>
      <c r="G168" s="36"/>
    </row>
    <row r="169" spans="1:7" ht="13.5" thickBot="1" x14ac:dyDescent="0.3">
      <c r="A169" s="34"/>
      <c r="C169" s="35"/>
      <c r="F169" s="92"/>
      <c r="G169" s="36"/>
    </row>
    <row r="170" spans="1:7" ht="13.5" thickBot="1" x14ac:dyDescent="0.3">
      <c r="A170" s="34"/>
      <c r="B170" s="239" t="s">
        <v>70</v>
      </c>
      <c r="C170" s="35"/>
      <c r="F170" s="217" t="str">
        <f>IF(F162=0," ",F166-F168)</f>
        <v xml:space="preserve"> </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f>HAPU!F27</f>
        <v>1.8890200708382526E-2</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13.5" customHeight="1" thickBot="1" x14ac:dyDescent="0.3">
      <c r="A177" s="40"/>
      <c r="B177" s="17" t="str">
        <f>HAPU!B47</f>
        <v>Optional Milestone:</v>
      </c>
      <c r="C177" s="17"/>
      <c r="D177" s="238" t="str">
        <f>HAPU!D47</f>
        <v>1. Implement automated identification of patients with a Braden score &lt; 18</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thickBot="1" x14ac:dyDescent="0.3">
      <c r="A180" s="40"/>
      <c r="B180" s="17"/>
      <c r="C180" s="41"/>
      <c r="D180" s="38"/>
      <c r="F180" s="99"/>
      <c r="G180" s="39"/>
    </row>
    <row r="181" spans="1:7" s="33" customFormat="1" ht="13.5" customHeight="1" thickBot="1" x14ac:dyDescent="0.3">
      <c r="A181" s="40"/>
      <c r="B181" s="17" t="str">
        <f>HAPU!B72</f>
        <v>Optional Milestone:</v>
      </c>
      <c r="C181" s="17"/>
      <c r="D181" s="238" t="str">
        <f>HAPU!D72</f>
        <v>2. Implement automated and targeted reminders for daily review of pressure ulcer risk</v>
      </c>
      <c r="F181" s="247" t="str">
        <f>HAPU!F79</f>
        <v>Yes</v>
      </c>
      <c r="G181" s="39"/>
    </row>
    <row r="182" spans="1:7" ht="6.75" customHeight="1" thickBot="1" x14ac:dyDescent="0.3">
      <c r="A182" s="34"/>
      <c r="F182" s="92"/>
      <c r="G182" s="36"/>
    </row>
    <row r="183" spans="1:7" ht="13.5" thickBot="1" x14ac:dyDescent="0.3">
      <c r="A183" s="34"/>
      <c r="C183" s="35" t="s">
        <v>15</v>
      </c>
      <c r="F183" s="248">
        <f>HAPU!F94</f>
        <v>1</v>
      </c>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t="str">
        <f>HAPU!D97</f>
        <v>3. Measure percent of patients identified at risk compared to percent with appropriate interventions implemented</v>
      </c>
      <c r="F185" s="247" t="str">
        <f>HAPU!F104</f>
        <v>Yes</v>
      </c>
      <c r="G185" s="39"/>
    </row>
    <row r="186" spans="1:7" ht="6.75" customHeight="1" thickBot="1" x14ac:dyDescent="0.3">
      <c r="A186" s="34"/>
      <c r="F186" s="92"/>
      <c r="G186" s="36"/>
    </row>
    <row r="187" spans="1:7" ht="13.5" thickBot="1" x14ac:dyDescent="0.3">
      <c r="A187" s="34"/>
      <c r="C187" s="35" t="s">
        <v>15</v>
      </c>
      <c r="F187" s="248">
        <f>HAPU!F119</f>
        <v>1</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t="str">
        <f>HAPU!D122</f>
        <v>4. Measure and report baseline compliance with implementation of appropriate interventions</v>
      </c>
      <c r="F189" s="247" t="str">
        <f>HAPU!F129</f>
        <v>Yes</v>
      </c>
      <c r="G189" s="39"/>
    </row>
    <row r="190" spans="1:7" ht="6.75" customHeight="1" thickBot="1" x14ac:dyDescent="0.3">
      <c r="A190" s="34"/>
      <c r="F190" s="92"/>
      <c r="G190" s="36"/>
    </row>
    <row r="191" spans="1:7" ht="13.5" thickBot="1" x14ac:dyDescent="0.3">
      <c r="A191" s="34"/>
      <c r="C191" s="35" t="s">
        <v>15</v>
      </c>
      <c r="F191" s="248">
        <f>HAPU!F144</f>
        <v>1</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t="str">
        <f>HAPU!D147</f>
        <v>5. Monitor Clinical Documentation Specialist data for charts likely to be coded for HAPU and review for identified approved criteria</v>
      </c>
      <c r="F193" s="247" t="str">
        <f>HAPU!F154</f>
        <v>Yes</v>
      </c>
      <c r="G193" s="39"/>
    </row>
    <row r="194" spans="1:7" ht="6.75" customHeight="1" thickBot="1" x14ac:dyDescent="0.3">
      <c r="A194" s="34"/>
      <c r="F194" s="92"/>
      <c r="G194" s="36"/>
    </row>
    <row r="195" spans="1:7" ht="13.5" thickBot="1" x14ac:dyDescent="0.3">
      <c r="A195" s="34"/>
      <c r="C195" s="35" t="s">
        <v>15</v>
      </c>
      <c r="F195" s="248">
        <f>HAPU!F169</f>
        <v>1</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t="str">
        <f>HAPU!D172</f>
        <v xml:space="preserve">6. Improve compliance of patients receiving appropriate interventions by 10% or achieve &gt;80% </v>
      </c>
      <c r="F197" s="247" t="str">
        <f>HAPU!F179</f>
        <v>Yes</v>
      </c>
      <c r="G197" s="39"/>
    </row>
    <row r="198" spans="1:7" ht="6.75" customHeight="1" thickBot="1" x14ac:dyDescent="0.3">
      <c r="A198" s="34"/>
      <c r="F198" s="92"/>
      <c r="G198" s="36"/>
    </row>
    <row r="199" spans="1:7" ht="13.5" thickBot="1" x14ac:dyDescent="0.3">
      <c r="A199" s="34"/>
      <c r="C199" s="35" t="s">
        <v>15</v>
      </c>
      <c r="F199" s="248">
        <f>HAPU!F194</f>
        <v>1</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t="str">
        <f>HAPU!D197</f>
        <v>7. Provide updated education</v>
      </c>
      <c r="F201" s="247" t="str">
        <f>HAPU!F204</f>
        <v>Yes</v>
      </c>
      <c r="G201" s="39"/>
    </row>
    <row r="202" spans="1:7" ht="6.75" customHeight="1" thickBot="1" x14ac:dyDescent="0.3">
      <c r="A202" s="34"/>
      <c r="F202" s="92"/>
      <c r="G202" s="36"/>
    </row>
    <row r="203" spans="1:7" ht="13.5" thickBot="1" x14ac:dyDescent="0.3">
      <c r="A203" s="34"/>
      <c r="C203" s="35" t="s">
        <v>15</v>
      </c>
      <c r="F203" s="248">
        <f>HAPU!F219</f>
        <v>1</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t="str">
        <f>HAPU!D222</f>
        <v>8. Replace/purchase remainder of the needed surfaces, mattresses, and positioning aids</v>
      </c>
      <c r="F205" s="247" t="str">
        <f>HAPU!F229</f>
        <v>Yes</v>
      </c>
      <c r="G205" s="39"/>
    </row>
    <row r="206" spans="1:7" ht="6.75" customHeight="1" thickBot="1" x14ac:dyDescent="0.3">
      <c r="A206" s="34"/>
      <c r="F206" s="92"/>
      <c r="G206" s="36"/>
    </row>
    <row r="207" spans="1:7" ht="13.5" thickBot="1" x14ac:dyDescent="0.3">
      <c r="A207" s="34"/>
      <c r="C207" s="35" t="s">
        <v>15</v>
      </c>
      <c r="F207" s="248">
        <f>HAPU!F244</f>
        <v>1</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t="str">
        <f>HAPU!D247</f>
        <v>9. Develop baseline measures of length of stay for risk stratified patient populations with at risk Braden scores</v>
      </c>
      <c r="F209" s="247" t="str">
        <f>HAPU!F254</f>
        <v>Yes</v>
      </c>
      <c r="G209" s="39"/>
    </row>
    <row r="210" spans="1:7" ht="6.75" customHeight="1" thickBot="1" x14ac:dyDescent="0.3">
      <c r="A210" s="34"/>
      <c r="F210" s="92"/>
      <c r="G210" s="36"/>
    </row>
    <row r="211" spans="1:7" ht="13.5" thickBot="1" x14ac:dyDescent="0.3">
      <c r="A211" s="34"/>
      <c r="C211" s="35" t="s">
        <v>15</v>
      </c>
      <c r="F211" s="248">
        <f>HAPU!F269</f>
        <v>1</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t="str">
        <f>HAPU!D272</f>
        <v xml:space="preserve">10. Develop automated summary statistics for length of stay for risk stratified patient populations with at risk Braden Scores </v>
      </c>
      <c r="F213" s="247" t="str">
        <f>HAPU!F279</f>
        <v>Yes</v>
      </c>
      <c r="G213" s="39"/>
    </row>
    <row r="214" spans="1:7" ht="6.75" customHeight="1" thickBot="1" x14ac:dyDescent="0.3">
      <c r="A214" s="34"/>
      <c r="F214" s="92"/>
      <c r="G214" s="36"/>
    </row>
    <row r="215" spans="1:7" ht="13.5" thickBot="1" x14ac:dyDescent="0.3">
      <c r="A215" s="34"/>
      <c r="C215" s="35" t="s">
        <v>15</v>
      </c>
      <c r="F215" s="248">
        <f>HAPU!F294</f>
        <v>1</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t="str">
        <f>HAPU!D297</f>
        <v>11. Compare HAPU rates based upon medical record review vs. coded data</v>
      </c>
      <c r="F217" s="247" t="str">
        <f>HAPU!F304</f>
        <v>Yes</v>
      </c>
      <c r="G217" s="39"/>
    </row>
    <row r="218" spans="1:7" ht="6.75" customHeight="1" thickBot="1" x14ac:dyDescent="0.3">
      <c r="A218" s="34"/>
      <c r="F218" s="92"/>
      <c r="G218" s="36"/>
    </row>
    <row r="219" spans="1:7" ht="13.5" thickBot="1" x14ac:dyDescent="0.3">
      <c r="A219" s="34"/>
      <c r="C219" s="35" t="s">
        <v>15</v>
      </c>
      <c r="F219" s="248">
        <f>HAPU!F319</f>
        <v>1</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t="str">
        <f>HAPU!D322</f>
        <v>12. Initiate automated detection of any HAPU to signal charts for review</v>
      </c>
      <c r="F221" s="247" t="str">
        <f>HAPU!F329</f>
        <v>Yes</v>
      </c>
      <c r="G221" s="39"/>
    </row>
    <row r="222" spans="1:7" ht="6.75" customHeight="1" thickBot="1" x14ac:dyDescent="0.3">
      <c r="A222" s="34"/>
      <c r="F222" s="92"/>
      <c r="G222" s="36"/>
    </row>
    <row r="223" spans="1:7" ht="13.5" thickBot="1" x14ac:dyDescent="0.3">
      <c r="A223" s="34"/>
      <c r="C223" s="35" t="s">
        <v>15</v>
      </c>
      <c r="F223" s="248">
        <f>HAPU!F344</f>
        <v>1</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t="str">
        <f>HAPU!D347</f>
        <v>13.   Report HAPU data to SNI, CALNOC, NDNQI, UHC &amp; CHART to foster shared learning and benchmarking nationally, across California hospitals, and with academic medical centers.</v>
      </c>
      <c r="F225" s="264" t="str">
        <f>HAPU!F354</f>
        <v>Yes</v>
      </c>
      <c r="G225" s="39"/>
    </row>
    <row r="226" spans="1:7" ht="6.75" customHeight="1" thickBot="1" x14ac:dyDescent="0.3">
      <c r="A226" s="34"/>
      <c r="F226" s="92"/>
      <c r="G226" s="36"/>
    </row>
    <row r="227" spans="1:7" ht="13.5" thickBot="1" x14ac:dyDescent="0.3">
      <c r="A227" s="34"/>
      <c r="C227" s="35" t="s">
        <v>15</v>
      </c>
      <c r="F227" s="265">
        <f>HAPU!F369</f>
        <v>1</v>
      </c>
      <c r="G227" s="36"/>
    </row>
    <row r="228" spans="1:7" ht="13.5" thickBot="1" x14ac:dyDescent="0.3">
      <c r="A228" s="34"/>
      <c r="C228" s="35"/>
      <c r="F228" s="92"/>
      <c r="G228" s="36"/>
    </row>
    <row r="229" spans="1:7" ht="13.5" thickBot="1" x14ac:dyDescent="0.3">
      <c r="A229" s="34"/>
      <c r="B229" s="2" t="s">
        <v>10</v>
      </c>
      <c r="C229" s="35"/>
      <c r="F229" s="249">
        <f>HAPU!F17</f>
        <v>1270500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14</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14</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1270500</v>
      </c>
      <c r="G237" s="36"/>
    </row>
    <row r="238" spans="1:7" ht="13.5" thickBot="1" x14ac:dyDescent="0.3">
      <c r="A238" s="34"/>
      <c r="C238" s="35"/>
      <c r="F238" s="92"/>
      <c r="G238" s="36"/>
    </row>
    <row r="239" spans="1:7" ht="13.5" thickBot="1" x14ac:dyDescent="0.3">
      <c r="A239" s="34"/>
      <c r="B239" s="2" t="s">
        <v>11</v>
      </c>
      <c r="C239" s="35"/>
      <c r="F239" s="252">
        <f>HAPU!F19</f>
        <v>1270500</v>
      </c>
      <c r="G239" s="36"/>
    </row>
    <row r="240" spans="1:7" ht="13.5" thickBot="1" x14ac:dyDescent="0.3">
      <c r="A240" s="34"/>
      <c r="C240" s="35"/>
      <c r="F240" s="92"/>
      <c r="G240" s="36"/>
    </row>
    <row r="241" spans="1:7" ht="13.5" thickBot="1" x14ac:dyDescent="0.3">
      <c r="A241" s="34"/>
      <c r="B241" s="239" t="s">
        <v>70</v>
      </c>
      <c r="C241" s="35"/>
      <c r="F241" s="217">
        <f>IF(F233=0," ",F237-F239)</f>
        <v>0</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f>Stroke!D22</f>
        <v>0</v>
      </c>
      <c r="F244" s="247" t="str">
        <f>Stroke!F29</f>
        <v>N/A</v>
      </c>
      <c r="G244" s="39"/>
    </row>
    <row r="245" spans="1:7" ht="6.75" customHeight="1" thickBot="1" x14ac:dyDescent="0.3">
      <c r="A245" s="34"/>
      <c r="F245" s="92"/>
      <c r="G245" s="36"/>
    </row>
    <row r="246" spans="1:7" ht="13.5" thickBot="1" x14ac:dyDescent="0.3">
      <c r="A246" s="34"/>
      <c r="C246" s="35" t="s">
        <v>15</v>
      </c>
      <c r="F246" s="248" t="str">
        <f>Stroke!F44</f>
        <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f>Stroke!D47</f>
        <v>0</v>
      </c>
      <c r="F248" s="247" t="str">
        <f>Stroke!F54</f>
        <v>N/A</v>
      </c>
      <c r="G248" s="39"/>
    </row>
    <row r="249" spans="1:7" ht="6.75" customHeight="1" thickBot="1" x14ac:dyDescent="0.3">
      <c r="A249" s="34"/>
      <c r="F249" s="92"/>
      <c r="G249" s="36"/>
    </row>
    <row r="250" spans="1:7" ht="13.5" thickBot="1" x14ac:dyDescent="0.3">
      <c r="A250" s="34"/>
      <c r="C250" s="35" t="s">
        <v>15</v>
      </c>
      <c r="F250" s="248" t="str">
        <f>Stroke!F69</f>
        <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f>Stroke!D72</f>
        <v>0</v>
      </c>
      <c r="F252" s="247" t="str">
        <f>Stroke!F79</f>
        <v>N/A</v>
      </c>
      <c r="G252" s="39"/>
    </row>
    <row r="253" spans="1:7" ht="6.75" customHeight="1" thickBot="1" x14ac:dyDescent="0.3">
      <c r="A253" s="34"/>
      <c r="F253" s="92"/>
      <c r="G253" s="36"/>
    </row>
    <row r="254" spans="1:7" ht="13.5" thickBot="1" x14ac:dyDescent="0.3">
      <c r="A254" s="34"/>
      <c r="C254" s="35" t="s">
        <v>15</v>
      </c>
      <c r="F254" s="248" t="str">
        <f>Stroke!F94</f>
        <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f>Stroke!D97</f>
        <v>0</v>
      </c>
      <c r="F256" s="247" t="str">
        <f>Stroke!F104</f>
        <v>N/A</v>
      </c>
      <c r="G256" s="39"/>
    </row>
    <row r="257" spans="1:7" ht="6.75" customHeight="1" thickBot="1" x14ac:dyDescent="0.3">
      <c r="A257" s="34"/>
      <c r="F257" s="92"/>
      <c r="G257" s="36"/>
    </row>
    <row r="258" spans="1:7" ht="13.5" thickBot="1" x14ac:dyDescent="0.3">
      <c r="A258" s="34"/>
      <c r="C258" s="35" t="s">
        <v>15</v>
      </c>
      <c r="F258" s="248" t="str">
        <f>Stroke!F119</f>
        <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0</v>
      </c>
      <c r="G268" s="36"/>
    </row>
    <row r="269" spans="1:7" ht="13.5" thickBot="1" x14ac:dyDescent="0.3">
      <c r="A269" s="34"/>
      <c r="C269" s="35"/>
      <c r="F269" s="92"/>
      <c r="G269" s="36"/>
    </row>
    <row r="270" spans="1:7" ht="13.5" thickBot="1" x14ac:dyDescent="0.3">
      <c r="A270" s="34"/>
      <c r="B270" s="2" t="s">
        <v>66</v>
      </c>
      <c r="C270" s="35"/>
      <c r="F270" s="261">
        <f>SUM(F246,F250,F254,F258,F262,F266)</f>
        <v>0</v>
      </c>
      <c r="G270" s="36"/>
    </row>
    <row r="271" spans="1:7" ht="13.5" thickBot="1" x14ac:dyDescent="0.3">
      <c r="A271" s="34"/>
      <c r="C271" s="35"/>
      <c r="F271" s="92"/>
      <c r="G271" s="36"/>
    </row>
    <row r="272" spans="1:7" ht="13.5" thickBot="1" x14ac:dyDescent="0.3">
      <c r="A272" s="34"/>
      <c r="B272" s="2" t="s">
        <v>67</v>
      </c>
      <c r="C272" s="35"/>
      <c r="F272" s="250">
        <f>COUNT(F246,F250,F254,F258,F262,F266)</f>
        <v>0</v>
      </c>
      <c r="G272" s="36"/>
    </row>
    <row r="273" spans="1:7" ht="13.5" thickBot="1" x14ac:dyDescent="0.3">
      <c r="A273" s="34"/>
      <c r="C273" s="35"/>
      <c r="F273" s="92"/>
      <c r="G273" s="36"/>
    </row>
    <row r="274" spans="1:7" ht="13.5" thickBot="1" x14ac:dyDescent="0.3">
      <c r="A274" s="34"/>
      <c r="B274" s="2" t="s">
        <v>68</v>
      </c>
      <c r="C274" s="35"/>
      <c r="F274" s="251" t="str">
        <f>IF(F272=0," ",F270/F272)</f>
        <v xml:space="preserve"> </v>
      </c>
      <c r="G274" s="36"/>
    </row>
    <row r="275" spans="1:7" ht="13.5" thickBot="1" x14ac:dyDescent="0.3">
      <c r="A275" s="34"/>
      <c r="C275" s="35"/>
      <c r="F275" s="92"/>
      <c r="G275" s="36"/>
    </row>
    <row r="276" spans="1:7" ht="13.5" thickBot="1" x14ac:dyDescent="0.3">
      <c r="A276" s="34"/>
      <c r="B276" s="2" t="s">
        <v>69</v>
      </c>
      <c r="C276" s="35"/>
      <c r="F276" s="249" t="str">
        <f>IF(F272=0," ",F274*F268)</f>
        <v xml:space="preserve"> </v>
      </c>
      <c r="G276" s="36"/>
    </row>
    <row r="277" spans="1:7" ht="13.5" thickBot="1" x14ac:dyDescent="0.3">
      <c r="A277" s="34"/>
      <c r="C277" s="35"/>
      <c r="F277" s="92"/>
      <c r="G277" s="36"/>
    </row>
    <row r="278" spans="1:7" ht="13.5" thickBot="1" x14ac:dyDescent="0.3">
      <c r="A278" s="34"/>
      <c r="B278" s="2" t="s">
        <v>11</v>
      </c>
      <c r="C278" s="35"/>
      <c r="F278" s="252">
        <f>Stroke!F19</f>
        <v>0</v>
      </c>
      <c r="G278" s="36"/>
    </row>
    <row r="279" spans="1:7" ht="13.5" thickBot="1" x14ac:dyDescent="0.3">
      <c r="A279" s="34"/>
      <c r="C279" s="35"/>
      <c r="F279" s="92"/>
      <c r="G279" s="36"/>
    </row>
    <row r="280" spans="1:7" ht="13.5" thickBot="1" x14ac:dyDescent="0.3">
      <c r="A280" s="34"/>
      <c r="B280" s="239" t="s">
        <v>70</v>
      </c>
      <c r="C280" s="35"/>
      <c r="F280" s="217" t="str">
        <f>IF(F272=0," ",F276-F278)</f>
        <v xml:space="preserve"> </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t="str">
        <f>VTE!D22</f>
        <v>1. Report at least 6 months of data collection on the VTE process measures to SNI for purposes of establishing the baseline and setting benchmarks.</v>
      </c>
      <c r="F283" s="247" t="str">
        <f>VTE!F29</f>
        <v>Yes</v>
      </c>
      <c r="G283" s="39"/>
    </row>
    <row r="284" spans="1:7" ht="6.75" customHeight="1" thickBot="1" x14ac:dyDescent="0.3">
      <c r="A284" s="34"/>
      <c r="F284" s="92"/>
      <c r="G284" s="36"/>
    </row>
    <row r="285" spans="1:7" ht="13.5" thickBot="1" x14ac:dyDescent="0.3">
      <c r="A285" s="34"/>
      <c r="C285" s="35" t="s">
        <v>15</v>
      </c>
      <c r="F285" s="248">
        <f>VTE!F44</f>
        <v>1</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t="str">
        <f>VTE!D47</f>
        <v>2. Report the 6 VTE process measures data to the State.</v>
      </c>
      <c r="F287" s="247" t="str">
        <f>VTE!F54</f>
        <v>Yes</v>
      </c>
      <c r="G287" s="39"/>
    </row>
    <row r="288" spans="1:7" ht="6.75" customHeight="1" thickBot="1" x14ac:dyDescent="0.3">
      <c r="A288" s="34"/>
      <c r="F288" s="92"/>
      <c r="G288" s="36"/>
    </row>
    <row r="289" spans="1:7" ht="13.5" thickBot="1" x14ac:dyDescent="0.3">
      <c r="A289" s="34"/>
      <c r="C289" s="35" t="s">
        <v>15</v>
      </c>
      <c r="F289" s="248">
        <f>VTE!F69</f>
        <v>1</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t="str">
        <f>VTE!D72</f>
        <v>3. Implement Pharmacy management of patients on UFH.</v>
      </c>
      <c r="F291" s="247" t="str">
        <f>VTE!F79</f>
        <v>Yes</v>
      </c>
      <c r="G291" s="39"/>
    </row>
    <row r="292" spans="1:7" ht="6.75" customHeight="1" thickBot="1" x14ac:dyDescent="0.3">
      <c r="A292" s="34"/>
      <c r="F292" s="92"/>
      <c r="G292" s="36"/>
    </row>
    <row r="293" spans="1:7" ht="13.5" thickBot="1" x14ac:dyDescent="0.3">
      <c r="A293" s="34"/>
      <c r="C293" s="35" t="s">
        <v>15</v>
      </c>
      <c r="F293" s="248">
        <f>VTE!F94</f>
        <v>1</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t="str">
        <f>VTE!D97</f>
        <v>4. Re-design and implementation of electronic solutions.</v>
      </c>
      <c r="F295" s="247" t="str">
        <f>VTE!F104</f>
        <v>Yes</v>
      </c>
      <c r="G295" s="39"/>
    </row>
    <row r="296" spans="1:7" ht="6.75" customHeight="1" thickBot="1" x14ac:dyDescent="0.3">
      <c r="A296" s="34"/>
      <c r="F296" s="92"/>
      <c r="G296" s="36"/>
    </row>
    <row r="297" spans="1:7" ht="13.5" thickBot="1" x14ac:dyDescent="0.3">
      <c r="A297" s="34"/>
      <c r="C297" s="35" t="s">
        <v>15</v>
      </c>
      <c r="F297" s="248">
        <f>VTE!F119</f>
        <v>1</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t="str">
        <f>VTE!D122</f>
        <v>5. Provide education program for medical, surgical and nursing staff on assessing, ordering and discharge education for inpatient population.</v>
      </c>
      <c r="F299" s="247" t="str">
        <f>VTE!F129</f>
        <v>Yes</v>
      </c>
      <c r="G299" s="39"/>
    </row>
    <row r="300" spans="1:7" ht="6.75" customHeight="1" thickBot="1" x14ac:dyDescent="0.3">
      <c r="A300" s="34"/>
      <c r="F300" s="92"/>
      <c r="G300" s="36"/>
    </row>
    <row r="301" spans="1:7" ht="13.5" thickBot="1" x14ac:dyDescent="0.3">
      <c r="A301" s="34"/>
      <c r="C301" s="35" t="s">
        <v>15</v>
      </c>
      <c r="F301" s="248">
        <f>VTE!F144</f>
        <v>1</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1270500</v>
      </c>
      <c r="G311" s="36"/>
    </row>
    <row r="312" spans="1:7" ht="13.5" thickBot="1" x14ac:dyDescent="0.3">
      <c r="A312" s="34"/>
      <c r="C312" s="35"/>
      <c r="F312" s="92"/>
      <c r="G312" s="36"/>
    </row>
    <row r="313" spans="1:7" ht="13.5" thickBot="1" x14ac:dyDescent="0.3">
      <c r="A313" s="34"/>
      <c r="B313" s="2" t="s">
        <v>66</v>
      </c>
      <c r="C313" s="35"/>
      <c r="F313" s="261">
        <f>SUM(F285,F289,F293,F297,F301,F305,F309)</f>
        <v>5</v>
      </c>
      <c r="G313" s="36"/>
    </row>
    <row r="314" spans="1:7" ht="13.5" thickBot="1" x14ac:dyDescent="0.3">
      <c r="A314" s="34"/>
      <c r="C314" s="35"/>
      <c r="F314" s="92"/>
      <c r="G314" s="36"/>
    </row>
    <row r="315" spans="1:7" ht="13.5" thickBot="1" x14ac:dyDescent="0.3">
      <c r="A315" s="34"/>
      <c r="B315" s="2" t="s">
        <v>67</v>
      </c>
      <c r="C315" s="35"/>
      <c r="F315" s="250">
        <f>COUNT(F285,F289,F293,F297,F301,F305,F309)</f>
        <v>5</v>
      </c>
      <c r="G315" s="36"/>
    </row>
    <row r="316" spans="1:7" ht="13.5" thickBot="1" x14ac:dyDescent="0.3">
      <c r="A316" s="34"/>
      <c r="C316" s="35"/>
      <c r="F316" s="92"/>
      <c r="G316" s="36"/>
    </row>
    <row r="317" spans="1:7" ht="13.5" thickBot="1" x14ac:dyDescent="0.3">
      <c r="A317" s="34"/>
      <c r="B317" s="2" t="s">
        <v>68</v>
      </c>
      <c r="C317" s="35"/>
      <c r="F317" s="251">
        <f>IF(F315=0," ",F313/F315)</f>
        <v>1</v>
      </c>
      <c r="G317" s="36"/>
    </row>
    <row r="318" spans="1:7" ht="13.5" thickBot="1" x14ac:dyDescent="0.3">
      <c r="A318" s="34"/>
      <c r="C318" s="35"/>
      <c r="F318" s="92"/>
      <c r="G318" s="36"/>
    </row>
    <row r="319" spans="1:7" ht="13.5" thickBot="1" x14ac:dyDescent="0.3">
      <c r="A319" s="34"/>
      <c r="B319" s="2" t="s">
        <v>69</v>
      </c>
      <c r="C319" s="35"/>
      <c r="F319" s="249">
        <f>IF(F315=0," ",F317*F311)</f>
        <v>1270500</v>
      </c>
      <c r="G319" s="36"/>
    </row>
    <row r="320" spans="1:7" ht="13.5" thickBot="1" x14ac:dyDescent="0.3">
      <c r="A320" s="34"/>
      <c r="C320" s="35"/>
      <c r="F320" s="92"/>
      <c r="G320" s="36"/>
    </row>
    <row r="321" spans="1:7" ht="13.5" thickBot="1" x14ac:dyDescent="0.3">
      <c r="A321" s="34"/>
      <c r="B321" s="2" t="s">
        <v>11</v>
      </c>
      <c r="C321" s="35"/>
      <c r="F321" s="252">
        <f>VTE!F19</f>
        <v>1270500</v>
      </c>
      <c r="G321" s="36"/>
    </row>
    <row r="322" spans="1:7" ht="13.5" thickBot="1" x14ac:dyDescent="0.3">
      <c r="A322" s="34"/>
      <c r="C322" s="35"/>
      <c r="F322" s="92"/>
      <c r="G322" s="36"/>
    </row>
    <row r="323" spans="1:7" ht="13.5" thickBot="1" x14ac:dyDescent="0.3">
      <c r="A323" s="34"/>
      <c r="B323" s="239" t="s">
        <v>70</v>
      </c>
      <c r="C323" s="35"/>
      <c r="F323" s="217">
        <f>IF(F315=0," ",F319-F321)</f>
        <v>0</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t="str">
        <f>'Falls with Injury'!F27</f>
        <v>N/A</v>
      </c>
      <c r="G326" s="36"/>
    </row>
    <row r="327" spans="1:7" ht="6.75" customHeight="1" thickBot="1" x14ac:dyDescent="0.3">
      <c r="A327" s="34"/>
      <c r="F327" s="92"/>
      <c r="G327" s="36"/>
    </row>
    <row r="328" spans="1:7" s="33" customFormat="1" ht="13.5" customHeight="1" thickBot="1" x14ac:dyDescent="0.3">
      <c r="A328" s="40"/>
      <c r="C328" s="234" t="s">
        <v>15</v>
      </c>
      <c r="D328" s="38"/>
      <c r="F328" s="260" t="str">
        <f>'Falls with Injury'!F44</f>
        <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f>'Falls with Injury'!D47</f>
        <v>0</v>
      </c>
      <c r="F330" s="247" t="str">
        <f>'Falls with Injury'!F54</f>
        <v>N/A</v>
      </c>
      <c r="G330" s="39"/>
    </row>
    <row r="331" spans="1:7" ht="6.75" customHeight="1" thickBot="1" x14ac:dyDescent="0.3">
      <c r="A331" s="34"/>
      <c r="F331" s="92"/>
      <c r="G331" s="36"/>
    </row>
    <row r="332" spans="1:7" ht="13.5" thickBot="1" x14ac:dyDescent="0.3">
      <c r="A332" s="34"/>
      <c r="C332" s="35" t="s">
        <v>15</v>
      </c>
      <c r="F332" s="248" t="str">
        <f>'Falls with Injury'!F69</f>
        <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0</v>
      </c>
      <c r="G354" s="36"/>
    </row>
    <row r="355" spans="1:7" ht="13.5" thickBot="1" x14ac:dyDescent="0.3">
      <c r="A355" s="34"/>
      <c r="C355" s="35"/>
      <c r="F355" s="92"/>
      <c r="G355" s="36"/>
    </row>
    <row r="356" spans="1:7" ht="13.5" thickBot="1" x14ac:dyDescent="0.3">
      <c r="A356" s="34"/>
      <c r="B356" s="2" t="s">
        <v>66</v>
      </c>
      <c r="C356" s="35"/>
      <c r="F356" s="261">
        <f>SUM(F328,F332,F336,F340,F344,F348,F352)</f>
        <v>0</v>
      </c>
      <c r="G356" s="36"/>
    </row>
    <row r="357" spans="1:7" ht="13.5" thickBot="1" x14ac:dyDescent="0.3">
      <c r="A357" s="34"/>
      <c r="C357" s="35"/>
      <c r="F357" s="92"/>
      <c r="G357" s="36"/>
    </row>
    <row r="358" spans="1:7" ht="13.5" thickBot="1" x14ac:dyDescent="0.3">
      <c r="A358" s="34"/>
      <c r="B358" s="2" t="s">
        <v>67</v>
      </c>
      <c r="C358" s="35"/>
      <c r="F358" s="250">
        <f>COUNT(F328,F332,F336,F340,F344,F348,F352)</f>
        <v>0</v>
      </c>
      <c r="G358" s="36"/>
    </row>
    <row r="359" spans="1:7" ht="13.5" thickBot="1" x14ac:dyDescent="0.3">
      <c r="A359" s="34"/>
      <c r="C359" s="35"/>
      <c r="F359" s="92"/>
      <c r="G359" s="36"/>
    </row>
    <row r="360" spans="1:7" ht="13.5" thickBot="1" x14ac:dyDescent="0.3">
      <c r="A360" s="34"/>
      <c r="B360" s="2" t="s">
        <v>68</v>
      </c>
      <c r="C360" s="35"/>
      <c r="F360" s="251" t="str">
        <f>IF(F358=0," ",F356/F358)</f>
        <v xml:space="preserve"> </v>
      </c>
      <c r="G360" s="36"/>
    </row>
    <row r="361" spans="1:7" ht="13.5" thickBot="1" x14ac:dyDescent="0.3">
      <c r="A361" s="34"/>
      <c r="C361" s="35"/>
      <c r="F361" s="92"/>
      <c r="G361" s="36"/>
    </row>
    <row r="362" spans="1:7" ht="13.5" thickBot="1" x14ac:dyDescent="0.3">
      <c r="A362" s="34"/>
      <c r="B362" s="2" t="s">
        <v>69</v>
      </c>
      <c r="C362" s="35"/>
      <c r="F362" s="249" t="str">
        <f>IF(F358=0," ",F360*F354)</f>
        <v xml:space="preserve"> </v>
      </c>
      <c r="G362" s="36"/>
    </row>
    <row r="363" spans="1:7" ht="13.5" thickBot="1" x14ac:dyDescent="0.3">
      <c r="A363" s="34"/>
      <c r="C363" s="35"/>
      <c r="F363" s="92"/>
      <c r="G363" s="36"/>
    </row>
    <row r="364" spans="1:7" ht="13.5" thickBot="1" x14ac:dyDescent="0.3">
      <c r="A364" s="34"/>
      <c r="B364" s="2" t="s">
        <v>11</v>
      </c>
      <c r="C364" s="35"/>
      <c r="F364" s="252">
        <f>'Falls with Injury'!F19</f>
        <v>0</v>
      </c>
      <c r="G364" s="36"/>
    </row>
    <row r="365" spans="1:7" ht="13.5" thickBot="1" x14ac:dyDescent="0.3">
      <c r="A365" s="34"/>
      <c r="C365" s="35"/>
      <c r="F365" s="92"/>
      <c r="G365" s="36"/>
    </row>
    <row r="366" spans="1:7" ht="13.5" thickBot="1" x14ac:dyDescent="0.3">
      <c r="A366" s="34"/>
      <c r="B366" s="239" t="s">
        <v>70</v>
      </c>
      <c r="C366" s="35"/>
      <c r="F366" s="217" t="str">
        <f>IF(F358=0," ",F362-F364)</f>
        <v xml:space="preserve"> </v>
      </c>
      <c r="G366" s="36"/>
    </row>
    <row r="367" spans="1:7" x14ac:dyDescent="0.25">
      <c r="A367" s="48"/>
      <c r="B367" s="49"/>
      <c r="C367" s="49"/>
      <c r="D367" s="50"/>
      <c r="E367" s="49"/>
      <c r="F367" s="51"/>
      <c r="G36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zoomScaleNormal="90" zoomScaleSheetLayoutView="100" zoomScalePageLayoutView="90" workbookViewId="0">
      <selection activeCell="F20" sqref="F20"/>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v>1980900</v>
      </c>
      <c r="G18" s="116"/>
    </row>
    <row r="19" spans="1:11" ht="13.5" thickBot="1" x14ac:dyDescent="0.3">
      <c r="A19" s="114"/>
      <c r="C19" s="115"/>
      <c r="G19" s="116"/>
    </row>
    <row r="20" spans="1:11" ht="13.5" thickBot="1" x14ac:dyDescent="0.3">
      <c r="A20" s="114"/>
      <c r="B20" s="90" t="s">
        <v>11</v>
      </c>
      <c r="C20" s="115"/>
      <c r="E20" s="12" t="s">
        <v>2</v>
      </c>
      <c r="F20" s="15">
        <v>1980900</v>
      </c>
      <c r="G20" s="116"/>
    </row>
    <row r="21" spans="1:11" s="113" customFormat="1" ht="15" x14ac:dyDescent="0.25">
      <c r="A21" s="117"/>
      <c r="B21" s="94"/>
      <c r="C21" s="94"/>
      <c r="D21" s="118"/>
      <c r="F21" s="99"/>
      <c r="G21" s="119"/>
    </row>
    <row r="22" spans="1:11" s="113" customFormat="1" ht="58.5" x14ac:dyDescent="0.25">
      <c r="A22" s="120"/>
      <c r="B22" s="41" t="s">
        <v>233</v>
      </c>
      <c r="C22" s="121"/>
      <c r="D22" s="152" t="s">
        <v>358</v>
      </c>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Yes</v>
      </c>
      <c r="G29" s="116"/>
    </row>
    <row r="30" spans="1:11" ht="6.75" customHeight="1" x14ac:dyDescent="0.25">
      <c r="A30" s="114"/>
      <c r="G30" s="116"/>
    </row>
    <row r="31" spans="1:11" ht="13.5" thickBot="1" x14ac:dyDescent="0.3">
      <c r="A31" s="114"/>
      <c r="B31" s="297" t="s">
        <v>306</v>
      </c>
      <c r="C31" s="297"/>
      <c r="D31" s="297"/>
      <c r="G31" s="116"/>
    </row>
    <row r="32" spans="1:11" ht="13.5" thickBot="1" x14ac:dyDescent="0.3">
      <c r="A32" s="114"/>
      <c r="B32" s="297"/>
      <c r="C32" s="297"/>
      <c r="D32" s="297"/>
      <c r="E32" s="12" t="s">
        <v>2</v>
      </c>
      <c r="F32" s="15" t="s">
        <v>191</v>
      </c>
      <c r="G32" s="116"/>
    </row>
    <row r="33" spans="1:7" ht="6.75" customHeight="1" x14ac:dyDescent="0.25">
      <c r="A33" s="114"/>
      <c r="G33" s="116"/>
    </row>
    <row r="34" spans="1:7" x14ac:dyDescent="0.25">
      <c r="A34" s="114"/>
      <c r="B34" s="298" t="s">
        <v>427</v>
      </c>
      <c r="C34" s="299"/>
      <c r="D34" s="300"/>
      <c r="G34" s="116"/>
    </row>
    <row r="35" spans="1:7" x14ac:dyDescent="0.25">
      <c r="A35" s="114"/>
      <c r="B35" s="301"/>
      <c r="C35" s="302"/>
      <c r="D35" s="303"/>
      <c r="G35" s="116"/>
    </row>
    <row r="36" spans="1:7" x14ac:dyDescent="0.25">
      <c r="A36" s="114"/>
      <c r="B36" s="301"/>
      <c r="C36" s="302"/>
      <c r="D36" s="303"/>
      <c r="G36" s="116"/>
    </row>
    <row r="37" spans="1:7" x14ac:dyDescent="0.25">
      <c r="A37" s="114"/>
      <c r="B37" s="301"/>
      <c r="C37" s="302"/>
      <c r="D37" s="303"/>
      <c r="G37" s="116"/>
    </row>
    <row r="38" spans="1:7" x14ac:dyDescent="0.25">
      <c r="A38" s="114"/>
      <c r="B38" s="301"/>
      <c r="C38" s="302"/>
      <c r="D38" s="303"/>
      <c r="G38" s="116"/>
    </row>
    <row r="39" spans="1:7" x14ac:dyDescent="0.25">
      <c r="A39" s="114"/>
      <c r="B39" s="301"/>
      <c r="C39" s="302"/>
      <c r="D39" s="303"/>
      <c r="G39" s="116"/>
    </row>
    <row r="40" spans="1:7" x14ac:dyDescent="0.25">
      <c r="A40" s="114"/>
      <c r="B40" s="304"/>
      <c r="C40" s="305"/>
      <c r="D40" s="306"/>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29.25" x14ac:dyDescent="0.25">
      <c r="A47" s="120"/>
      <c r="B47" s="41" t="s">
        <v>233</v>
      </c>
      <c r="C47" s="121"/>
      <c r="D47" s="152" t="s">
        <v>359</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297" t="s">
        <v>306</v>
      </c>
      <c r="C56" s="297"/>
      <c r="D56" s="297"/>
      <c r="G56" s="116"/>
    </row>
    <row r="57" spans="1:7" ht="13.5" thickBot="1" x14ac:dyDescent="0.3">
      <c r="A57" s="114"/>
      <c r="B57" s="297"/>
      <c r="C57" s="297"/>
      <c r="D57" s="297"/>
      <c r="E57" s="12" t="s">
        <v>2</v>
      </c>
      <c r="F57" s="15" t="s">
        <v>191</v>
      </c>
      <c r="G57" s="116"/>
    </row>
    <row r="58" spans="1:7" ht="6.75" customHeight="1" x14ac:dyDescent="0.25">
      <c r="A58" s="114"/>
      <c r="G58" s="116"/>
    </row>
    <row r="59" spans="1:7" x14ac:dyDescent="0.25">
      <c r="A59" s="114"/>
      <c r="B59" s="298" t="s">
        <v>393</v>
      </c>
      <c r="C59" s="299"/>
      <c r="D59" s="300"/>
      <c r="G59" s="116"/>
    </row>
    <row r="60" spans="1:7" x14ac:dyDescent="0.25">
      <c r="A60" s="114"/>
      <c r="B60" s="301"/>
      <c r="C60" s="302"/>
      <c r="D60" s="303"/>
      <c r="G60" s="116"/>
    </row>
    <row r="61" spans="1:7" x14ac:dyDescent="0.25">
      <c r="A61" s="114"/>
      <c r="B61" s="301"/>
      <c r="C61" s="302"/>
      <c r="D61" s="303"/>
      <c r="G61" s="116"/>
    </row>
    <row r="62" spans="1:7" x14ac:dyDescent="0.25">
      <c r="A62" s="114"/>
      <c r="B62" s="301"/>
      <c r="C62" s="302"/>
      <c r="D62" s="303"/>
      <c r="G62" s="116"/>
    </row>
    <row r="63" spans="1:7" x14ac:dyDescent="0.25">
      <c r="A63" s="114"/>
      <c r="B63" s="301"/>
      <c r="C63" s="302"/>
      <c r="D63" s="303"/>
      <c r="G63" s="116"/>
    </row>
    <row r="64" spans="1:7" x14ac:dyDescent="0.25">
      <c r="A64" s="114"/>
      <c r="B64" s="301"/>
      <c r="C64" s="302"/>
      <c r="D64" s="303"/>
      <c r="G64" s="116"/>
    </row>
    <row r="65" spans="1:7" ht="70.5" customHeight="1" x14ac:dyDescent="0.25">
      <c r="A65" s="114"/>
      <c r="B65" s="304"/>
      <c r="C65" s="305"/>
      <c r="D65" s="306"/>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44.25" x14ac:dyDescent="0.25">
      <c r="A72" s="120"/>
      <c r="B72" s="41" t="s">
        <v>233</v>
      </c>
      <c r="C72" s="121"/>
      <c r="D72" s="152" t="s">
        <v>360</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Yes</v>
      </c>
      <c r="G79" s="116"/>
    </row>
    <row r="80" spans="1:7" ht="6.75" customHeight="1" x14ac:dyDescent="0.25">
      <c r="A80" s="114"/>
      <c r="G80" s="116"/>
    </row>
    <row r="81" spans="1:7" ht="13.5" customHeight="1" thickBot="1" x14ac:dyDescent="0.3">
      <c r="A81" s="114"/>
      <c r="B81" s="297" t="s">
        <v>306</v>
      </c>
      <c r="C81" s="297"/>
      <c r="D81" s="297"/>
      <c r="G81" s="116"/>
    </row>
    <row r="82" spans="1:7" ht="13.5" thickBot="1" x14ac:dyDescent="0.3">
      <c r="A82" s="114"/>
      <c r="B82" s="297"/>
      <c r="C82" s="297"/>
      <c r="D82" s="297"/>
      <c r="E82" s="12" t="s">
        <v>2</v>
      </c>
      <c r="F82" s="15" t="s">
        <v>191</v>
      </c>
      <c r="G82" s="116"/>
    </row>
    <row r="83" spans="1:7" ht="6.75" customHeight="1" x14ac:dyDescent="0.25">
      <c r="A83" s="114"/>
      <c r="G83" s="116"/>
    </row>
    <row r="84" spans="1:7" x14ac:dyDescent="0.25">
      <c r="A84" s="114"/>
      <c r="B84" s="307" t="s">
        <v>420</v>
      </c>
      <c r="C84" s="308"/>
      <c r="D84" s="309"/>
      <c r="G84" s="116"/>
    </row>
    <row r="85" spans="1:7" x14ac:dyDescent="0.25">
      <c r="A85" s="114"/>
      <c r="B85" s="310"/>
      <c r="C85" s="311"/>
      <c r="D85" s="312"/>
      <c r="G85" s="116"/>
    </row>
    <row r="86" spans="1:7" x14ac:dyDescent="0.25">
      <c r="A86" s="114"/>
      <c r="B86" s="310"/>
      <c r="C86" s="311"/>
      <c r="D86" s="312"/>
      <c r="G86" s="116"/>
    </row>
    <row r="87" spans="1:7" x14ac:dyDescent="0.25">
      <c r="A87" s="114"/>
      <c r="B87" s="310"/>
      <c r="C87" s="311"/>
      <c r="D87" s="312"/>
      <c r="G87" s="116"/>
    </row>
    <row r="88" spans="1:7" ht="103.5" customHeight="1" x14ac:dyDescent="0.25">
      <c r="A88" s="114"/>
      <c r="B88" s="310"/>
      <c r="C88" s="311"/>
      <c r="D88" s="312"/>
      <c r="G88" s="116"/>
    </row>
    <row r="89" spans="1:7" ht="119.25" customHeight="1" x14ac:dyDescent="0.25">
      <c r="A89" s="114"/>
      <c r="B89" s="310"/>
      <c r="C89" s="311"/>
      <c r="D89" s="312"/>
      <c r="G89" s="116"/>
    </row>
    <row r="90" spans="1:7" ht="40.5" customHeight="1" x14ac:dyDescent="0.25">
      <c r="A90" s="114"/>
      <c r="B90" s="313"/>
      <c r="C90" s="314"/>
      <c r="D90" s="315"/>
      <c r="G90" s="116"/>
    </row>
    <row r="91" spans="1:7" ht="6.75" customHeight="1" thickBot="1" x14ac:dyDescent="0.3">
      <c r="A91" s="114"/>
      <c r="G91" s="116"/>
    </row>
    <row r="92" spans="1:7" ht="13.5" thickBot="1" x14ac:dyDescent="0.3">
      <c r="A92" s="114"/>
      <c r="B92" s="90" t="s">
        <v>20</v>
      </c>
      <c r="E92" s="12" t="s">
        <v>2</v>
      </c>
      <c r="F92" s="54" t="s">
        <v>191</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59.25" x14ac:dyDescent="0.25">
      <c r="A97" s="120"/>
      <c r="B97" s="41" t="s">
        <v>233</v>
      </c>
      <c r="C97" s="121"/>
      <c r="D97" s="152" t="s">
        <v>394</v>
      </c>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v>7.8</v>
      </c>
      <c r="G100" s="116"/>
    </row>
    <row r="101" spans="1:7" ht="6.75" customHeight="1" thickBot="1" x14ac:dyDescent="0.3">
      <c r="A101" s="114"/>
      <c r="F101" s="129"/>
      <c r="G101" s="116"/>
    </row>
    <row r="102" spans="1:7" ht="13.5" thickBot="1" x14ac:dyDescent="0.3">
      <c r="A102" s="114"/>
      <c r="B102" s="90" t="s">
        <v>19</v>
      </c>
      <c r="E102" s="12" t="s">
        <v>2</v>
      </c>
      <c r="F102" s="54">
        <v>7.2</v>
      </c>
      <c r="G102" s="116"/>
    </row>
    <row r="103" spans="1:7" ht="6.75" customHeight="1" thickBot="1" x14ac:dyDescent="0.3">
      <c r="A103" s="114"/>
      <c r="G103" s="116"/>
    </row>
    <row r="104" spans="1:7" ht="13.5" thickBot="1" x14ac:dyDescent="0.3">
      <c r="A104" s="114"/>
      <c r="C104" s="90" t="s">
        <v>14</v>
      </c>
      <c r="F104" s="96">
        <f>IF(F102&gt;0,F100/F102,IF(F107&gt;0,F107,"N/A"))</f>
        <v>1.0833333333333333</v>
      </c>
      <c r="G104" s="116"/>
    </row>
    <row r="105" spans="1:7" ht="6.75" customHeight="1" x14ac:dyDescent="0.25">
      <c r="A105" s="114"/>
      <c r="G105" s="116"/>
    </row>
    <row r="106" spans="1:7" ht="13.5" customHeight="1" thickBot="1" x14ac:dyDescent="0.3">
      <c r="A106" s="114"/>
      <c r="B106" s="297" t="s">
        <v>306</v>
      </c>
      <c r="C106" s="297"/>
      <c r="D106" s="297"/>
      <c r="G106" s="116"/>
    </row>
    <row r="107" spans="1:7" ht="13.5" thickBot="1" x14ac:dyDescent="0.3">
      <c r="A107" s="114"/>
      <c r="B107" s="297"/>
      <c r="C107" s="297"/>
      <c r="D107" s="297"/>
      <c r="E107" s="12" t="s">
        <v>2</v>
      </c>
      <c r="F107" s="15" t="s">
        <v>191</v>
      </c>
      <c r="G107" s="116"/>
    </row>
    <row r="108" spans="1:7" ht="6.75" customHeight="1" x14ac:dyDescent="0.25">
      <c r="A108" s="114"/>
      <c r="G108" s="116"/>
    </row>
    <row r="109" spans="1:7" x14ac:dyDescent="0.25">
      <c r="A109" s="114"/>
      <c r="B109" s="298" t="s">
        <v>395</v>
      </c>
      <c r="C109" s="299"/>
      <c r="D109" s="300"/>
      <c r="G109" s="116"/>
    </row>
    <row r="110" spans="1:7" x14ac:dyDescent="0.25">
      <c r="A110" s="114"/>
      <c r="B110" s="301"/>
      <c r="C110" s="302"/>
      <c r="D110" s="303"/>
      <c r="G110" s="116"/>
    </row>
    <row r="111" spans="1:7" x14ac:dyDescent="0.25">
      <c r="A111" s="114"/>
      <c r="B111" s="301"/>
      <c r="C111" s="302"/>
      <c r="D111" s="303"/>
      <c r="G111" s="116"/>
    </row>
    <row r="112" spans="1:7" x14ac:dyDescent="0.25">
      <c r="A112" s="114"/>
      <c r="B112" s="301"/>
      <c r="C112" s="302"/>
      <c r="D112" s="303"/>
      <c r="G112" s="116"/>
    </row>
    <row r="113" spans="1:7" x14ac:dyDescent="0.25">
      <c r="A113" s="114"/>
      <c r="B113" s="301"/>
      <c r="C113" s="302"/>
      <c r="D113" s="303"/>
      <c r="G113" s="116"/>
    </row>
    <row r="114" spans="1:7" x14ac:dyDescent="0.25">
      <c r="A114" s="114"/>
      <c r="B114" s="301"/>
      <c r="C114" s="302"/>
      <c r="D114" s="303"/>
      <c r="G114" s="116"/>
    </row>
    <row r="115" spans="1:7" ht="91.5" customHeight="1" x14ac:dyDescent="0.25">
      <c r="A115" s="114"/>
      <c r="B115" s="304"/>
      <c r="C115" s="305"/>
      <c r="D115" s="306"/>
      <c r="G115" s="116"/>
    </row>
    <row r="116" spans="1:7" ht="6.75" customHeight="1" thickBot="1" x14ac:dyDescent="0.3">
      <c r="A116" s="114"/>
      <c r="G116" s="116"/>
    </row>
    <row r="117" spans="1:7" ht="13.5" thickBot="1" x14ac:dyDescent="0.3">
      <c r="A117" s="114"/>
      <c r="B117" s="90" t="s">
        <v>20</v>
      </c>
      <c r="E117" s="12" t="s">
        <v>2</v>
      </c>
      <c r="F117" s="54" t="s">
        <v>191</v>
      </c>
      <c r="G117" s="116"/>
    </row>
    <row r="118" spans="1:7" ht="6.75" customHeight="1" thickBot="1" x14ac:dyDescent="0.3">
      <c r="A118" s="114"/>
      <c r="G118" s="116"/>
    </row>
    <row r="119" spans="1:7" ht="13.5" thickBot="1" x14ac:dyDescent="0.3">
      <c r="A119" s="114"/>
      <c r="C119" s="115" t="s">
        <v>15</v>
      </c>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297" t="s">
        <v>306</v>
      </c>
      <c r="C131" s="297"/>
      <c r="D131" s="297"/>
      <c r="G131" s="116"/>
    </row>
    <row r="132" spans="1:7" ht="13.5" thickBot="1" x14ac:dyDescent="0.3">
      <c r="A132" s="114"/>
      <c r="B132" s="297"/>
      <c r="C132" s="297"/>
      <c r="D132" s="297"/>
      <c r="E132" s="12" t="s">
        <v>2</v>
      </c>
      <c r="F132" s="15"/>
      <c r="G132" s="116"/>
    </row>
    <row r="133" spans="1:7" ht="6.75" customHeight="1" x14ac:dyDescent="0.25">
      <c r="A133" s="114"/>
      <c r="G133" s="116"/>
    </row>
    <row r="134" spans="1:7" x14ac:dyDescent="0.25">
      <c r="A134" s="114"/>
      <c r="B134" s="298"/>
      <c r="C134" s="299"/>
      <c r="D134" s="300"/>
      <c r="G134" s="116"/>
    </row>
    <row r="135" spans="1:7" x14ac:dyDescent="0.25">
      <c r="A135" s="114"/>
      <c r="B135" s="301"/>
      <c r="C135" s="302"/>
      <c r="D135" s="303"/>
      <c r="G135" s="116"/>
    </row>
    <row r="136" spans="1:7" x14ac:dyDescent="0.25">
      <c r="A136" s="114"/>
      <c r="B136" s="301"/>
      <c r="C136" s="302"/>
      <c r="D136" s="303"/>
      <c r="G136" s="116"/>
    </row>
    <row r="137" spans="1:7" x14ac:dyDescent="0.25">
      <c r="A137" s="114"/>
      <c r="B137" s="301"/>
      <c r="C137" s="302"/>
      <c r="D137" s="303"/>
      <c r="G137" s="116"/>
    </row>
    <row r="138" spans="1:7" x14ac:dyDescent="0.25">
      <c r="A138" s="114"/>
      <c r="B138" s="301"/>
      <c r="C138" s="302"/>
      <c r="D138" s="303"/>
      <c r="G138" s="116"/>
    </row>
    <row r="139" spans="1:7" x14ac:dyDescent="0.25">
      <c r="A139" s="114"/>
      <c r="B139" s="301"/>
      <c r="C139" s="302"/>
      <c r="D139" s="303"/>
      <c r="G139" s="116"/>
    </row>
    <row r="140" spans="1:7" x14ac:dyDescent="0.25">
      <c r="A140" s="114"/>
      <c r="B140" s="304"/>
      <c r="C140" s="305"/>
      <c r="D140" s="30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297" t="s">
        <v>306</v>
      </c>
      <c r="C156" s="297"/>
      <c r="D156" s="297"/>
      <c r="G156" s="116"/>
    </row>
    <row r="157" spans="1:7" ht="13.5" thickBot="1" x14ac:dyDescent="0.3">
      <c r="A157" s="114"/>
      <c r="B157" s="297"/>
      <c r="C157" s="297"/>
      <c r="D157" s="297"/>
      <c r="E157" s="12" t="s">
        <v>2</v>
      </c>
      <c r="F157" s="15"/>
      <c r="G157" s="116"/>
    </row>
    <row r="158" spans="1:7" ht="6.75" customHeight="1" x14ac:dyDescent="0.25">
      <c r="A158" s="114"/>
      <c r="G158" s="116"/>
    </row>
    <row r="159" spans="1:7" x14ac:dyDescent="0.25">
      <c r="A159" s="114"/>
      <c r="B159" s="298"/>
      <c r="C159" s="299"/>
      <c r="D159" s="300"/>
      <c r="G159" s="116"/>
    </row>
    <row r="160" spans="1:7" x14ac:dyDescent="0.25">
      <c r="A160" s="114"/>
      <c r="B160" s="301"/>
      <c r="C160" s="302"/>
      <c r="D160" s="303"/>
      <c r="G160" s="116"/>
    </row>
    <row r="161" spans="1:7" x14ac:dyDescent="0.25">
      <c r="A161" s="114"/>
      <c r="B161" s="301"/>
      <c r="C161" s="302"/>
      <c r="D161" s="303"/>
      <c r="G161" s="116"/>
    </row>
    <row r="162" spans="1:7" x14ac:dyDescent="0.25">
      <c r="A162" s="114"/>
      <c r="B162" s="301"/>
      <c r="C162" s="302"/>
      <c r="D162" s="303"/>
      <c r="G162" s="116"/>
    </row>
    <row r="163" spans="1:7" x14ac:dyDescent="0.25">
      <c r="A163" s="114"/>
      <c r="B163" s="301"/>
      <c r="C163" s="302"/>
      <c r="D163" s="303"/>
      <c r="G163" s="116"/>
    </row>
    <row r="164" spans="1:7" x14ac:dyDescent="0.25">
      <c r="A164" s="114"/>
      <c r="B164" s="301"/>
      <c r="C164" s="302"/>
      <c r="D164" s="303"/>
      <c r="G164" s="116"/>
    </row>
    <row r="165" spans="1:7" x14ac:dyDescent="0.25">
      <c r="A165" s="114"/>
      <c r="B165" s="304"/>
      <c r="C165" s="305"/>
      <c r="D165" s="30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297" t="s">
        <v>306</v>
      </c>
      <c r="C181" s="297"/>
      <c r="D181" s="297"/>
      <c r="G181" s="116"/>
    </row>
    <row r="182" spans="1:7" ht="13.5" thickBot="1" x14ac:dyDescent="0.3">
      <c r="A182" s="114"/>
      <c r="B182" s="297"/>
      <c r="C182" s="297"/>
      <c r="D182" s="297"/>
      <c r="E182" s="12" t="s">
        <v>2</v>
      </c>
      <c r="F182" s="15"/>
      <c r="G182" s="116"/>
    </row>
    <row r="183" spans="1:7" ht="6.75" customHeight="1" x14ac:dyDescent="0.25">
      <c r="A183" s="114"/>
      <c r="G183" s="116"/>
    </row>
    <row r="184" spans="1:7" x14ac:dyDescent="0.25">
      <c r="A184" s="114"/>
      <c r="B184" s="298"/>
      <c r="C184" s="299"/>
      <c r="D184" s="300"/>
      <c r="G184" s="116"/>
    </row>
    <row r="185" spans="1:7" x14ac:dyDescent="0.25">
      <c r="A185" s="114"/>
      <c r="B185" s="301"/>
      <c r="C185" s="302"/>
      <c r="D185" s="303"/>
      <c r="G185" s="116"/>
    </row>
    <row r="186" spans="1:7" x14ac:dyDescent="0.25">
      <c r="A186" s="114"/>
      <c r="B186" s="301"/>
      <c r="C186" s="302"/>
      <c r="D186" s="303"/>
      <c r="G186" s="116"/>
    </row>
    <row r="187" spans="1:7" x14ac:dyDescent="0.25">
      <c r="A187" s="114"/>
      <c r="B187" s="301"/>
      <c r="C187" s="302"/>
      <c r="D187" s="303"/>
      <c r="G187" s="116"/>
    </row>
    <row r="188" spans="1:7" x14ac:dyDescent="0.25">
      <c r="A188" s="114"/>
      <c r="B188" s="301"/>
      <c r="C188" s="302"/>
      <c r="D188" s="303"/>
      <c r="G188" s="116"/>
    </row>
    <row r="189" spans="1:7" x14ac:dyDescent="0.25">
      <c r="A189" s="114"/>
      <c r="B189" s="301"/>
      <c r="C189" s="302"/>
      <c r="D189" s="303"/>
      <c r="G189" s="116"/>
    </row>
    <row r="190" spans="1:7" x14ac:dyDescent="0.25">
      <c r="A190" s="114"/>
      <c r="B190" s="304"/>
      <c r="C190" s="305"/>
      <c r="D190" s="30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297" t="s">
        <v>306</v>
      </c>
      <c r="C206" s="297"/>
      <c r="D206" s="297"/>
      <c r="G206" s="116"/>
    </row>
    <row r="207" spans="1:7" ht="13.5" thickBot="1" x14ac:dyDescent="0.3">
      <c r="A207" s="114"/>
      <c r="B207" s="297"/>
      <c r="C207" s="297"/>
      <c r="D207" s="297"/>
      <c r="E207" s="12" t="s">
        <v>2</v>
      </c>
      <c r="F207" s="15"/>
      <c r="G207" s="116"/>
    </row>
    <row r="208" spans="1:7" ht="6.75" customHeight="1" x14ac:dyDescent="0.25">
      <c r="A208" s="114"/>
      <c r="G208" s="116"/>
    </row>
    <row r="209" spans="1:7" x14ac:dyDescent="0.25">
      <c r="A209" s="114"/>
      <c r="B209" s="298"/>
      <c r="C209" s="299"/>
      <c r="D209" s="300"/>
      <c r="G209" s="116"/>
    </row>
    <row r="210" spans="1:7" x14ac:dyDescent="0.25">
      <c r="A210" s="114"/>
      <c r="B210" s="301"/>
      <c r="C210" s="302"/>
      <c r="D210" s="303"/>
      <c r="G210" s="116"/>
    </row>
    <row r="211" spans="1:7" x14ac:dyDescent="0.25">
      <c r="A211" s="114"/>
      <c r="B211" s="301"/>
      <c r="C211" s="302"/>
      <c r="D211" s="303"/>
      <c r="G211" s="116"/>
    </row>
    <row r="212" spans="1:7" x14ac:dyDescent="0.25">
      <c r="A212" s="114"/>
      <c r="B212" s="301"/>
      <c r="C212" s="302"/>
      <c r="D212" s="303"/>
      <c r="G212" s="116"/>
    </row>
    <row r="213" spans="1:7" x14ac:dyDescent="0.25">
      <c r="A213" s="114"/>
      <c r="B213" s="301"/>
      <c r="C213" s="302"/>
      <c r="D213" s="303"/>
      <c r="G213" s="116"/>
    </row>
    <row r="214" spans="1:7" x14ac:dyDescent="0.25">
      <c r="A214" s="114"/>
      <c r="B214" s="301"/>
      <c r="C214" s="302"/>
      <c r="D214" s="303"/>
      <c r="G214" s="116"/>
    </row>
    <row r="215" spans="1:7" x14ac:dyDescent="0.25">
      <c r="A215" s="114"/>
      <c r="B215" s="304"/>
      <c r="C215" s="305"/>
      <c r="D215" s="30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297" t="s">
        <v>306</v>
      </c>
      <c r="C231" s="297"/>
      <c r="D231" s="297"/>
      <c r="G231" s="116"/>
    </row>
    <row r="232" spans="1:7" ht="13.5" thickBot="1" x14ac:dyDescent="0.3">
      <c r="A232" s="114"/>
      <c r="B232" s="297"/>
      <c r="C232" s="297"/>
      <c r="D232" s="297"/>
      <c r="E232" s="12" t="s">
        <v>2</v>
      </c>
      <c r="F232" s="15"/>
      <c r="G232" s="116"/>
    </row>
    <row r="233" spans="1:7" ht="6.75" customHeight="1" x14ac:dyDescent="0.25">
      <c r="A233" s="114"/>
      <c r="G233" s="116"/>
    </row>
    <row r="234" spans="1:7" x14ac:dyDescent="0.25">
      <c r="A234" s="114"/>
      <c r="B234" s="298"/>
      <c r="C234" s="299"/>
      <c r="D234" s="300"/>
      <c r="G234" s="116"/>
    </row>
    <row r="235" spans="1:7" x14ac:dyDescent="0.25">
      <c r="A235" s="114"/>
      <c r="B235" s="301"/>
      <c r="C235" s="302"/>
      <c r="D235" s="303"/>
      <c r="G235" s="116"/>
    </row>
    <row r="236" spans="1:7" x14ac:dyDescent="0.25">
      <c r="A236" s="114"/>
      <c r="B236" s="301"/>
      <c r="C236" s="302"/>
      <c r="D236" s="303"/>
      <c r="G236" s="116"/>
    </row>
    <row r="237" spans="1:7" x14ac:dyDescent="0.25">
      <c r="A237" s="114"/>
      <c r="B237" s="301"/>
      <c r="C237" s="302"/>
      <c r="D237" s="303"/>
      <c r="G237" s="116"/>
    </row>
    <row r="238" spans="1:7" x14ac:dyDescent="0.25">
      <c r="A238" s="114"/>
      <c r="B238" s="301"/>
      <c r="C238" s="302"/>
      <c r="D238" s="303"/>
      <c r="G238" s="116"/>
    </row>
    <row r="239" spans="1:7" x14ac:dyDescent="0.25">
      <c r="A239" s="114"/>
      <c r="B239" s="301"/>
      <c r="C239" s="302"/>
      <c r="D239" s="303"/>
      <c r="G239" s="116"/>
    </row>
    <row r="240" spans="1:7" x14ac:dyDescent="0.25">
      <c r="A240" s="114"/>
      <c r="B240" s="304"/>
      <c r="C240" s="305"/>
      <c r="D240" s="30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297" t="s">
        <v>306</v>
      </c>
      <c r="C256" s="297"/>
      <c r="D256" s="297"/>
      <c r="G256" s="116"/>
    </row>
    <row r="257" spans="1:7" ht="13.5" thickBot="1" x14ac:dyDescent="0.3">
      <c r="A257" s="114"/>
      <c r="B257" s="297"/>
      <c r="C257" s="297"/>
      <c r="D257" s="297"/>
      <c r="E257" s="12" t="s">
        <v>2</v>
      </c>
      <c r="F257" s="15"/>
      <c r="G257" s="116"/>
    </row>
    <row r="258" spans="1:7" ht="6.75" customHeight="1" x14ac:dyDescent="0.25">
      <c r="A258" s="114"/>
      <c r="G258" s="116"/>
    </row>
    <row r="259" spans="1:7" x14ac:dyDescent="0.25">
      <c r="A259" s="114"/>
      <c r="B259" s="298"/>
      <c r="C259" s="299"/>
      <c r="D259" s="300"/>
      <c r="G259" s="116"/>
    </row>
    <row r="260" spans="1:7" x14ac:dyDescent="0.25">
      <c r="A260" s="114"/>
      <c r="B260" s="301"/>
      <c r="C260" s="302"/>
      <c r="D260" s="303"/>
      <c r="G260" s="116"/>
    </row>
    <row r="261" spans="1:7" x14ac:dyDescent="0.25">
      <c r="A261" s="114"/>
      <c r="B261" s="301"/>
      <c r="C261" s="302"/>
      <c r="D261" s="303"/>
      <c r="G261" s="116"/>
    </row>
    <row r="262" spans="1:7" x14ac:dyDescent="0.25">
      <c r="A262" s="114"/>
      <c r="B262" s="301"/>
      <c r="C262" s="302"/>
      <c r="D262" s="303"/>
      <c r="G262" s="116"/>
    </row>
    <row r="263" spans="1:7" x14ac:dyDescent="0.25">
      <c r="A263" s="114"/>
      <c r="B263" s="301"/>
      <c r="C263" s="302"/>
      <c r="D263" s="303"/>
      <c r="G263" s="116"/>
    </row>
    <row r="264" spans="1:7" x14ac:dyDescent="0.25">
      <c r="A264" s="114"/>
      <c r="B264" s="301"/>
      <c r="C264" s="302"/>
      <c r="D264" s="303"/>
      <c r="G264" s="116"/>
    </row>
    <row r="265" spans="1:7" x14ac:dyDescent="0.25">
      <c r="A265" s="114"/>
      <c r="B265" s="304"/>
      <c r="C265" s="305"/>
      <c r="D265" s="30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zoomScaleNormal="90" zoomScaleSheetLayoutView="100" zoomScalePageLayoutView="90" workbookViewId="0">
      <selection activeCell="F20" sqref="F20"/>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1980900</v>
      </c>
      <c r="G18" s="116"/>
    </row>
    <row r="19" spans="1:7" ht="13.5" thickBot="1" x14ac:dyDescent="0.3">
      <c r="A19" s="114"/>
      <c r="C19" s="115"/>
      <c r="G19" s="116"/>
    </row>
    <row r="20" spans="1:7" ht="13.5" thickBot="1" x14ac:dyDescent="0.3">
      <c r="A20" s="114"/>
      <c r="B20" s="90" t="s">
        <v>11</v>
      </c>
      <c r="C20" s="115"/>
      <c r="E20" s="12" t="s">
        <v>2</v>
      </c>
      <c r="F20" s="15">
        <v>1980900</v>
      </c>
      <c r="G20" s="116"/>
    </row>
    <row r="21" spans="1:7" s="113" customFormat="1" ht="15" x14ac:dyDescent="0.25">
      <c r="A21" s="117"/>
      <c r="B21" s="94"/>
      <c r="C21" s="94"/>
      <c r="D21" s="118"/>
      <c r="F21" s="99"/>
      <c r="G21" s="119"/>
    </row>
    <row r="22" spans="1:7" s="113" customFormat="1" ht="44.25" x14ac:dyDescent="0.25">
      <c r="A22" s="120"/>
      <c r="B22" s="41" t="s">
        <v>233</v>
      </c>
      <c r="C22" s="121"/>
      <c r="D22" s="152" t="s">
        <v>349</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v>2</v>
      </c>
      <c r="G25" s="116"/>
    </row>
    <row r="26" spans="1:7" ht="6.75" customHeight="1" thickBot="1" x14ac:dyDescent="0.3">
      <c r="A26" s="114"/>
      <c r="F26" s="129"/>
      <c r="G26" s="116"/>
    </row>
    <row r="27" spans="1:7" ht="13.5" thickBot="1" x14ac:dyDescent="0.3">
      <c r="A27" s="114"/>
      <c r="B27" s="90" t="s">
        <v>19</v>
      </c>
      <c r="E27" s="12" t="s">
        <v>2</v>
      </c>
      <c r="F27" s="54">
        <v>2</v>
      </c>
      <c r="G27" s="116"/>
    </row>
    <row r="28" spans="1:7" ht="6.75" customHeight="1" thickBot="1" x14ac:dyDescent="0.3">
      <c r="A28" s="114"/>
      <c r="G28" s="116"/>
    </row>
    <row r="29" spans="1:7" ht="13.5" thickBot="1" x14ac:dyDescent="0.3">
      <c r="A29" s="114"/>
      <c r="C29" s="90" t="s">
        <v>14</v>
      </c>
      <c r="F29" s="96">
        <f>IF(F27&gt;0,F25/F27,IF(F32&gt;0,F32,"N/A"))</f>
        <v>1</v>
      </c>
      <c r="G29" s="116"/>
    </row>
    <row r="30" spans="1:7" ht="6.75" customHeight="1" x14ac:dyDescent="0.25">
      <c r="A30" s="114"/>
      <c r="G30" s="116"/>
    </row>
    <row r="31" spans="1:7" ht="13.5" customHeight="1" thickBot="1" x14ac:dyDescent="0.3">
      <c r="A31" s="114"/>
      <c r="B31" s="297" t="s">
        <v>306</v>
      </c>
      <c r="C31" s="297"/>
      <c r="D31" s="297"/>
      <c r="G31" s="116"/>
    </row>
    <row r="32" spans="1:7" ht="13.5" thickBot="1" x14ac:dyDescent="0.3">
      <c r="A32" s="114"/>
      <c r="B32" s="297"/>
      <c r="C32" s="297"/>
      <c r="D32" s="297"/>
      <c r="E32" s="12" t="s">
        <v>2</v>
      </c>
      <c r="F32" s="15" t="s">
        <v>191</v>
      </c>
      <c r="G32" s="116"/>
    </row>
    <row r="33" spans="1:7" ht="6.75" customHeight="1" x14ac:dyDescent="0.25">
      <c r="A33" s="114"/>
      <c r="G33" s="116"/>
    </row>
    <row r="34" spans="1:7" x14ac:dyDescent="0.25">
      <c r="A34" s="114"/>
      <c r="B34" s="307" t="s">
        <v>396</v>
      </c>
      <c r="C34" s="308"/>
      <c r="D34" s="309"/>
      <c r="G34" s="116"/>
    </row>
    <row r="35" spans="1:7" x14ac:dyDescent="0.25">
      <c r="A35" s="114"/>
      <c r="B35" s="310"/>
      <c r="C35" s="311"/>
      <c r="D35" s="312"/>
      <c r="G35" s="116"/>
    </row>
    <row r="36" spans="1:7" x14ac:dyDescent="0.25">
      <c r="A36" s="114"/>
      <c r="B36" s="310"/>
      <c r="C36" s="311"/>
      <c r="D36" s="312"/>
      <c r="G36" s="116"/>
    </row>
    <row r="37" spans="1:7" x14ac:dyDescent="0.25">
      <c r="A37" s="114"/>
      <c r="B37" s="310"/>
      <c r="C37" s="311"/>
      <c r="D37" s="312"/>
      <c r="G37" s="116"/>
    </row>
    <row r="38" spans="1:7" x14ac:dyDescent="0.25">
      <c r="A38" s="114"/>
      <c r="B38" s="310"/>
      <c r="C38" s="311"/>
      <c r="D38" s="312"/>
      <c r="G38" s="116"/>
    </row>
    <row r="39" spans="1:7" x14ac:dyDescent="0.25">
      <c r="A39" s="114"/>
      <c r="B39" s="310"/>
      <c r="C39" s="311"/>
      <c r="D39" s="312"/>
      <c r="G39" s="116"/>
    </row>
    <row r="40" spans="1:7" x14ac:dyDescent="0.25">
      <c r="A40" s="114"/>
      <c r="B40" s="313"/>
      <c r="C40" s="314"/>
      <c r="D40" s="315"/>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38.25" customHeight="1" x14ac:dyDescent="0.25">
      <c r="A47" s="120"/>
      <c r="B47" s="41" t="s">
        <v>233</v>
      </c>
      <c r="C47" s="121"/>
      <c r="D47" s="152" t="s">
        <v>351</v>
      </c>
      <c r="G47" s="119"/>
    </row>
    <row r="48" spans="1:7" s="125" customFormat="1" ht="12" x14ac:dyDescent="0.25">
      <c r="A48" s="122"/>
      <c r="B48" s="123"/>
      <c r="C48" s="124"/>
      <c r="D48" s="153" t="s">
        <v>350</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v>12</v>
      </c>
      <c r="G50" s="116"/>
    </row>
    <row r="51" spans="1:7" ht="6.75" customHeight="1" thickBot="1" x14ac:dyDescent="0.3">
      <c r="A51" s="114"/>
      <c r="F51" s="129"/>
      <c r="G51" s="116"/>
    </row>
    <row r="52" spans="1:7" ht="13.5" thickBot="1" x14ac:dyDescent="0.3">
      <c r="A52" s="114"/>
      <c r="B52" s="90" t="s">
        <v>19</v>
      </c>
      <c r="E52" s="12" t="s">
        <v>2</v>
      </c>
      <c r="F52" s="54">
        <v>1</v>
      </c>
      <c r="G52" s="116"/>
    </row>
    <row r="53" spans="1:7" ht="6.75" customHeight="1" thickBot="1" x14ac:dyDescent="0.3">
      <c r="A53" s="114"/>
      <c r="G53" s="116"/>
    </row>
    <row r="54" spans="1:7" ht="13.5" thickBot="1" x14ac:dyDescent="0.3">
      <c r="A54" s="114"/>
      <c r="C54" s="90" t="s">
        <v>14</v>
      </c>
      <c r="F54" s="96">
        <f>IF(F52&gt;0,F50/F52,IF(F57&gt;0,F57,"N/A"))</f>
        <v>12</v>
      </c>
      <c r="G54" s="116"/>
    </row>
    <row r="55" spans="1:7" ht="6.75" customHeight="1" x14ac:dyDescent="0.25">
      <c r="A55" s="114"/>
      <c r="G55" s="116"/>
    </row>
    <row r="56" spans="1:7" ht="13.5" customHeight="1" thickBot="1" x14ac:dyDescent="0.3">
      <c r="A56" s="114"/>
      <c r="B56" s="297" t="s">
        <v>306</v>
      </c>
      <c r="C56" s="297"/>
      <c r="D56" s="297"/>
      <c r="G56" s="116"/>
    </row>
    <row r="57" spans="1:7" ht="13.5" thickBot="1" x14ac:dyDescent="0.3">
      <c r="A57" s="114"/>
      <c r="B57" s="297"/>
      <c r="C57" s="297"/>
      <c r="D57" s="297"/>
      <c r="E57" s="12" t="s">
        <v>2</v>
      </c>
      <c r="F57" s="15" t="s">
        <v>191</v>
      </c>
      <c r="G57" s="116"/>
    </row>
    <row r="58" spans="1:7" ht="6.75" customHeight="1" x14ac:dyDescent="0.25">
      <c r="A58" s="114"/>
      <c r="G58" s="116"/>
    </row>
    <row r="59" spans="1:7" x14ac:dyDescent="0.25">
      <c r="A59" s="114"/>
      <c r="B59" s="307" t="s">
        <v>397</v>
      </c>
      <c r="C59" s="308"/>
      <c r="D59" s="309"/>
      <c r="G59" s="116"/>
    </row>
    <row r="60" spans="1:7" x14ac:dyDescent="0.25">
      <c r="A60" s="114"/>
      <c r="B60" s="310"/>
      <c r="C60" s="311"/>
      <c r="D60" s="312"/>
      <c r="G60" s="116"/>
    </row>
    <row r="61" spans="1:7" x14ac:dyDescent="0.25">
      <c r="A61" s="114"/>
      <c r="B61" s="310"/>
      <c r="C61" s="311"/>
      <c r="D61" s="312"/>
      <c r="G61" s="116"/>
    </row>
    <row r="62" spans="1:7" x14ac:dyDescent="0.25">
      <c r="A62" s="114"/>
      <c r="B62" s="310"/>
      <c r="C62" s="311"/>
      <c r="D62" s="312"/>
      <c r="G62" s="116"/>
    </row>
    <row r="63" spans="1:7" x14ac:dyDescent="0.25">
      <c r="A63" s="114"/>
      <c r="B63" s="310"/>
      <c r="C63" s="311"/>
      <c r="D63" s="312"/>
      <c r="G63" s="116"/>
    </row>
    <row r="64" spans="1:7" x14ac:dyDescent="0.25">
      <c r="A64" s="114"/>
      <c r="B64" s="310"/>
      <c r="C64" s="311"/>
      <c r="D64" s="312"/>
      <c r="G64" s="116"/>
    </row>
    <row r="65" spans="1:7" x14ac:dyDescent="0.25">
      <c r="A65" s="114"/>
      <c r="B65" s="313"/>
      <c r="C65" s="314"/>
      <c r="D65" s="315"/>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30" x14ac:dyDescent="0.25">
      <c r="A72" s="120"/>
      <c r="B72" s="41" t="s">
        <v>233</v>
      </c>
      <c r="C72" s="121"/>
      <c r="D72" s="152" t="s">
        <v>352</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Yes</v>
      </c>
      <c r="G79" s="116"/>
    </row>
    <row r="80" spans="1:7" ht="6.75" customHeight="1" x14ac:dyDescent="0.25">
      <c r="A80" s="114"/>
      <c r="G80" s="116"/>
    </row>
    <row r="81" spans="1:7" ht="13.5" customHeight="1" thickBot="1" x14ac:dyDescent="0.3">
      <c r="A81" s="114"/>
      <c r="B81" s="297" t="s">
        <v>306</v>
      </c>
      <c r="C81" s="297"/>
      <c r="D81" s="297"/>
      <c r="G81" s="116"/>
    </row>
    <row r="82" spans="1:7" ht="13.5" thickBot="1" x14ac:dyDescent="0.3">
      <c r="A82" s="114"/>
      <c r="B82" s="297"/>
      <c r="C82" s="297"/>
      <c r="D82" s="297"/>
      <c r="E82" s="12" t="s">
        <v>2</v>
      </c>
      <c r="F82" s="15" t="s">
        <v>191</v>
      </c>
      <c r="G82" s="116"/>
    </row>
    <row r="83" spans="1:7" ht="6.75" customHeight="1" x14ac:dyDescent="0.25">
      <c r="A83" s="114"/>
      <c r="G83" s="116"/>
    </row>
    <row r="84" spans="1:7" ht="12.75" customHeight="1" x14ac:dyDescent="0.25">
      <c r="A84" s="114"/>
      <c r="B84" s="307" t="s">
        <v>419</v>
      </c>
      <c r="C84" s="308"/>
      <c r="D84" s="309"/>
      <c r="G84" s="116"/>
    </row>
    <row r="85" spans="1:7" x14ac:dyDescent="0.25">
      <c r="A85" s="114"/>
      <c r="B85" s="310"/>
      <c r="C85" s="311"/>
      <c r="D85" s="312"/>
      <c r="G85" s="116"/>
    </row>
    <row r="86" spans="1:7" x14ac:dyDescent="0.25">
      <c r="A86" s="114"/>
      <c r="B86" s="310"/>
      <c r="C86" s="311"/>
      <c r="D86" s="312"/>
      <c r="G86" s="116"/>
    </row>
    <row r="87" spans="1:7" x14ac:dyDescent="0.25">
      <c r="A87" s="114"/>
      <c r="B87" s="310"/>
      <c r="C87" s="311"/>
      <c r="D87" s="312"/>
      <c r="G87" s="116"/>
    </row>
    <row r="88" spans="1:7" ht="105.75" customHeight="1" x14ac:dyDescent="0.25">
      <c r="A88" s="114"/>
      <c r="B88" s="310"/>
      <c r="C88" s="311"/>
      <c r="D88" s="312"/>
      <c r="G88" s="116"/>
    </row>
    <row r="89" spans="1:7" ht="105.75" customHeight="1" x14ac:dyDescent="0.25">
      <c r="A89" s="114"/>
      <c r="B89" s="310"/>
      <c r="C89" s="311"/>
      <c r="D89" s="312"/>
      <c r="G89" s="116"/>
    </row>
    <row r="90" spans="1:7" ht="124.5" customHeight="1" x14ac:dyDescent="0.25">
      <c r="A90" s="114"/>
      <c r="B90" s="313"/>
      <c r="C90" s="314"/>
      <c r="D90" s="315"/>
      <c r="G90" s="116"/>
    </row>
    <row r="91" spans="1:7" ht="6.75" customHeight="1" thickBot="1" x14ac:dyDescent="0.3">
      <c r="A91" s="114"/>
      <c r="G91" s="116"/>
    </row>
    <row r="92" spans="1:7" ht="13.5" thickBot="1" x14ac:dyDescent="0.3">
      <c r="A92" s="114"/>
      <c r="B92" s="90" t="s">
        <v>20</v>
      </c>
      <c r="E92" s="12" t="s">
        <v>2</v>
      </c>
      <c r="F92" s="54" t="s">
        <v>191</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58.5" x14ac:dyDescent="0.25">
      <c r="A97" s="120"/>
      <c r="B97" s="41" t="s">
        <v>233</v>
      </c>
      <c r="C97" s="121"/>
      <c r="D97" s="152" t="s">
        <v>354</v>
      </c>
      <c r="G97" s="119"/>
    </row>
    <row r="98" spans="1:7" s="125" customFormat="1" ht="12" x14ac:dyDescent="0.25">
      <c r="A98" s="122"/>
      <c r="B98" s="123"/>
      <c r="C98" s="124"/>
      <c r="D98" s="153" t="s">
        <v>353</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Yes</v>
      </c>
      <c r="G104" s="116"/>
    </row>
    <row r="105" spans="1:7" ht="6.75" customHeight="1" x14ac:dyDescent="0.25">
      <c r="A105" s="114"/>
      <c r="G105" s="116"/>
    </row>
    <row r="106" spans="1:7" ht="13.5" customHeight="1" thickBot="1" x14ac:dyDescent="0.3">
      <c r="A106" s="114"/>
      <c r="B106" s="297" t="s">
        <v>306</v>
      </c>
      <c r="C106" s="297"/>
      <c r="D106" s="297"/>
      <c r="G106" s="116"/>
    </row>
    <row r="107" spans="1:7" ht="13.5" thickBot="1" x14ac:dyDescent="0.3">
      <c r="A107" s="114"/>
      <c r="B107" s="297"/>
      <c r="C107" s="297"/>
      <c r="D107" s="297"/>
      <c r="E107" s="12" t="s">
        <v>2</v>
      </c>
      <c r="F107" s="15" t="s">
        <v>191</v>
      </c>
      <c r="G107" s="116"/>
    </row>
    <row r="108" spans="1:7" ht="6.75" customHeight="1" x14ac:dyDescent="0.25">
      <c r="A108" s="114"/>
      <c r="G108" s="116"/>
    </row>
    <row r="109" spans="1:7" x14ac:dyDescent="0.25">
      <c r="A109" s="114"/>
      <c r="B109" s="298" t="s">
        <v>398</v>
      </c>
      <c r="C109" s="299"/>
      <c r="D109" s="300"/>
      <c r="G109" s="116"/>
    </row>
    <row r="110" spans="1:7" x14ac:dyDescent="0.25">
      <c r="A110" s="114"/>
      <c r="B110" s="301"/>
      <c r="C110" s="302"/>
      <c r="D110" s="303"/>
      <c r="G110" s="116"/>
    </row>
    <row r="111" spans="1:7" x14ac:dyDescent="0.25">
      <c r="A111" s="114"/>
      <c r="B111" s="301"/>
      <c r="C111" s="302"/>
      <c r="D111" s="303"/>
      <c r="G111" s="116"/>
    </row>
    <row r="112" spans="1:7" x14ac:dyDescent="0.25">
      <c r="A112" s="114"/>
      <c r="B112" s="301"/>
      <c r="C112" s="302"/>
      <c r="D112" s="303"/>
      <c r="G112" s="116"/>
    </row>
    <row r="113" spans="1:7" x14ac:dyDescent="0.25">
      <c r="A113" s="114"/>
      <c r="B113" s="301"/>
      <c r="C113" s="302"/>
      <c r="D113" s="303"/>
      <c r="G113" s="116"/>
    </row>
    <row r="114" spans="1:7" x14ac:dyDescent="0.25">
      <c r="A114" s="114"/>
      <c r="B114" s="301"/>
      <c r="C114" s="302"/>
      <c r="D114" s="303"/>
      <c r="G114" s="116"/>
    </row>
    <row r="115" spans="1:7" x14ac:dyDescent="0.25">
      <c r="A115" s="114"/>
      <c r="B115" s="304"/>
      <c r="C115" s="305"/>
      <c r="D115" s="306"/>
      <c r="G115" s="116"/>
    </row>
    <row r="116" spans="1:7" ht="6.75" customHeight="1" thickBot="1" x14ac:dyDescent="0.3">
      <c r="A116" s="114"/>
      <c r="G116" s="116"/>
    </row>
    <row r="117" spans="1:7" ht="13.5" thickBot="1" x14ac:dyDescent="0.3">
      <c r="A117" s="114"/>
      <c r="B117" s="90" t="s">
        <v>20</v>
      </c>
      <c r="E117" s="12" t="s">
        <v>2</v>
      </c>
      <c r="F117" s="54" t="s">
        <v>191</v>
      </c>
      <c r="G117" s="116"/>
    </row>
    <row r="118" spans="1:7" ht="6.75" customHeight="1" thickBot="1" x14ac:dyDescent="0.3">
      <c r="A118" s="114"/>
      <c r="G118" s="116"/>
    </row>
    <row r="119" spans="1:7" ht="13.5" thickBot="1" x14ac:dyDescent="0.3">
      <c r="A119" s="114"/>
      <c r="C119" s="115" t="s">
        <v>15</v>
      </c>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29.25" x14ac:dyDescent="0.25">
      <c r="A122" s="120"/>
      <c r="B122" s="41" t="s">
        <v>233</v>
      </c>
      <c r="C122" s="121"/>
      <c r="D122" s="152" t="s">
        <v>355</v>
      </c>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Yes</v>
      </c>
      <c r="G129" s="116"/>
    </row>
    <row r="130" spans="1:7" ht="6.75" customHeight="1" x14ac:dyDescent="0.25">
      <c r="A130" s="114"/>
      <c r="G130" s="116"/>
    </row>
    <row r="131" spans="1:7" ht="13.5" customHeight="1" thickBot="1" x14ac:dyDescent="0.3">
      <c r="A131" s="114"/>
      <c r="B131" s="297" t="s">
        <v>306</v>
      </c>
      <c r="C131" s="297"/>
      <c r="D131" s="297"/>
      <c r="G131" s="116"/>
    </row>
    <row r="132" spans="1:7" ht="13.5" thickBot="1" x14ac:dyDescent="0.3">
      <c r="A132" s="114"/>
      <c r="B132" s="297"/>
      <c r="C132" s="297"/>
      <c r="D132" s="297"/>
      <c r="E132" s="12" t="s">
        <v>2</v>
      </c>
      <c r="F132" s="15" t="s">
        <v>191</v>
      </c>
      <c r="G132" s="116"/>
    </row>
    <row r="133" spans="1:7" ht="6.75" customHeight="1" x14ac:dyDescent="0.25">
      <c r="A133" s="114"/>
      <c r="G133" s="116"/>
    </row>
    <row r="134" spans="1:7" x14ac:dyDescent="0.25">
      <c r="A134" s="114"/>
      <c r="B134" s="298" t="s">
        <v>399</v>
      </c>
      <c r="C134" s="299"/>
      <c r="D134" s="300"/>
      <c r="G134" s="116"/>
    </row>
    <row r="135" spans="1:7" x14ac:dyDescent="0.25">
      <c r="A135" s="114"/>
      <c r="B135" s="301"/>
      <c r="C135" s="302"/>
      <c r="D135" s="303"/>
      <c r="G135" s="116"/>
    </row>
    <row r="136" spans="1:7" x14ac:dyDescent="0.25">
      <c r="A136" s="114"/>
      <c r="B136" s="301"/>
      <c r="C136" s="302"/>
      <c r="D136" s="303"/>
      <c r="G136" s="116"/>
    </row>
    <row r="137" spans="1:7" x14ac:dyDescent="0.25">
      <c r="A137" s="114"/>
      <c r="B137" s="301"/>
      <c r="C137" s="302"/>
      <c r="D137" s="303"/>
      <c r="G137" s="116"/>
    </row>
    <row r="138" spans="1:7" x14ac:dyDescent="0.25">
      <c r="A138" s="114"/>
      <c r="B138" s="301"/>
      <c r="C138" s="302"/>
      <c r="D138" s="303"/>
      <c r="G138" s="116"/>
    </row>
    <row r="139" spans="1:7" x14ac:dyDescent="0.25">
      <c r="A139" s="114"/>
      <c r="B139" s="301"/>
      <c r="C139" s="302"/>
      <c r="D139" s="303"/>
      <c r="G139" s="116"/>
    </row>
    <row r="140" spans="1:7" x14ac:dyDescent="0.25">
      <c r="A140" s="114"/>
      <c r="B140" s="304"/>
      <c r="C140" s="305"/>
      <c r="D140" s="306"/>
      <c r="G140" s="116"/>
    </row>
    <row r="141" spans="1:7" ht="6.75" customHeight="1" thickBot="1" x14ac:dyDescent="0.3">
      <c r="A141" s="114"/>
      <c r="G141" s="116"/>
    </row>
    <row r="142" spans="1:7" ht="13.5" thickBot="1" x14ac:dyDescent="0.3">
      <c r="A142" s="114"/>
      <c r="B142" s="90" t="s">
        <v>20</v>
      </c>
      <c r="E142" s="12" t="s">
        <v>2</v>
      </c>
      <c r="F142" s="54" t="s">
        <v>191</v>
      </c>
      <c r="G142" s="116"/>
    </row>
    <row r="143" spans="1:7" ht="6.75" customHeight="1" thickBot="1" x14ac:dyDescent="0.3">
      <c r="A143" s="114"/>
      <c r="G143" s="116"/>
    </row>
    <row r="144" spans="1:7" ht="13.5" thickBot="1" x14ac:dyDescent="0.3">
      <c r="A144" s="114"/>
      <c r="C144" s="115" t="s">
        <v>15</v>
      </c>
      <c r="F144" s="98">
        <f>IF(F142=0," ",IF(F132="Yes",1,IF(F132="No",0,IF(F129/F142&gt;=1,1,IF(F129/F142&gt;=0.75,0.75,IF(F129/F142&gt;=0.5,0.5,IF(F129/F142&gt;=0.25,0.25,0)))))))</f>
        <v>1</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72.75" x14ac:dyDescent="0.25">
      <c r="A147" s="120"/>
      <c r="B147" s="41" t="s">
        <v>232</v>
      </c>
      <c r="C147" s="121"/>
      <c r="D147" s="152" t="s">
        <v>356</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Yes</v>
      </c>
      <c r="G154" s="116"/>
    </row>
    <row r="155" spans="1:7" ht="6.75" customHeight="1" x14ac:dyDescent="0.25">
      <c r="A155" s="114"/>
      <c r="G155" s="116"/>
    </row>
    <row r="156" spans="1:7" ht="13.5" customHeight="1" thickBot="1" x14ac:dyDescent="0.3">
      <c r="A156" s="114"/>
      <c r="B156" s="297" t="s">
        <v>306</v>
      </c>
      <c r="C156" s="297"/>
      <c r="D156" s="297"/>
      <c r="G156" s="116"/>
    </row>
    <row r="157" spans="1:7" ht="13.5" thickBot="1" x14ac:dyDescent="0.3">
      <c r="A157" s="114"/>
      <c r="B157" s="297"/>
      <c r="C157" s="297"/>
      <c r="D157" s="297"/>
      <c r="E157" s="12" t="s">
        <v>2</v>
      </c>
      <c r="F157" s="15" t="s">
        <v>191</v>
      </c>
      <c r="G157" s="116"/>
    </row>
    <row r="158" spans="1:7" ht="6.75" customHeight="1" x14ac:dyDescent="0.25">
      <c r="A158" s="114"/>
      <c r="G158" s="116"/>
    </row>
    <row r="159" spans="1:7" x14ac:dyDescent="0.25">
      <c r="A159" s="114"/>
      <c r="B159" s="298" t="s">
        <v>400</v>
      </c>
      <c r="C159" s="299"/>
      <c r="D159" s="300"/>
      <c r="G159" s="116"/>
    </row>
    <row r="160" spans="1:7" x14ac:dyDescent="0.25">
      <c r="A160" s="114"/>
      <c r="B160" s="301"/>
      <c r="C160" s="302"/>
      <c r="D160" s="303"/>
      <c r="G160" s="116"/>
    </row>
    <row r="161" spans="1:7" x14ac:dyDescent="0.25">
      <c r="A161" s="114"/>
      <c r="B161" s="301"/>
      <c r="C161" s="302"/>
      <c r="D161" s="303"/>
      <c r="G161" s="116"/>
    </row>
    <row r="162" spans="1:7" x14ac:dyDescent="0.25">
      <c r="A162" s="114"/>
      <c r="B162" s="301"/>
      <c r="C162" s="302"/>
      <c r="D162" s="303"/>
      <c r="G162" s="116"/>
    </row>
    <row r="163" spans="1:7" x14ac:dyDescent="0.25">
      <c r="A163" s="114"/>
      <c r="B163" s="301"/>
      <c r="C163" s="302"/>
      <c r="D163" s="303"/>
      <c r="G163" s="116"/>
    </row>
    <row r="164" spans="1:7" x14ac:dyDescent="0.25">
      <c r="A164" s="114"/>
      <c r="B164" s="301"/>
      <c r="C164" s="302"/>
      <c r="D164" s="303"/>
      <c r="G164" s="116"/>
    </row>
    <row r="165" spans="1:7" x14ac:dyDescent="0.25">
      <c r="A165" s="114"/>
      <c r="B165" s="304"/>
      <c r="C165" s="305"/>
      <c r="D165" s="306"/>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58.5" x14ac:dyDescent="0.25">
      <c r="A172" s="120"/>
      <c r="B172" s="41" t="s">
        <v>232</v>
      </c>
      <c r="C172" s="121"/>
      <c r="D172" s="152" t="s">
        <v>357</v>
      </c>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Yes</v>
      </c>
      <c r="G179" s="116"/>
    </row>
    <row r="180" spans="1:7" ht="6.75" customHeight="1" x14ac:dyDescent="0.25">
      <c r="A180" s="114"/>
      <c r="G180" s="116"/>
    </row>
    <row r="181" spans="1:7" ht="13.5" customHeight="1" thickBot="1" x14ac:dyDescent="0.3">
      <c r="A181" s="114"/>
      <c r="B181" s="297" t="s">
        <v>306</v>
      </c>
      <c r="C181" s="297"/>
      <c r="D181" s="297"/>
      <c r="G181" s="116"/>
    </row>
    <row r="182" spans="1:7" ht="13.5" thickBot="1" x14ac:dyDescent="0.3">
      <c r="A182" s="114"/>
      <c r="B182" s="297"/>
      <c r="C182" s="297"/>
      <c r="D182" s="297"/>
      <c r="E182" s="12" t="s">
        <v>2</v>
      </c>
      <c r="F182" s="15" t="s">
        <v>191</v>
      </c>
      <c r="G182" s="116"/>
    </row>
    <row r="183" spans="1:7" ht="6.75" customHeight="1" x14ac:dyDescent="0.25">
      <c r="A183" s="114"/>
      <c r="G183" s="116"/>
    </row>
    <row r="184" spans="1:7" x14ac:dyDescent="0.25">
      <c r="A184" s="114"/>
      <c r="B184" s="298" t="s">
        <v>401</v>
      </c>
      <c r="C184" s="299"/>
      <c r="D184" s="300"/>
      <c r="G184" s="116"/>
    </row>
    <row r="185" spans="1:7" x14ac:dyDescent="0.25">
      <c r="A185" s="114"/>
      <c r="B185" s="301"/>
      <c r="C185" s="302"/>
      <c r="D185" s="303"/>
      <c r="G185" s="116"/>
    </row>
    <row r="186" spans="1:7" x14ac:dyDescent="0.25">
      <c r="A186" s="114"/>
      <c r="B186" s="301"/>
      <c r="C186" s="302"/>
      <c r="D186" s="303"/>
      <c r="G186" s="116"/>
    </row>
    <row r="187" spans="1:7" x14ac:dyDescent="0.25">
      <c r="A187" s="114"/>
      <c r="B187" s="301"/>
      <c r="C187" s="302"/>
      <c r="D187" s="303"/>
      <c r="G187" s="116"/>
    </row>
    <row r="188" spans="1:7" x14ac:dyDescent="0.25">
      <c r="A188" s="114"/>
      <c r="B188" s="301"/>
      <c r="C188" s="302"/>
      <c r="D188" s="303"/>
      <c r="G188" s="116"/>
    </row>
    <row r="189" spans="1:7" x14ac:dyDescent="0.25">
      <c r="A189" s="114"/>
      <c r="B189" s="301"/>
      <c r="C189" s="302"/>
      <c r="D189" s="303"/>
      <c r="G189" s="116"/>
    </row>
    <row r="190" spans="1:7" ht="18.75" customHeight="1" x14ac:dyDescent="0.25">
      <c r="A190" s="114"/>
      <c r="B190" s="304"/>
      <c r="C190" s="305"/>
      <c r="D190" s="306"/>
      <c r="G190" s="116"/>
    </row>
    <row r="191" spans="1:7" ht="6.75" customHeight="1" thickBot="1" x14ac:dyDescent="0.3">
      <c r="A191" s="114"/>
      <c r="G191" s="116"/>
    </row>
    <row r="192" spans="1:7" ht="13.5" thickBot="1" x14ac:dyDescent="0.3">
      <c r="A192" s="114"/>
      <c r="B192" s="90" t="s">
        <v>20</v>
      </c>
      <c r="E192" s="12" t="s">
        <v>2</v>
      </c>
      <c r="F192" s="54" t="s">
        <v>191</v>
      </c>
      <c r="G192" s="116"/>
    </row>
    <row r="193" spans="1:7" ht="6.75" customHeight="1" thickBot="1" x14ac:dyDescent="0.3">
      <c r="A193" s="114"/>
      <c r="G193" s="116"/>
    </row>
    <row r="194" spans="1:7" ht="13.5" thickBot="1" x14ac:dyDescent="0.3">
      <c r="A194" s="114"/>
      <c r="C194" s="115" t="s">
        <v>15</v>
      </c>
      <c r="F194" s="98">
        <f>IF(F192=0," ",IF(F182="Yes",1,IF(F182="No",0,IF(F179/F192&gt;=1,1,IF(F179/F192&gt;=0.75,0.75,IF(F179/F192&gt;=0.5,0.5,IF(F179/F192&gt;=0.25,0.25,0)))))))</f>
        <v>1</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297" t="s">
        <v>306</v>
      </c>
      <c r="C206" s="297"/>
      <c r="D206" s="297"/>
      <c r="G206" s="116"/>
    </row>
    <row r="207" spans="1:7" ht="13.5" thickBot="1" x14ac:dyDescent="0.3">
      <c r="A207" s="114"/>
      <c r="B207" s="297"/>
      <c r="C207" s="297"/>
      <c r="D207" s="297"/>
      <c r="E207" s="12" t="s">
        <v>2</v>
      </c>
      <c r="F207" s="15"/>
      <c r="G207" s="116"/>
    </row>
    <row r="208" spans="1:7" ht="6.75" customHeight="1" x14ac:dyDescent="0.25">
      <c r="A208" s="114"/>
      <c r="G208" s="116"/>
    </row>
    <row r="209" spans="1:7" x14ac:dyDescent="0.25">
      <c r="A209" s="114"/>
      <c r="B209" s="298"/>
      <c r="C209" s="299"/>
      <c r="D209" s="300"/>
      <c r="G209" s="116"/>
    </row>
    <row r="210" spans="1:7" x14ac:dyDescent="0.25">
      <c r="A210" s="114"/>
      <c r="B210" s="301"/>
      <c r="C210" s="302"/>
      <c r="D210" s="303"/>
      <c r="G210" s="116"/>
    </row>
    <row r="211" spans="1:7" x14ac:dyDescent="0.25">
      <c r="A211" s="114"/>
      <c r="B211" s="301"/>
      <c r="C211" s="302"/>
      <c r="D211" s="303"/>
      <c r="G211" s="116"/>
    </row>
    <row r="212" spans="1:7" x14ac:dyDescent="0.25">
      <c r="A212" s="114"/>
      <c r="B212" s="301"/>
      <c r="C212" s="302"/>
      <c r="D212" s="303"/>
      <c r="G212" s="116"/>
    </row>
    <row r="213" spans="1:7" x14ac:dyDescent="0.25">
      <c r="A213" s="114"/>
      <c r="B213" s="301"/>
      <c r="C213" s="302"/>
      <c r="D213" s="303"/>
      <c r="G213" s="116"/>
    </row>
    <row r="214" spans="1:7" x14ac:dyDescent="0.25">
      <c r="A214" s="114"/>
      <c r="B214" s="301"/>
      <c r="C214" s="302"/>
      <c r="D214" s="303"/>
      <c r="G214" s="116"/>
    </row>
    <row r="215" spans="1:7" x14ac:dyDescent="0.25">
      <c r="A215" s="114"/>
      <c r="B215" s="304"/>
      <c r="C215" s="305"/>
      <c r="D215" s="30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297" t="s">
        <v>306</v>
      </c>
      <c r="C231" s="297"/>
      <c r="D231" s="297"/>
      <c r="G231" s="116"/>
    </row>
    <row r="232" spans="1:7" ht="13.5" thickBot="1" x14ac:dyDescent="0.3">
      <c r="A232" s="114"/>
      <c r="B232" s="297"/>
      <c r="C232" s="297"/>
      <c r="D232" s="297"/>
      <c r="E232" s="12" t="s">
        <v>2</v>
      </c>
      <c r="F232" s="15"/>
      <c r="G232" s="116"/>
    </row>
    <row r="233" spans="1:7" ht="6.75" customHeight="1" x14ac:dyDescent="0.25">
      <c r="A233" s="114"/>
      <c r="G233" s="116"/>
    </row>
    <row r="234" spans="1:7" x14ac:dyDescent="0.25">
      <c r="A234" s="114"/>
      <c r="B234" s="298"/>
      <c r="C234" s="299"/>
      <c r="D234" s="300"/>
      <c r="G234" s="116"/>
    </row>
    <row r="235" spans="1:7" x14ac:dyDescent="0.25">
      <c r="A235" s="114"/>
      <c r="B235" s="301"/>
      <c r="C235" s="302"/>
      <c r="D235" s="303"/>
      <c r="G235" s="116"/>
    </row>
    <row r="236" spans="1:7" x14ac:dyDescent="0.25">
      <c r="A236" s="114"/>
      <c r="B236" s="301"/>
      <c r="C236" s="302"/>
      <c r="D236" s="303"/>
      <c r="G236" s="116"/>
    </row>
    <row r="237" spans="1:7" x14ac:dyDescent="0.25">
      <c r="A237" s="114"/>
      <c r="B237" s="301"/>
      <c r="C237" s="302"/>
      <c r="D237" s="303"/>
      <c r="G237" s="116"/>
    </row>
    <row r="238" spans="1:7" x14ac:dyDescent="0.25">
      <c r="A238" s="114"/>
      <c r="B238" s="301"/>
      <c r="C238" s="302"/>
      <c r="D238" s="303"/>
      <c r="G238" s="116"/>
    </row>
    <row r="239" spans="1:7" x14ac:dyDescent="0.25">
      <c r="A239" s="114"/>
      <c r="B239" s="301"/>
      <c r="C239" s="302"/>
      <c r="D239" s="303"/>
      <c r="G239" s="116"/>
    </row>
    <row r="240" spans="1:7" x14ac:dyDescent="0.25">
      <c r="A240" s="114"/>
      <c r="B240" s="304"/>
      <c r="C240" s="305"/>
      <c r="D240" s="30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297" t="s">
        <v>306</v>
      </c>
      <c r="C256" s="297"/>
      <c r="D256" s="297"/>
      <c r="G256" s="116"/>
    </row>
    <row r="257" spans="1:7" ht="13.5" thickBot="1" x14ac:dyDescent="0.3">
      <c r="A257" s="114"/>
      <c r="B257" s="297"/>
      <c r="C257" s="297"/>
      <c r="D257" s="297"/>
      <c r="E257" s="12" t="s">
        <v>2</v>
      </c>
      <c r="F257" s="15"/>
      <c r="G257" s="116"/>
    </row>
    <row r="258" spans="1:7" ht="6.75" customHeight="1" x14ac:dyDescent="0.25">
      <c r="A258" s="114"/>
      <c r="G258" s="116"/>
    </row>
    <row r="259" spans="1:7" x14ac:dyDescent="0.25">
      <c r="A259" s="114"/>
      <c r="B259" s="298"/>
      <c r="C259" s="299"/>
      <c r="D259" s="300"/>
      <c r="G259" s="116"/>
    </row>
    <row r="260" spans="1:7" x14ac:dyDescent="0.25">
      <c r="A260" s="114"/>
      <c r="B260" s="301"/>
      <c r="C260" s="302"/>
      <c r="D260" s="303"/>
      <c r="G260" s="116"/>
    </row>
    <row r="261" spans="1:7" x14ac:dyDescent="0.25">
      <c r="A261" s="114"/>
      <c r="B261" s="301"/>
      <c r="C261" s="302"/>
      <c r="D261" s="303"/>
      <c r="G261" s="116"/>
    </row>
    <row r="262" spans="1:7" x14ac:dyDescent="0.25">
      <c r="A262" s="114"/>
      <c r="B262" s="301"/>
      <c r="C262" s="302"/>
      <c r="D262" s="303"/>
      <c r="G262" s="116"/>
    </row>
    <row r="263" spans="1:7" x14ac:dyDescent="0.25">
      <c r="A263" s="114"/>
      <c r="B263" s="301"/>
      <c r="C263" s="302"/>
      <c r="D263" s="303"/>
      <c r="G263" s="116"/>
    </row>
    <row r="264" spans="1:7" x14ac:dyDescent="0.25">
      <c r="A264" s="114"/>
      <c r="B264" s="301"/>
      <c r="C264" s="302"/>
      <c r="D264" s="303"/>
      <c r="G264" s="116"/>
    </row>
    <row r="265" spans="1:7" x14ac:dyDescent="0.25">
      <c r="A265" s="114"/>
      <c r="B265" s="304"/>
      <c r="C265" s="305"/>
      <c r="D265" s="30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1980900</v>
      </c>
      <c r="G18" s="116"/>
    </row>
    <row r="19" spans="1:7" ht="13.5" thickBot="1" x14ac:dyDescent="0.3">
      <c r="A19" s="114"/>
      <c r="C19" s="115"/>
      <c r="G19" s="116"/>
    </row>
    <row r="20" spans="1:7" ht="13.5" thickBot="1" x14ac:dyDescent="0.3">
      <c r="A20" s="114"/>
      <c r="B20" s="90" t="s">
        <v>11</v>
      </c>
      <c r="C20" s="115"/>
      <c r="E20" s="12" t="s">
        <v>2</v>
      </c>
      <c r="F20" s="15">
        <v>1980900</v>
      </c>
      <c r="G20" s="116"/>
    </row>
    <row r="21" spans="1:7" s="113" customFormat="1" ht="15" x14ac:dyDescent="0.25">
      <c r="A21" s="117"/>
      <c r="B21" s="94"/>
      <c r="C21" s="94"/>
      <c r="D21" s="118"/>
      <c r="F21" s="99"/>
      <c r="G21" s="119"/>
    </row>
    <row r="22" spans="1:7" s="113" customFormat="1" ht="28.5" x14ac:dyDescent="0.25">
      <c r="A22" s="120"/>
      <c r="B22" s="41" t="s">
        <v>233</v>
      </c>
      <c r="C22" s="121"/>
      <c r="D22" s="152" t="s">
        <v>389</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297" t="s">
        <v>306</v>
      </c>
      <c r="C31" s="297"/>
      <c r="D31" s="297"/>
      <c r="G31" s="116"/>
    </row>
    <row r="32" spans="1:7" ht="13.5" thickBot="1" x14ac:dyDescent="0.3">
      <c r="A32" s="114"/>
      <c r="B32" s="297"/>
      <c r="C32" s="297"/>
      <c r="D32" s="297"/>
      <c r="E32" s="12" t="s">
        <v>2</v>
      </c>
      <c r="F32" s="15" t="s">
        <v>191</v>
      </c>
      <c r="G32" s="116"/>
    </row>
    <row r="33" spans="1:7" ht="6.75" customHeight="1" x14ac:dyDescent="0.25">
      <c r="A33" s="114"/>
      <c r="G33" s="116"/>
    </row>
    <row r="34" spans="1:7" ht="46.5" customHeight="1" x14ac:dyDescent="0.25">
      <c r="A34" s="114"/>
      <c r="B34" s="298" t="s">
        <v>390</v>
      </c>
      <c r="C34" s="299"/>
      <c r="D34" s="300"/>
      <c r="G34" s="116"/>
    </row>
    <row r="35" spans="1:7" ht="15.75" customHeight="1" x14ac:dyDescent="0.25">
      <c r="A35" s="114"/>
      <c r="B35" s="301"/>
      <c r="C35" s="302"/>
      <c r="D35" s="303"/>
      <c r="G35" s="116"/>
    </row>
    <row r="36" spans="1:7" ht="18.75" customHeight="1" x14ac:dyDescent="0.25">
      <c r="A36" s="114"/>
      <c r="B36" s="301"/>
      <c r="C36" s="302"/>
      <c r="D36" s="303"/>
      <c r="G36" s="116"/>
    </row>
    <row r="37" spans="1:7" x14ac:dyDescent="0.25">
      <c r="A37" s="114"/>
      <c r="B37" s="301"/>
      <c r="C37" s="302"/>
      <c r="D37" s="303"/>
      <c r="G37" s="116"/>
    </row>
    <row r="38" spans="1:7" x14ac:dyDescent="0.25">
      <c r="A38" s="114"/>
      <c r="B38" s="301"/>
      <c r="C38" s="302"/>
      <c r="D38" s="303"/>
      <c r="G38" s="116"/>
    </row>
    <row r="39" spans="1:7" x14ac:dyDescent="0.25">
      <c r="A39" s="114"/>
      <c r="B39" s="301"/>
      <c r="C39" s="302"/>
      <c r="D39" s="303"/>
      <c r="G39" s="116"/>
    </row>
    <row r="40" spans="1:7" x14ac:dyDescent="0.25">
      <c r="A40" s="114"/>
      <c r="B40" s="304"/>
      <c r="C40" s="305"/>
      <c r="D40" s="306"/>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42.75" x14ac:dyDescent="0.25">
      <c r="A47" s="120"/>
      <c r="B47" s="41" t="s">
        <v>233</v>
      </c>
      <c r="C47" s="121"/>
      <c r="D47" s="152" t="s">
        <v>391</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297" t="s">
        <v>306</v>
      </c>
      <c r="C56" s="297"/>
      <c r="D56" s="297"/>
      <c r="G56" s="116"/>
    </row>
    <row r="57" spans="1:7" ht="13.5" thickBot="1" x14ac:dyDescent="0.3">
      <c r="A57" s="114"/>
      <c r="B57" s="297"/>
      <c r="C57" s="297"/>
      <c r="D57" s="297"/>
      <c r="E57" s="12" t="s">
        <v>2</v>
      </c>
      <c r="F57" s="15" t="s">
        <v>191</v>
      </c>
      <c r="G57" s="116"/>
    </row>
    <row r="58" spans="1:7" ht="6.75" customHeight="1" x14ac:dyDescent="0.25">
      <c r="A58" s="114"/>
      <c r="G58" s="116"/>
    </row>
    <row r="59" spans="1:7" x14ac:dyDescent="0.25">
      <c r="A59" s="114"/>
      <c r="B59" s="298" t="s">
        <v>392</v>
      </c>
      <c r="C59" s="299"/>
      <c r="D59" s="300"/>
      <c r="G59" s="116"/>
    </row>
    <row r="60" spans="1:7" x14ac:dyDescent="0.25">
      <c r="A60" s="114"/>
      <c r="B60" s="301"/>
      <c r="C60" s="302"/>
      <c r="D60" s="303"/>
      <c r="G60" s="116"/>
    </row>
    <row r="61" spans="1:7" x14ac:dyDescent="0.25">
      <c r="A61" s="114"/>
      <c r="B61" s="301"/>
      <c r="C61" s="302"/>
      <c r="D61" s="303"/>
      <c r="G61" s="116"/>
    </row>
    <row r="62" spans="1:7" x14ac:dyDescent="0.25">
      <c r="A62" s="114"/>
      <c r="B62" s="301"/>
      <c r="C62" s="302"/>
      <c r="D62" s="303"/>
      <c r="G62" s="116"/>
    </row>
    <row r="63" spans="1:7" x14ac:dyDescent="0.25">
      <c r="A63" s="114"/>
      <c r="B63" s="301"/>
      <c r="C63" s="302"/>
      <c r="D63" s="303"/>
      <c r="G63" s="116"/>
    </row>
    <row r="64" spans="1:7" x14ac:dyDescent="0.25">
      <c r="A64" s="114"/>
      <c r="B64" s="301"/>
      <c r="C64" s="302"/>
      <c r="D64" s="303"/>
      <c r="G64" s="116"/>
    </row>
    <row r="65" spans="1:7" ht="76.5" customHeight="1" x14ac:dyDescent="0.25">
      <c r="A65" s="114"/>
      <c r="B65" s="304"/>
      <c r="C65" s="305"/>
      <c r="D65" s="306"/>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297" t="s">
        <v>306</v>
      </c>
      <c r="C81" s="297"/>
      <c r="D81" s="297"/>
      <c r="G81" s="116"/>
    </row>
    <row r="82" spans="1:7" ht="13.5" thickBot="1" x14ac:dyDescent="0.3">
      <c r="A82" s="114"/>
      <c r="B82" s="297"/>
      <c r="C82" s="297"/>
      <c r="D82" s="297"/>
      <c r="E82" s="12" t="s">
        <v>2</v>
      </c>
      <c r="F82" s="15"/>
      <c r="G82" s="116"/>
    </row>
    <row r="83" spans="1:7" ht="6.75" customHeight="1" x14ac:dyDescent="0.25">
      <c r="A83" s="114"/>
      <c r="G83" s="116"/>
    </row>
    <row r="84" spans="1:7" x14ac:dyDescent="0.25">
      <c r="A84" s="114"/>
      <c r="B84" s="298"/>
      <c r="C84" s="299"/>
      <c r="D84" s="300"/>
      <c r="G84" s="116"/>
    </row>
    <row r="85" spans="1:7" x14ac:dyDescent="0.25">
      <c r="A85" s="114"/>
      <c r="B85" s="301"/>
      <c r="C85" s="302"/>
      <c r="D85" s="303"/>
      <c r="G85" s="116"/>
    </row>
    <row r="86" spans="1:7" x14ac:dyDescent="0.25">
      <c r="A86" s="114"/>
      <c r="B86" s="301"/>
      <c r="C86" s="302"/>
      <c r="D86" s="303"/>
      <c r="G86" s="116"/>
    </row>
    <row r="87" spans="1:7" x14ac:dyDescent="0.25">
      <c r="A87" s="114"/>
      <c r="B87" s="301"/>
      <c r="C87" s="302"/>
      <c r="D87" s="303"/>
      <c r="G87" s="116"/>
    </row>
    <row r="88" spans="1:7" x14ac:dyDescent="0.25">
      <c r="A88" s="114"/>
      <c r="B88" s="301"/>
      <c r="C88" s="302"/>
      <c r="D88" s="303"/>
      <c r="G88" s="116"/>
    </row>
    <row r="89" spans="1:7" x14ac:dyDescent="0.25">
      <c r="A89" s="114"/>
      <c r="B89" s="301"/>
      <c r="C89" s="302"/>
      <c r="D89" s="303"/>
      <c r="G89" s="116"/>
    </row>
    <row r="90" spans="1:7" x14ac:dyDescent="0.25">
      <c r="A90" s="114"/>
      <c r="B90" s="304"/>
      <c r="C90" s="305"/>
      <c r="D90" s="306"/>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297" t="s">
        <v>306</v>
      </c>
      <c r="C106" s="297"/>
      <c r="D106" s="297"/>
      <c r="G106" s="116"/>
    </row>
    <row r="107" spans="1:7" ht="13.5" thickBot="1" x14ac:dyDescent="0.3">
      <c r="A107" s="114"/>
      <c r="B107" s="297"/>
      <c r="C107" s="297"/>
      <c r="D107" s="297"/>
      <c r="E107" s="12" t="s">
        <v>2</v>
      </c>
      <c r="F107" s="15"/>
      <c r="G107" s="116"/>
    </row>
    <row r="108" spans="1:7" ht="6.75" customHeight="1" x14ac:dyDescent="0.25">
      <c r="A108" s="114"/>
      <c r="G108" s="116"/>
    </row>
    <row r="109" spans="1:7" x14ac:dyDescent="0.25">
      <c r="A109" s="114"/>
      <c r="B109" s="298"/>
      <c r="C109" s="299"/>
      <c r="D109" s="300"/>
      <c r="G109" s="116"/>
    </row>
    <row r="110" spans="1:7" x14ac:dyDescent="0.25">
      <c r="A110" s="114"/>
      <c r="B110" s="301"/>
      <c r="C110" s="302"/>
      <c r="D110" s="303"/>
      <c r="G110" s="116"/>
    </row>
    <row r="111" spans="1:7" x14ac:dyDescent="0.25">
      <c r="A111" s="114"/>
      <c r="B111" s="301"/>
      <c r="C111" s="302"/>
      <c r="D111" s="303"/>
      <c r="G111" s="116"/>
    </row>
    <row r="112" spans="1:7" x14ac:dyDescent="0.25">
      <c r="A112" s="114"/>
      <c r="B112" s="301"/>
      <c r="C112" s="302"/>
      <c r="D112" s="303"/>
      <c r="G112" s="116"/>
    </row>
    <row r="113" spans="1:7" x14ac:dyDescent="0.25">
      <c r="A113" s="114"/>
      <c r="B113" s="301"/>
      <c r="C113" s="302"/>
      <c r="D113" s="303"/>
      <c r="G113" s="116"/>
    </row>
    <row r="114" spans="1:7" x14ac:dyDescent="0.25">
      <c r="A114" s="114"/>
      <c r="B114" s="301"/>
      <c r="C114" s="302"/>
      <c r="D114" s="303"/>
      <c r="G114" s="116"/>
    </row>
    <row r="115" spans="1:7" x14ac:dyDescent="0.25">
      <c r="A115" s="114"/>
      <c r="B115" s="304"/>
      <c r="C115" s="305"/>
      <c r="D115" s="306"/>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297" t="s">
        <v>306</v>
      </c>
      <c r="C131" s="297"/>
      <c r="D131" s="297"/>
      <c r="G131" s="116"/>
    </row>
    <row r="132" spans="1:7" ht="13.5" thickBot="1" x14ac:dyDescent="0.3">
      <c r="A132" s="114"/>
      <c r="B132" s="297"/>
      <c r="C132" s="297"/>
      <c r="D132" s="297"/>
      <c r="E132" s="12" t="s">
        <v>2</v>
      </c>
      <c r="F132" s="15"/>
      <c r="G132" s="116"/>
    </row>
    <row r="133" spans="1:7" ht="6.75" customHeight="1" x14ac:dyDescent="0.25">
      <c r="A133" s="114"/>
      <c r="G133" s="116"/>
    </row>
    <row r="134" spans="1:7" x14ac:dyDescent="0.25">
      <c r="A134" s="114"/>
      <c r="B134" s="298"/>
      <c r="C134" s="299"/>
      <c r="D134" s="300"/>
      <c r="G134" s="116"/>
    </row>
    <row r="135" spans="1:7" x14ac:dyDescent="0.25">
      <c r="A135" s="114"/>
      <c r="B135" s="301"/>
      <c r="C135" s="302"/>
      <c r="D135" s="303"/>
      <c r="G135" s="116"/>
    </row>
    <row r="136" spans="1:7" x14ac:dyDescent="0.25">
      <c r="A136" s="114"/>
      <c r="B136" s="301"/>
      <c r="C136" s="302"/>
      <c r="D136" s="303"/>
      <c r="G136" s="116"/>
    </row>
    <row r="137" spans="1:7" x14ac:dyDescent="0.25">
      <c r="A137" s="114"/>
      <c r="B137" s="301"/>
      <c r="C137" s="302"/>
      <c r="D137" s="303"/>
      <c r="G137" s="116"/>
    </row>
    <row r="138" spans="1:7" x14ac:dyDescent="0.25">
      <c r="A138" s="114"/>
      <c r="B138" s="301"/>
      <c r="C138" s="302"/>
      <c r="D138" s="303"/>
      <c r="G138" s="116"/>
    </row>
    <row r="139" spans="1:7" x14ac:dyDescent="0.25">
      <c r="A139" s="114"/>
      <c r="B139" s="301"/>
      <c r="C139" s="302"/>
      <c r="D139" s="303"/>
      <c r="G139" s="116"/>
    </row>
    <row r="140" spans="1:7" x14ac:dyDescent="0.25">
      <c r="A140" s="114"/>
      <c r="B140" s="304"/>
      <c r="C140" s="305"/>
      <c r="D140" s="30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297" t="s">
        <v>306</v>
      </c>
      <c r="C156" s="297"/>
      <c r="D156" s="297"/>
      <c r="G156" s="116"/>
    </row>
    <row r="157" spans="1:7" ht="13.5" thickBot="1" x14ac:dyDescent="0.3">
      <c r="A157" s="114"/>
      <c r="B157" s="297"/>
      <c r="C157" s="297"/>
      <c r="D157" s="297"/>
      <c r="E157" s="12" t="s">
        <v>2</v>
      </c>
      <c r="F157" s="15"/>
      <c r="G157" s="116"/>
    </row>
    <row r="158" spans="1:7" ht="6.75" customHeight="1" x14ac:dyDescent="0.25">
      <c r="A158" s="114"/>
      <c r="G158" s="116"/>
    </row>
    <row r="159" spans="1:7" x14ac:dyDescent="0.25">
      <c r="A159" s="114"/>
      <c r="B159" s="298"/>
      <c r="C159" s="299"/>
      <c r="D159" s="300"/>
      <c r="G159" s="116"/>
    </row>
    <row r="160" spans="1:7" x14ac:dyDescent="0.25">
      <c r="A160" s="114"/>
      <c r="B160" s="301"/>
      <c r="C160" s="302"/>
      <c r="D160" s="303"/>
      <c r="G160" s="116"/>
    </row>
    <row r="161" spans="1:7" x14ac:dyDescent="0.25">
      <c r="A161" s="114"/>
      <c r="B161" s="301"/>
      <c r="C161" s="302"/>
      <c r="D161" s="303"/>
      <c r="G161" s="116"/>
    </row>
    <row r="162" spans="1:7" x14ac:dyDescent="0.25">
      <c r="A162" s="114"/>
      <c r="B162" s="301"/>
      <c r="C162" s="302"/>
      <c r="D162" s="303"/>
      <c r="G162" s="116"/>
    </row>
    <row r="163" spans="1:7" x14ac:dyDescent="0.25">
      <c r="A163" s="114"/>
      <c r="B163" s="301"/>
      <c r="C163" s="302"/>
      <c r="D163" s="303"/>
      <c r="G163" s="116"/>
    </row>
    <row r="164" spans="1:7" x14ac:dyDescent="0.25">
      <c r="A164" s="114"/>
      <c r="B164" s="301"/>
      <c r="C164" s="302"/>
      <c r="D164" s="303"/>
      <c r="G164" s="116"/>
    </row>
    <row r="165" spans="1:7" x14ac:dyDescent="0.25">
      <c r="A165" s="114"/>
      <c r="B165" s="304"/>
      <c r="C165" s="305"/>
      <c r="D165" s="30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297" t="s">
        <v>306</v>
      </c>
      <c r="C181" s="297"/>
      <c r="D181" s="297"/>
      <c r="G181" s="116"/>
    </row>
    <row r="182" spans="1:7" ht="13.5" thickBot="1" x14ac:dyDescent="0.3">
      <c r="A182" s="114"/>
      <c r="B182" s="297"/>
      <c r="C182" s="297"/>
      <c r="D182" s="297"/>
      <c r="E182" s="12" t="s">
        <v>2</v>
      </c>
      <c r="F182" s="15"/>
      <c r="G182" s="116"/>
    </row>
    <row r="183" spans="1:7" ht="6.75" customHeight="1" x14ac:dyDescent="0.25">
      <c r="A183" s="114"/>
      <c r="G183" s="116"/>
    </row>
    <row r="184" spans="1:7" x14ac:dyDescent="0.25">
      <c r="A184" s="114"/>
      <c r="B184" s="298"/>
      <c r="C184" s="299"/>
      <c r="D184" s="300"/>
      <c r="G184" s="116"/>
    </row>
    <row r="185" spans="1:7" x14ac:dyDescent="0.25">
      <c r="A185" s="114"/>
      <c r="B185" s="301"/>
      <c r="C185" s="302"/>
      <c r="D185" s="303"/>
      <c r="G185" s="116"/>
    </row>
    <row r="186" spans="1:7" x14ac:dyDescent="0.25">
      <c r="A186" s="114"/>
      <c r="B186" s="301"/>
      <c r="C186" s="302"/>
      <c r="D186" s="303"/>
      <c r="G186" s="116"/>
    </row>
    <row r="187" spans="1:7" x14ac:dyDescent="0.25">
      <c r="A187" s="114"/>
      <c r="B187" s="301"/>
      <c r="C187" s="302"/>
      <c r="D187" s="303"/>
      <c r="G187" s="116"/>
    </row>
    <row r="188" spans="1:7" x14ac:dyDescent="0.25">
      <c r="A188" s="114"/>
      <c r="B188" s="301"/>
      <c r="C188" s="302"/>
      <c r="D188" s="303"/>
      <c r="G188" s="116"/>
    </row>
    <row r="189" spans="1:7" x14ac:dyDescent="0.25">
      <c r="A189" s="114"/>
      <c r="B189" s="301"/>
      <c r="C189" s="302"/>
      <c r="D189" s="303"/>
      <c r="G189" s="116"/>
    </row>
    <row r="190" spans="1:7" x14ac:dyDescent="0.25">
      <c r="A190" s="114"/>
      <c r="B190" s="304"/>
      <c r="C190" s="305"/>
      <c r="D190" s="30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297" t="s">
        <v>306</v>
      </c>
      <c r="C206" s="297"/>
      <c r="D206" s="297"/>
      <c r="G206" s="116"/>
    </row>
    <row r="207" spans="1:7" ht="13.5" thickBot="1" x14ac:dyDescent="0.3">
      <c r="A207" s="114"/>
      <c r="B207" s="297"/>
      <c r="C207" s="297"/>
      <c r="D207" s="297"/>
      <c r="E207" s="12" t="s">
        <v>2</v>
      </c>
      <c r="F207" s="15"/>
      <c r="G207" s="116"/>
    </row>
    <row r="208" spans="1:7" ht="6.75" customHeight="1" x14ac:dyDescent="0.25">
      <c r="A208" s="114"/>
      <c r="G208" s="116"/>
    </row>
    <row r="209" spans="1:7" x14ac:dyDescent="0.25">
      <c r="A209" s="114"/>
      <c r="B209" s="298"/>
      <c r="C209" s="299"/>
      <c r="D209" s="300"/>
      <c r="G209" s="116"/>
    </row>
    <row r="210" spans="1:7" x14ac:dyDescent="0.25">
      <c r="A210" s="114"/>
      <c r="B210" s="301"/>
      <c r="C210" s="302"/>
      <c r="D210" s="303"/>
      <c r="G210" s="116"/>
    </row>
    <row r="211" spans="1:7" x14ac:dyDescent="0.25">
      <c r="A211" s="114"/>
      <c r="B211" s="301"/>
      <c r="C211" s="302"/>
      <c r="D211" s="303"/>
      <c r="G211" s="116"/>
    </row>
    <row r="212" spans="1:7" x14ac:dyDescent="0.25">
      <c r="A212" s="114"/>
      <c r="B212" s="301"/>
      <c r="C212" s="302"/>
      <c r="D212" s="303"/>
      <c r="G212" s="116"/>
    </row>
    <row r="213" spans="1:7" x14ac:dyDescent="0.25">
      <c r="A213" s="114"/>
      <c r="B213" s="301"/>
      <c r="C213" s="302"/>
      <c r="D213" s="303"/>
      <c r="G213" s="116"/>
    </row>
    <row r="214" spans="1:7" x14ac:dyDescent="0.25">
      <c r="A214" s="114"/>
      <c r="B214" s="301"/>
      <c r="C214" s="302"/>
      <c r="D214" s="303"/>
      <c r="G214" s="116"/>
    </row>
    <row r="215" spans="1:7" x14ac:dyDescent="0.25">
      <c r="A215" s="114"/>
      <c r="B215" s="304"/>
      <c r="C215" s="305"/>
      <c r="D215" s="30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297" t="s">
        <v>306</v>
      </c>
      <c r="C231" s="297"/>
      <c r="D231" s="297"/>
      <c r="G231" s="116"/>
    </row>
    <row r="232" spans="1:7" ht="13.5" thickBot="1" x14ac:dyDescent="0.3">
      <c r="A232" s="114"/>
      <c r="B232" s="297"/>
      <c r="C232" s="297"/>
      <c r="D232" s="297"/>
      <c r="E232" s="12" t="s">
        <v>2</v>
      </c>
      <c r="F232" s="15"/>
      <c r="G232" s="116"/>
    </row>
    <row r="233" spans="1:7" ht="6.75" customHeight="1" x14ac:dyDescent="0.25">
      <c r="A233" s="114"/>
      <c r="G233" s="116"/>
    </row>
    <row r="234" spans="1:7" x14ac:dyDescent="0.25">
      <c r="A234" s="114"/>
      <c r="B234" s="298"/>
      <c r="C234" s="299"/>
      <c r="D234" s="300"/>
      <c r="G234" s="116"/>
    </row>
    <row r="235" spans="1:7" x14ac:dyDescent="0.25">
      <c r="A235" s="114"/>
      <c r="B235" s="301"/>
      <c r="C235" s="302"/>
      <c r="D235" s="303"/>
      <c r="G235" s="116"/>
    </row>
    <row r="236" spans="1:7" x14ac:dyDescent="0.25">
      <c r="A236" s="114"/>
      <c r="B236" s="301"/>
      <c r="C236" s="302"/>
      <c r="D236" s="303"/>
      <c r="G236" s="116"/>
    </row>
    <row r="237" spans="1:7" x14ac:dyDescent="0.25">
      <c r="A237" s="114"/>
      <c r="B237" s="301"/>
      <c r="C237" s="302"/>
      <c r="D237" s="303"/>
      <c r="G237" s="116"/>
    </row>
    <row r="238" spans="1:7" x14ac:dyDescent="0.25">
      <c r="A238" s="114"/>
      <c r="B238" s="301"/>
      <c r="C238" s="302"/>
      <c r="D238" s="303"/>
      <c r="G238" s="116"/>
    </row>
    <row r="239" spans="1:7" x14ac:dyDescent="0.25">
      <c r="A239" s="114"/>
      <c r="B239" s="301"/>
      <c r="C239" s="302"/>
      <c r="D239" s="303"/>
      <c r="G239" s="116"/>
    </row>
    <row r="240" spans="1:7" x14ac:dyDescent="0.25">
      <c r="A240" s="114"/>
      <c r="B240" s="304"/>
      <c r="C240" s="305"/>
      <c r="D240" s="30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297" t="s">
        <v>306</v>
      </c>
      <c r="C256" s="297"/>
      <c r="D256" s="297"/>
      <c r="G256" s="116"/>
    </row>
    <row r="257" spans="1:7" ht="13.5" thickBot="1" x14ac:dyDescent="0.3">
      <c r="A257" s="114"/>
      <c r="B257" s="297"/>
      <c r="C257" s="297"/>
      <c r="D257" s="297"/>
      <c r="E257" s="12" t="s">
        <v>2</v>
      </c>
      <c r="F257" s="15"/>
      <c r="G257" s="116"/>
    </row>
    <row r="258" spans="1:7" ht="6.75" customHeight="1" x14ac:dyDescent="0.25">
      <c r="A258" s="114"/>
      <c r="G258" s="116"/>
    </row>
    <row r="259" spans="1:7" x14ac:dyDescent="0.25">
      <c r="A259" s="114"/>
      <c r="B259" s="298"/>
      <c r="C259" s="299"/>
      <c r="D259" s="300"/>
      <c r="G259" s="116"/>
    </row>
    <row r="260" spans="1:7" x14ac:dyDescent="0.25">
      <c r="A260" s="114"/>
      <c r="B260" s="301"/>
      <c r="C260" s="302"/>
      <c r="D260" s="303"/>
      <c r="G260" s="116"/>
    </row>
    <row r="261" spans="1:7" x14ac:dyDescent="0.25">
      <c r="A261" s="114"/>
      <c r="B261" s="301"/>
      <c r="C261" s="302"/>
      <c r="D261" s="303"/>
      <c r="G261" s="116"/>
    </row>
    <row r="262" spans="1:7" x14ac:dyDescent="0.25">
      <c r="A262" s="114"/>
      <c r="B262" s="301"/>
      <c r="C262" s="302"/>
      <c r="D262" s="303"/>
      <c r="G262" s="116"/>
    </row>
    <row r="263" spans="1:7" x14ac:dyDescent="0.25">
      <c r="A263" s="114"/>
      <c r="B263" s="301"/>
      <c r="C263" s="302"/>
      <c r="D263" s="303"/>
      <c r="G263" s="116"/>
    </row>
    <row r="264" spans="1:7" x14ac:dyDescent="0.25">
      <c r="A264" s="114"/>
      <c r="B264" s="301"/>
      <c r="C264" s="302"/>
      <c r="D264" s="303"/>
      <c r="G264" s="116"/>
    </row>
    <row r="265" spans="1:7" x14ac:dyDescent="0.25">
      <c r="A265" s="114"/>
      <c r="B265" s="304"/>
      <c r="C265" s="305"/>
      <c r="D265" s="30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192</v>
      </c>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297" t="s">
        <v>306</v>
      </c>
      <c r="C31" s="297"/>
      <c r="D31" s="297"/>
      <c r="G31" s="116"/>
    </row>
    <row r="32" spans="1:7" ht="13.5" thickBot="1" x14ac:dyDescent="0.3">
      <c r="A32" s="114"/>
      <c r="B32" s="297"/>
      <c r="C32" s="297"/>
      <c r="D32" s="297"/>
      <c r="E32" s="12" t="s">
        <v>2</v>
      </c>
      <c r="F32" s="15"/>
      <c r="G32" s="116"/>
    </row>
    <row r="33" spans="1:7" ht="6.75" customHeight="1" x14ac:dyDescent="0.25">
      <c r="A33" s="114"/>
      <c r="G33" s="116"/>
    </row>
    <row r="34" spans="1:7" x14ac:dyDescent="0.25">
      <c r="A34" s="114"/>
      <c r="B34" s="298"/>
      <c r="C34" s="299"/>
      <c r="D34" s="300"/>
      <c r="G34" s="116"/>
    </row>
    <row r="35" spans="1:7" x14ac:dyDescent="0.25">
      <c r="A35" s="114"/>
      <c r="B35" s="301"/>
      <c r="C35" s="302"/>
      <c r="D35" s="303"/>
      <c r="G35" s="116"/>
    </row>
    <row r="36" spans="1:7" x14ac:dyDescent="0.25">
      <c r="A36" s="114"/>
      <c r="B36" s="301"/>
      <c r="C36" s="302"/>
      <c r="D36" s="303"/>
      <c r="G36" s="116"/>
    </row>
    <row r="37" spans="1:7" x14ac:dyDescent="0.25">
      <c r="A37" s="114"/>
      <c r="B37" s="301"/>
      <c r="C37" s="302"/>
      <c r="D37" s="303"/>
      <c r="G37" s="116"/>
    </row>
    <row r="38" spans="1:7" x14ac:dyDescent="0.25">
      <c r="A38" s="114"/>
      <c r="B38" s="301"/>
      <c r="C38" s="302"/>
      <c r="D38" s="303"/>
      <c r="G38" s="116"/>
    </row>
    <row r="39" spans="1:7" x14ac:dyDescent="0.25">
      <c r="A39" s="114"/>
      <c r="B39" s="301"/>
      <c r="C39" s="302"/>
      <c r="D39" s="303"/>
      <c r="G39" s="116"/>
    </row>
    <row r="40" spans="1:7" x14ac:dyDescent="0.25">
      <c r="A40" s="114"/>
      <c r="B40" s="304"/>
      <c r="C40" s="305"/>
      <c r="D40" s="306"/>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297" t="s">
        <v>306</v>
      </c>
      <c r="C56" s="297"/>
      <c r="D56" s="297"/>
      <c r="G56" s="116"/>
    </row>
    <row r="57" spans="1:7" ht="13.5" thickBot="1" x14ac:dyDescent="0.3">
      <c r="A57" s="114"/>
      <c r="B57" s="297"/>
      <c r="C57" s="297"/>
      <c r="D57" s="297"/>
      <c r="E57" s="12" t="s">
        <v>2</v>
      </c>
      <c r="F57" s="15"/>
      <c r="G57" s="116"/>
    </row>
    <row r="58" spans="1:7" ht="6.75" customHeight="1" x14ac:dyDescent="0.25">
      <c r="A58" s="114"/>
      <c r="G58" s="116"/>
    </row>
    <row r="59" spans="1:7" x14ac:dyDescent="0.25">
      <c r="A59" s="114"/>
      <c r="B59" s="298"/>
      <c r="C59" s="299"/>
      <c r="D59" s="300"/>
      <c r="G59" s="116"/>
    </row>
    <row r="60" spans="1:7" x14ac:dyDescent="0.25">
      <c r="A60" s="114"/>
      <c r="B60" s="301"/>
      <c r="C60" s="302"/>
      <c r="D60" s="303"/>
      <c r="G60" s="116"/>
    </row>
    <row r="61" spans="1:7" x14ac:dyDescent="0.25">
      <c r="A61" s="114"/>
      <c r="B61" s="301"/>
      <c r="C61" s="302"/>
      <c r="D61" s="303"/>
      <c r="G61" s="116"/>
    </row>
    <row r="62" spans="1:7" x14ac:dyDescent="0.25">
      <c r="A62" s="114"/>
      <c r="B62" s="301"/>
      <c r="C62" s="302"/>
      <c r="D62" s="303"/>
      <c r="G62" s="116"/>
    </row>
    <row r="63" spans="1:7" x14ac:dyDescent="0.25">
      <c r="A63" s="114"/>
      <c r="B63" s="301"/>
      <c r="C63" s="302"/>
      <c r="D63" s="303"/>
      <c r="G63" s="116"/>
    </row>
    <row r="64" spans="1:7" x14ac:dyDescent="0.25">
      <c r="A64" s="114"/>
      <c r="B64" s="301"/>
      <c r="C64" s="302"/>
      <c r="D64" s="303"/>
      <c r="G64" s="116"/>
    </row>
    <row r="65" spans="1:7" x14ac:dyDescent="0.25">
      <c r="A65" s="114"/>
      <c r="B65" s="304"/>
      <c r="C65" s="305"/>
      <c r="D65" s="306"/>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297" t="s">
        <v>306</v>
      </c>
      <c r="C81" s="297"/>
      <c r="D81" s="297"/>
      <c r="G81" s="116"/>
    </row>
    <row r="82" spans="1:7" ht="13.5" thickBot="1" x14ac:dyDescent="0.3">
      <c r="A82" s="114"/>
      <c r="B82" s="297"/>
      <c r="C82" s="297"/>
      <c r="D82" s="297"/>
      <c r="E82" s="12" t="s">
        <v>2</v>
      </c>
      <c r="F82" s="15"/>
      <c r="G82" s="116"/>
    </row>
    <row r="83" spans="1:7" ht="6.75" customHeight="1" x14ac:dyDescent="0.25">
      <c r="A83" s="114"/>
      <c r="G83" s="116"/>
    </row>
    <row r="84" spans="1:7" x14ac:dyDescent="0.25">
      <c r="A84" s="114"/>
      <c r="B84" s="298"/>
      <c r="C84" s="299"/>
      <c r="D84" s="300"/>
      <c r="G84" s="116"/>
    </row>
    <row r="85" spans="1:7" x14ac:dyDescent="0.25">
      <c r="A85" s="114"/>
      <c r="B85" s="301"/>
      <c r="C85" s="302"/>
      <c r="D85" s="303"/>
      <c r="G85" s="116"/>
    </row>
    <row r="86" spans="1:7" x14ac:dyDescent="0.25">
      <c r="A86" s="114"/>
      <c r="B86" s="301"/>
      <c r="C86" s="302"/>
      <c r="D86" s="303"/>
      <c r="G86" s="116"/>
    </row>
    <row r="87" spans="1:7" x14ac:dyDescent="0.25">
      <c r="A87" s="114"/>
      <c r="B87" s="301"/>
      <c r="C87" s="302"/>
      <c r="D87" s="303"/>
      <c r="G87" s="116"/>
    </row>
    <row r="88" spans="1:7" x14ac:dyDescent="0.25">
      <c r="A88" s="114"/>
      <c r="B88" s="301"/>
      <c r="C88" s="302"/>
      <c r="D88" s="303"/>
      <c r="G88" s="116"/>
    </row>
    <row r="89" spans="1:7" x14ac:dyDescent="0.25">
      <c r="A89" s="114"/>
      <c r="B89" s="301"/>
      <c r="C89" s="302"/>
      <c r="D89" s="303"/>
      <c r="G89" s="116"/>
    </row>
    <row r="90" spans="1:7" x14ac:dyDescent="0.25">
      <c r="A90" s="114"/>
      <c r="B90" s="304"/>
      <c r="C90" s="305"/>
      <c r="D90" s="306"/>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297" t="s">
        <v>306</v>
      </c>
      <c r="C106" s="297"/>
      <c r="D106" s="297"/>
      <c r="G106" s="116"/>
    </row>
    <row r="107" spans="1:7" ht="13.5" thickBot="1" x14ac:dyDescent="0.3">
      <c r="A107" s="114"/>
      <c r="B107" s="297"/>
      <c r="C107" s="297"/>
      <c r="D107" s="297"/>
      <c r="E107" s="12" t="s">
        <v>2</v>
      </c>
      <c r="F107" s="15"/>
      <c r="G107" s="116"/>
    </row>
    <row r="108" spans="1:7" ht="6.75" customHeight="1" x14ac:dyDescent="0.25">
      <c r="A108" s="114"/>
      <c r="G108" s="116"/>
    </row>
    <row r="109" spans="1:7" x14ac:dyDescent="0.25">
      <c r="A109" s="114"/>
      <c r="B109" s="298"/>
      <c r="C109" s="299"/>
      <c r="D109" s="300"/>
      <c r="G109" s="116"/>
    </row>
    <row r="110" spans="1:7" x14ac:dyDescent="0.25">
      <c r="A110" s="114"/>
      <c r="B110" s="301"/>
      <c r="C110" s="302"/>
      <c r="D110" s="303"/>
      <c r="G110" s="116"/>
    </row>
    <row r="111" spans="1:7" x14ac:dyDescent="0.25">
      <c r="A111" s="114"/>
      <c r="B111" s="301"/>
      <c r="C111" s="302"/>
      <c r="D111" s="303"/>
      <c r="G111" s="116"/>
    </row>
    <row r="112" spans="1:7" x14ac:dyDescent="0.25">
      <c r="A112" s="114"/>
      <c r="B112" s="301"/>
      <c r="C112" s="302"/>
      <c r="D112" s="303"/>
      <c r="G112" s="116"/>
    </row>
    <row r="113" spans="1:7" x14ac:dyDescent="0.25">
      <c r="A113" s="114"/>
      <c r="B113" s="301"/>
      <c r="C113" s="302"/>
      <c r="D113" s="303"/>
      <c r="G113" s="116"/>
    </row>
    <row r="114" spans="1:7" x14ac:dyDescent="0.25">
      <c r="A114" s="114"/>
      <c r="B114" s="301"/>
      <c r="C114" s="302"/>
      <c r="D114" s="303"/>
      <c r="G114" s="116"/>
    </row>
    <row r="115" spans="1:7" x14ac:dyDescent="0.25">
      <c r="A115" s="114"/>
      <c r="B115" s="304"/>
      <c r="C115" s="305"/>
      <c r="D115" s="306"/>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297" t="s">
        <v>306</v>
      </c>
      <c r="C131" s="297"/>
      <c r="D131" s="297"/>
      <c r="G131" s="116"/>
    </row>
    <row r="132" spans="1:7" ht="13.5" thickBot="1" x14ac:dyDescent="0.3">
      <c r="A132" s="114"/>
      <c r="B132" s="297"/>
      <c r="C132" s="297"/>
      <c r="D132" s="297"/>
      <c r="E132" s="12" t="s">
        <v>2</v>
      </c>
      <c r="F132" s="15"/>
      <c r="G132" s="116"/>
    </row>
    <row r="133" spans="1:7" ht="6.75" customHeight="1" x14ac:dyDescent="0.25">
      <c r="A133" s="114"/>
      <c r="G133" s="116"/>
    </row>
    <row r="134" spans="1:7" x14ac:dyDescent="0.25">
      <c r="A134" s="114"/>
      <c r="B134" s="298"/>
      <c r="C134" s="299"/>
      <c r="D134" s="300"/>
      <c r="G134" s="116"/>
    </row>
    <row r="135" spans="1:7" x14ac:dyDescent="0.25">
      <c r="A135" s="114"/>
      <c r="B135" s="301"/>
      <c r="C135" s="302"/>
      <c r="D135" s="303"/>
      <c r="G135" s="116"/>
    </row>
    <row r="136" spans="1:7" x14ac:dyDescent="0.25">
      <c r="A136" s="114"/>
      <c r="B136" s="301"/>
      <c r="C136" s="302"/>
      <c r="D136" s="303"/>
      <c r="G136" s="116"/>
    </row>
    <row r="137" spans="1:7" x14ac:dyDescent="0.25">
      <c r="A137" s="114"/>
      <c r="B137" s="301"/>
      <c r="C137" s="302"/>
      <c r="D137" s="303"/>
      <c r="G137" s="116"/>
    </row>
    <row r="138" spans="1:7" x14ac:dyDescent="0.25">
      <c r="A138" s="114"/>
      <c r="B138" s="301"/>
      <c r="C138" s="302"/>
      <c r="D138" s="303"/>
      <c r="G138" s="116"/>
    </row>
    <row r="139" spans="1:7" x14ac:dyDescent="0.25">
      <c r="A139" s="114"/>
      <c r="B139" s="301"/>
      <c r="C139" s="302"/>
      <c r="D139" s="303"/>
      <c r="G139" s="116"/>
    </row>
    <row r="140" spans="1:7" x14ac:dyDescent="0.25">
      <c r="A140" s="114"/>
      <c r="B140" s="304"/>
      <c r="C140" s="305"/>
      <c r="D140" s="30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297" t="s">
        <v>306</v>
      </c>
      <c r="C156" s="297"/>
      <c r="D156" s="297"/>
      <c r="G156" s="116"/>
    </row>
    <row r="157" spans="1:7" ht="13.5" thickBot="1" x14ac:dyDescent="0.3">
      <c r="A157" s="114"/>
      <c r="B157" s="297"/>
      <c r="C157" s="297"/>
      <c r="D157" s="297"/>
      <c r="E157" s="12" t="s">
        <v>2</v>
      </c>
      <c r="F157" s="15"/>
      <c r="G157" s="116"/>
    </row>
    <row r="158" spans="1:7" ht="6.75" customHeight="1" x14ac:dyDescent="0.25">
      <c r="A158" s="114"/>
      <c r="G158" s="116"/>
    </row>
    <row r="159" spans="1:7" x14ac:dyDescent="0.25">
      <c r="A159" s="114"/>
      <c r="B159" s="298"/>
      <c r="C159" s="299"/>
      <c r="D159" s="300"/>
      <c r="G159" s="116"/>
    </row>
    <row r="160" spans="1:7" x14ac:dyDescent="0.25">
      <c r="A160" s="114"/>
      <c r="B160" s="301"/>
      <c r="C160" s="302"/>
      <c r="D160" s="303"/>
      <c r="G160" s="116"/>
    </row>
    <row r="161" spans="1:7" x14ac:dyDescent="0.25">
      <c r="A161" s="114"/>
      <c r="B161" s="301"/>
      <c r="C161" s="302"/>
      <c r="D161" s="303"/>
      <c r="G161" s="116"/>
    </row>
    <row r="162" spans="1:7" x14ac:dyDescent="0.25">
      <c r="A162" s="114"/>
      <c r="B162" s="301"/>
      <c r="C162" s="302"/>
      <c r="D162" s="303"/>
      <c r="G162" s="116"/>
    </row>
    <row r="163" spans="1:7" x14ac:dyDescent="0.25">
      <c r="A163" s="114"/>
      <c r="B163" s="301"/>
      <c r="C163" s="302"/>
      <c r="D163" s="303"/>
      <c r="G163" s="116"/>
    </row>
    <row r="164" spans="1:7" x14ac:dyDescent="0.25">
      <c r="A164" s="114"/>
      <c r="B164" s="301"/>
      <c r="C164" s="302"/>
      <c r="D164" s="303"/>
      <c r="G164" s="116"/>
    </row>
    <row r="165" spans="1:7" x14ac:dyDescent="0.25">
      <c r="A165" s="114"/>
      <c r="B165" s="304"/>
      <c r="C165" s="305"/>
      <c r="D165" s="30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297" t="s">
        <v>306</v>
      </c>
      <c r="C181" s="297"/>
      <c r="D181" s="297"/>
      <c r="G181" s="116"/>
    </row>
    <row r="182" spans="1:7" ht="13.5" thickBot="1" x14ac:dyDescent="0.3">
      <c r="A182" s="114"/>
      <c r="B182" s="297"/>
      <c r="C182" s="297"/>
      <c r="D182" s="297"/>
      <c r="E182" s="12" t="s">
        <v>2</v>
      </c>
      <c r="F182" s="15"/>
      <c r="G182" s="116"/>
    </row>
    <row r="183" spans="1:7" ht="6.75" customHeight="1" x14ac:dyDescent="0.25">
      <c r="A183" s="114"/>
      <c r="G183" s="116"/>
    </row>
    <row r="184" spans="1:7" x14ac:dyDescent="0.25">
      <c r="A184" s="114"/>
      <c r="B184" s="298"/>
      <c r="C184" s="299"/>
      <c r="D184" s="300"/>
      <c r="G184" s="116"/>
    </row>
    <row r="185" spans="1:7" x14ac:dyDescent="0.25">
      <c r="A185" s="114"/>
      <c r="B185" s="301"/>
      <c r="C185" s="302"/>
      <c r="D185" s="303"/>
      <c r="G185" s="116"/>
    </row>
    <row r="186" spans="1:7" x14ac:dyDescent="0.25">
      <c r="A186" s="114"/>
      <c r="B186" s="301"/>
      <c r="C186" s="302"/>
      <c r="D186" s="303"/>
      <c r="G186" s="116"/>
    </row>
    <row r="187" spans="1:7" x14ac:dyDescent="0.25">
      <c r="A187" s="114"/>
      <c r="B187" s="301"/>
      <c r="C187" s="302"/>
      <c r="D187" s="303"/>
      <c r="G187" s="116"/>
    </row>
    <row r="188" spans="1:7" x14ac:dyDescent="0.25">
      <c r="A188" s="114"/>
      <c r="B188" s="301"/>
      <c r="C188" s="302"/>
      <c r="D188" s="303"/>
      <c r="G188" s="116"/>
    </row>
    <row r="189" spans="1:7" x14ac:dyDescent="0.25">
      <c r="A189" s="114"/>
      <c r="B189" s="301"/>
      <c r="C189" s="302"/>
      <c r="D189" s="303"/>
      <c r="G189" s="116"/>
    </row>
    <row r="190" spans="1:7" x14ac:dyDescent="0.25">
      <c r="A190" s="114"/>
      <c r="B190" s="304"/>
      <c r="C190" s="305"/>
      <c r="D190" s="30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297" t="s">
        <v>306</v>
      </c>
      <c r="C206" s="297"/>
      <c r="D206" s="297"/>
      <c r="G206" s="116"/>
    </row>
    <row r="207" spans="1:7" ht="13.5" thickBot="1" x14ac:dyDescent="0.3">
      <c r="A207" s="114"/>
      <c r="B207" s="297"/>
      <c r="C207" s="297"/>
      <c r="D207" s="297"/>
      <c r="E207" s="12" t="s">
        <v>2</v>
      </c>
      <c r="F207" s="15"/>
      <c r="G207" s="116"/>
    </row>
    <row r="208" spans="1:7" ht="6.75" customHeight="1" x14ac:dyDescent="0.25">
      <c r="A208" s="114"/>
      <c r="G208" s="116"/>
    </row>
    <row r="209" spans="1:7" x14ac:dyDescent="0.25">
      <c r="A209" s="114"/>
      <c r="B209" s="298"/>
      <c r="C209" s="299"/>
      <c r="D209" s="300"/>
      <c r="G209" s="116"/>
    </row>
    <row r="210" spans="1:7" x14ac:dyDescent="0.25">
      <c r="A210" s="114"/>
      <c r="B210" s="301"/>
      <c r="C210" s="302"/>
      <c r="D210" s="303"/>
      <c r="G210" s="116"/>
    </row>
    <row r="211" spans="1:7" x14ac:dyDescent="0.25">
      <c r="A211" s="114"/>
      <c r="B211" s="301"/>
      <c r="C211" s="302"/>
      <c r="D211" s="303"/>
      <c r="G211" s="116"/>
    </row>
    <row r="212" spans="1:7" x14ac:dyDescent="0.25">
      <c r="A212" s="114"/>
      <c r="B212" s="301"/>
      <c r="C212" s="302"/>
      <c r="D212" s="303"/>
      <c r="G212" s="116"/>
    </row>
    <row r="213" spans="1:7" x14ac:dyDescent="0.25">
      <c r="A213" s="114"/>
      <c r="B213" s="301"/>
      <c r="C213" s="302"/>
      <c r="D213" s="303"/>
      <c r="G213" s="116"/>
    </row>
    <row r="214" spans="1:7" x14ac:dyDescent="0.25">
      <c r="A214" s="114"/>
      <c r="B214" s="301"/>
      <c r="C214" s="302"/>
      <c r="D214" s="303"/>
      <c r="G214" s="116"/>
    </row>
    <row r="215" spans="1:7" x14ac:dyDescent="0.25">
      <c r="A215" s="114"/>
      <c r="B215" s="304"/>
      <c r="C215" s="305"/>
      <c r="D215" s="30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297" t="s">
        <v>306</v>
      </c>
      <c r="C231" s="297"/>
      <c r="D231" s="297"/>
      <c r="G231" s="116"/>
    </row>
    <row r="232" spans="1:7" ht="13.5" thickBot="1" x14ac:dyDescent="0.3">
      <c r="A232" s="114"/>
      <c r="B232" s="297"/>
      <c r="C232" s="297"/>
      <c r="D232" s="297"/>
      <c r="E232" s="12" t="s">
        <v>2</v>
      </c>
      <c r="F232" s="15"/>
      <c r="G232" s="116"/>
    </row>
    <row r="233" spans="1:7" ht="6.75" customHeight="1" x14ac:dyDescent="0.25">
      <c r="A233" s="114"/>
      <c r="G233" s="116"/>
    </row>
    <row r="234" spans="1:7" x14ac:dyDescent="0.25">
      <c r="A234" s="114"/>
      <c r="B234" s="298"/>
      <c r="C234" s="299"/>
      <c r="D234" s="300"/>
      <c r="G234" s="116"/>
    </row>
    <row r="235" spans="1:7" x14ac:dyDescent="0.25">
      <c r="A235" s="114"/>
      <c r="B235" s="301"/>
      <c r="C235" s="302"/>
      <c r="D235" s="303"/>
      <c r="G235" s="116"/>
    </row>
    <row r="236" spans="1:7" x14ac:dyDescent="0.25">
      <c r="A236" s="114"/>
      <c r="B236" s="301"/>
      <c r="C236" s="302"/>
      <c r="D236" s="303"/>
      <c r="G236" s="116"/>
    </row>
    <row r="237" spans="1:7" x14ac:dyDescent="0.25">
      <c r="A237" s="114"/>
      <c r="B237" s="301"/>
      <c r="C237" s="302"/>
      <c r="D237" s="303"/>
      <c r="G237" s="116"/>
    </row>
    <row r="238" spans="1:7" x14ac:dyDescent="0.25">
      <c r="A238" s="114"/>
      <c r="B238" s="301"/>
      <c r="C238" s="302"/>
      <c r="D238" s="303"/>
      <c r="G238" s="116"/>
    </row>
    <row r="239" spans="1:7" x14ac:dyDescent="0.25">
      <c r="A239" s="114"/>
      <c r="B239" s="301"/>
      <c r="C239" s="302"/>
      <c r="D239" s="303"/>
      <c r="G239" s="116"/>
    </row>
    <row r="240" spans="1:7" x14ac:dyDescent="0.25">
      <c r="A240" s="114"/>
      <c r="B240" s="304"/>
      <c r="C240" s="305"/>
      <c r="D240" s="30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297" t="s">
        <v>306</v>
      </c>
      <c r="C256" s="297"/>
      <c r="D256" s="297"/>
      <c r="G256" s="116"/>
    </row>
    <row r="257" spans="1:7" ht="13.5" thickBot="1" x14ac:dyDescent="0.3">
      <c r="A257" s="114"/>
      <c r="B257" s="297"/>
      <c r="C257" s="297"/>
      <c r="D257" s="297"/>
      <c r="E257" s="12" t="s">
        <v>2</v>
      </c>
      <c r="F257" s="15"/>
      <c r="G257" s="116"/>
    </row>
    <row r="258" spans="1:7" ht="6.75" customHeight="1" x14ac:dyDescent="0.25">
      <c r="A258" s="114"/>
      <c r="G258" s="116"/>
    </row>
    <row r="259" spans="1:7" x14ac:dyDescent="0.25">
      <c r="A259" s="114"/>
      <c r="B259" s="298"/>
      <c r="C259" s="299"/>
      <c r="D259" s="300"/>
      <c r="G259" s="116"/>
    </row>
    <row r="260" spans="1:7" x14ac:dyDescent="0.25">
      <c r="A260" s="114"/>
      <c r="B260" s="301"/>
      <c r="C260" s="302"/>
      <c r="D260" s="303"/>
      <c r="G260" s="116"/>
    </row>
    <row r="261" spans="1:7" x14ac:dyDescent="0.25">
      <c r="A261" s="114"/>
      <c r="B261" s="301"/>
      <c r="C261" s="302"/>
      <c r="D261" s="303"/>
      <c r="G261" s="116"/>
    </row>
    <row r="262" spans="1:7" x14ac:dyDescent="0.25">
      <c r="A262" s="114"/>
      <c r="B262" s="301"/>
      <c r="C262" s="302"/>
      <c r="D262" s="303"/>
      <c r="G262" s="116"/>
    </row>
    <row r="263" spans="1:7" x14ac:dyDescent="0.25">
      <c r="A263" s="114"/>
      <c r="B263" s="301"/>
      <c r="C263" s="302"/>
      <c r="D263" s="303"/>
      <c r="G263" s="116"/>
    </row>
    <row r="264" spans="1:7" x14ac:dyDescent="0.25">
      <c r="A264" s="114"/>
      <c r="B264" s="301"/>
      <c r="C264" s="302"/>
      <c r="D264" s="303"/>
      <c r="G264" s="116"/>
    </row>
    <row r="265" spans="1:7" x14ac:dyDescent="0.25">
      <c r="A265" s="114"/>
      <c r="B265" s="304"/>
      <c r="C265" s="305"/>
      <c r="D265" s="30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192</v>
      </c>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297" t="s">
        <v>306</v>
      </c>
      <c r="C31" s="297"/>
      <c r="D31" s="297"/>
      <c r="G31" s="116"/>
    </row>
    <row r="32" spans="1:7" ht="13.5" thickBot="1" x14ac:dyDescent="0.3">
      <c r="A32" s="114"/>
      <c r="B32" s="297"/>
      <c r="C32" s="297"/>
      <c r="D32" s="297"/>
      <c r="E32" s="12" t="s">
        <v>2</v>
      </c>
      <c r="F32" s="15"/>
      <c r="G32" s="116"/>
    </row>
    <row r="33" spans="1:7" ht="6.75" customHeight="1" x14ac:dyDescent="0.25">
      <c r="A33" s="114"/>
      <c r="G33" s="116"/>
    </row>
    <row r="34" spans="1:7" x14ac:dyDescent="0.25">
      <c r="A34" s="114"/>
      <c r="B34" s="298"/>
      <c r="C34" s="299"/>
      <c r="D34" s="300"/>
      <c r="G34" s="116"/>
    </row>
    <row r="35" spans="1:7" x14ac:dyDescent="0.25">
      <c r="A35" s="114"/>
      <c r="B35" s="301"/>
      <c r="C35" s="302"/>
      <c r="D35" s="303"/>
      <c r="G35" s="116"/>
    </row>
    <row r="36" spans="1:7" x14ac:dyDescent="0.25">
      <c r="A36" s="114"/>
      <c r="B36" s="301"/>
      <c r="C36" s="302"/>
      <c r="D36" s="303"/>
      <c r="G36" s="116"/>
    </row>
    <row r="37" spans="1:7" x14ac:dyDescent="0.25">
      <c r="A37" s="114"/>
      <c r="B37" s="301"/>
      <c r="C37" s="302"/>
      <c r="D37" s="303"/>
      <c r="G37" s="116"/>
    </row>
    <row r="38" spans="1:7" x14ac:dyDescent="0.25">
      <c r="A38" s="114"/>
      <c r="B38" s="301"/>
      <c r="C38" s="302"/>
      <c r="D38" s="303"/>
      <c r="G38" s="116"/>
    </row>
    <row r="39" spans="1:7" x14ac:dyDescent="0.25">
      <c r="A39" s="114"/>
      <c r="B39" s="301"/>
      <c r="C39" s="302"/>
      <c r="D39" s="303"/>
      <c r="G39" s="116"/>
    </row>
    <row r="40" spans="1:7" x14ac:dyDescent="0.25">
      <c r="A40" s="114"/>
      <c r="B40" s="304"/>
      <c r="C40" s="305"/>
      <c r="D40" s="306"/>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297" t="s">
        <v>306</v>
      </c>
      <c r="C56" s="297"/>
      <c r="D56" s="297"/>
      <c r="G56" s="116"/>
    </row>
    <row r="57" spans="1:7" ht="13.5" thickBot="1" x14ac:dyDescent="0.3">
      <c r="A57" s="114"/>
      <c r="B57" s="297"/>
      <c r="C57" s="297"/>
      <c r="D57" s="297"/>
      <c r="E57" s="12" t="s">
        <v>2</v>
      </c>
      <c r="F57" s="15"/>
      <c r="G57" s="116"/>
    </row>
    <row r="58" spans="1:7" ht="6.75" customHeight="1" x14ac:dyDescent="0.25">
      <c r="A58" s="114"/>
      <c r="G58" s="116"/>
    </row>
    <row r="59" spans="1:7" x14ac:dyDescent="0.25">
      <c r="A59" s="114"/>
      <c r="B59" s="298"/>
      <c r="C59" s="299"/>
      <c r="D59" s="300"/>
      <c r="G59" s="116"/>
    </row>
    <row r="60" spans="1:7" x14ac:dyDescent="0.25">
      <c r="A60" s="114"/>
      <c r="B60" s="301"/>
      <c r="C60" s="302"/>
      <c r="D60" s="303"/>
      <c r="G60" s="116"/>
    </row>
    <row r="61" spans="1:7" x14ac:dyDescent="0.25">
      <c r="A61" s="114"/>
      <c r="B61" s="301"/>
      <c r="C61" s="302"/>
      <c r="D61" s="303"/>
      <c r="G61" s="116"/>
    </row>
    <row r="62" spans="1:7" x14ac:dyDescent="0.25">
      <c r="A62" s="114"/>
      <c r="B62" s="301"/>
      <c r="C62" s="302"/>
      <c r="D62" s="303"/>
      <c r="G62" s="116"/>
    </row>
    <row r="63" spans="1:7" x14ac:dyDescent="0.25">
      <c r="A63" s="114"/>
      <c r="B63" s="301"/>
      <c r="C63" s="302"/>
      <c r="D63" s="303"/>
      <c r="G63" s="116"/>
    </row>
    <row r="64" spans="1:7" x14ac:dyDescent="0.25">
      <c r="A64" s="114"/>
      <c r="B64" s="301"/>
      <c r="C64" s="302"/>
      <c r="D64" s="303"/>
      <c r="G64" s="116"/>
    </row>
    <row r="65" spans="1:7" x14ac:dyDescent="0.25">
      <c r="A65" s="114"/>
      <c r="B65" s="304"/>
      <c r="C65" s="305"/>
      <c r="D65" s="306"/>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297" t="s">
        <v>306</v>
      </c>
      <c r="C81" s="297"/>
      <c r="D81" s="297"/>
      <c r="G81" s="116"/>
    </row>
    <row r="82" spans="1:7" ht="13.5" thickBot="1" x14ac:dyDescent="0.3">
      <c r="A82" s="114"/>
      <c r="B82" s="297"/>
      <c r="C82" s="297"/>
      <c r="D82" s="297"/>
      <c r="E82" s="12" t="s">
        <v>2</v>
      </c>
      <c r="F82" s="15"/>
      <c r="G82" s="116"/>
    </row>
    <row r="83" spans="1:7" ht="6.75" customHeight="1" x14ac:dyDescent="0.25">
      <c r="A83" s="114"/>
      <c r="G83" s="116"/>
    </row>
    <row r="84" spans="1:7" x14ac:dyDescent="0.25">
      <c r="A84" s="114"/>
      <c r="B84" s="298"/>
      <c r="C84" s="299"/>
      <c r="D84" s="300"/>
      <c r="G84" s="116"/>
    </row>
    <row r="85" spans="1:7" x14ac:dyDescent="0.25">
      <c r="A85" s="114"/>
      <c r="B85" s="301"/>
      <c r="C85" s="302"/>
      <c r="D85" s="303"/>
      <c r="G85" s="116"/>
    </row>
    <row r="86" spans="1:7" x14ac:dyDescent="0.25">
      <c r="A86" s="114"/>
      <c r="B86" s="301"/>
      <c r="C86" s="302"/>
      <c r="D86" s="303"/>
      <c r="G86" s="116"/>
    </row>
    <row r="87" spans="1:7" x14ac:dyDescent="0.25">
      <c r="A87" s="114"/>
      <c r="B87" s="301"/>
      <c r="C87" s="302"/>
      <c r="D87" s="303"/>
      <c r="G87" s="116"/>
    </row>
    <row r="88" spans="1:7" x14ac:dyDescent="0.25">
      <c r="A88" s="114"/>
      <c r="B88" s="301"/>
      <c r="C88" s="302"/>
      <c r="D88" s="303"/>
      <c r="G88" s="116"/>
    </row>
    <row r="89" spans="1:7" x14ac:dyDescent="0.25">
      <c r="A89" s="114"/>
      <c r="B89" s="301"/>
      <c r="C89" s="302"/>
      <c r="D89" s="303"/>
      <c r="G89" s="116"/>
    </row>
    <row r="90" spans="1:7" x14ac:dyDescent="0.25">
      <c r="A90" s="114"/>
      <c r="B90" s="304"/>
      <c r="C90" s="305"/>
      <c r="D90" s="306"/>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297" t="s">
        <v>306</v>
      </c>
      <c r="C106" s="297"/>
      <c r="D106" s="297"/>
      <c r="G106" s="116"/>
    </row>
    <row r="107" spans="1:7" ht="13.5" thickBot="1" x14ac:dyDescent="0.3">
      <c r="A107" s="114"/>
      <c r="B107" s="297"/>
      <c r="C107" s="297"/>
      <c r="D107" s="297"/>
      <c r="E107" s="12" t="s">
        <v>2</v>
      </c>
      <c r="F107" s="15"/>
      <c r="G107" s="116"/>
    </row>
    <row r="108" spans="1:7" ht="6.75" customHeight="1" x14ac:dyDescent="0.25">
      <c r="A108" s="114"/>
      <c r="G108" s="116"/>
    </row>
    <row r="109" spans="1:7" x14ac:dyDescent="0.25">
      <c r="A109" s="114"/>
      <c r="B109" s="298"/>
      <c r="C109" s="299"/>
      <c r="D109" s="300"/>
      <c r="G109" s="116"/>
    </row>
    <row r="110" spans="1:7" x14ac:dyDescent="0.25">
      <c r="A110" s="114"/>
      <c r="B110" s="301"/>
      <c r="C110" s="302"/>
      <c r="D110" s="303"/>
      <c r="G110" s="116"/>
    </row>
    <row r="111" spans="1:7" x14ac:dyDescent="0.25">
      <c r="A111" s="114"/>
      <c r="B111" s="301"/>
      <c r="C111" s="302"/>
      <c r="D111" s="303"/>
      <c r="G111" s="116"/>
    </row>
    <row r="112" spans="1:7" x14ac:dyDescent="0.25">
      <c r="A112" s="114"/>
      <c r="B112" s="301"/>
      <c r="C112" s="302"/>
      <c r="D112" s="303"/>
      <c r="G112" s="116"/>
    </row>
    <row r="113" spans="1:7" x14ac:dyDescent="0.25">
      <c r="A113" s="114"/>
      <c r="B113" s="301"/>
      <c r="C113" s="302"/>
      <c r="D113" s="303"/>
      <c r="G113" s="116"/>
    </row>
    <row r="114" spans="1:7" x14ac:dyDescent="0.25">
      <c r="A114" s="114"/>
      <c r="B114" s="301"/>
      <c r="C114" s="302"/>
      <c r="D114" s="303"/>
      <c r="G114" s="116"/>
    </row>
    <row r="115" spans="1:7" x14ac:dyDescent="0.25">
      <c r="A115" s="114"/>
      <c r="B115" s="304"/>
      <c r="C115" s="305"/>
      <c r="D115" s="306"/>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297" t="s">
        <v>306</v>
      </c>
      <c r="C131" s="297"/>
      <c r="D131" s="297"/>
      <c r="G131" s="116"/>
    </row>
    <row r="132" spans="1:7" ht="13.5" thickBot="1" x14ac:dyDescent="0.3">
      <c r="A132" s="114"/>
      <c r="B132" s="297"/>
      <c r="C132" s="297"/>
      <c r="D132" s="297"/>
      <c r="E132" s="12" t="s">
        <v>2</v>
      </c>
      <c r="F132" s="15"/>
      <c r="G132" s="116"/>
    </row>
    <row r="133" spans="1:7" ht="6.75" customHeight="1" x14ac:dyDescent="0.25">
      <c r="A133" s="114"/>
      <c r="G133" s="116"/>
    </row>
    <row r="134" spans="1:7" x14ac:dyDescent="0.25">
      <c r="A134" s="114"/>
      <c r="B134" s="298"/>
      <c r="C134" s="299"/>
      <c r="D134" s="300"/>
      <c r="G134" s="116"/>
    </row>
    <row r="135" spans="1:7" x14ac:dyDescent="0.25">
      <c r="A135" s="114"/>
      <c r="B135" s="301"/>
      <c r="C135" s="302"/>
      <c r="D135" s="303"/>
      <c r="G135" s="116"/>
    </row>
    <row r="136" spans="1:7" x14ac:dyDescent="0.25">
      <c r="A136" s="114"/>
      <c r="B136" s="301"/>
      <c r="C136" s="302"/>
      <c r="D136" s="303"/>
      <c r="G136" s="116"/>
    </row>
    <row r="137" spans="1:7" x14ac:dyDescent="0.25">
      <c r="A137" s="114"/>
      <c r="B137" s="301"/>
      <c r="C137" s="302"/>
      <c r="D137" s="303"/>
      <c r="G137" s="116"/>
    </row>
    <row r="138" spans="1:7" x14ac:dyDescent="0.25">
      <c r="A138" s="114"/>
      <c r="B138" s="301"/>
      <c r="C138" s="302"/>
      <c r="D138" s="303"/>
      <c r="G138" s="116"/>
    </row>
    <row r="139" spans="1:7" x14ac:dyDescent="0.25">
      <c r="A139" s="114"/>
      <c r="B139" s="301"/>
      <c r="C139" s="302"/>
      <c r="D139" s="303"/>
      <c r="G139" s="116"/>
    </row>
    <row r="140" spans="1:7" x14ac:dyDescent="0.25">
      <c r="A140" s="114"/>
      <c r="B140" s="304"/>
      <c r="C140" s="305"/>
      <c r="D140" s="30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297" t="s">
        <v>306</v>
      </c>
      <c r="C156" s="297"/>
      <c r="D156" s="297"/>
      <c r="G156" s="116"/>
    </row>
    <row r="157" spans="1:7" ht="13.5" thickBot="1" x14ac:dyDescent="0.3">
      <c r="A157" s="114"/>
      <c r="B157" s="297"/>
      <c r="C157" s="297"/>
      <c r="D157" s="297"/>
      <c r="E157" s="12" t="s">
        <v>2</v>
      </c>
      <c r="F157" s="15"/>
      <c r="G157" s="116"/>
    </row>
    <row r="158" spans="1:7" ht="6.75" customHeight="1" x14ac:dyDescent="0.25">
      <c r="A158" s="114"/>
      <c r="G158" s="116"/>
    </row>
    <row r="159" spans="1:7" x14ac:dyDescent="0.25">
      <c r="A159" s="114"/>
      <c r="B159" s="298"/>
      <c r="C159" s="299"/>
      <c r="D159" s="300"/>
      <c r="G159" s="116"/>
    </row>
    <row r="160" spans="1:7" x14ac:dyDescent="0.25">
      <c r="A160" s="114"/>
      <c r="B160" s="301"/>
      <c r="C160" s="302"/>
      <c r="D160" s="303"/>
      <c r="G160" s="116"/>
    </row>
    <row r="161" spans="1:7" x14ac:dyDescent="0.25">
      <c r="A161" s="114"/>
      <c r="B161" s="301"/>
      <c r="C161" s="302"/>
      <c r="D161" s="303"/>
      <c r="G161" s="116"/>
    </row>
    <row r="162" spans="1:7" x14ac:dyDescent="0.25">
      <c r="A162" s="114"/>
      <c r="B162" s="301"/>
      <c r="C162" s="302"/>
      <c r="D162" s="303"/>
      <c r="G162" s="116"/>
    </row>
    <row r="163" spans="1:7" x14ac:dyDescent="0.25">
      <c r="A163" s="114"/>
      <c r="B163" s="301"/>
      <c r="C163" s="302"/>
      <c r="D163" s="303"/>
      <c r="G163" s="116"/>
    </row>
    <row r="164" spans="1:7" x14ac:dyDescent="0.25">
      <c r="A164" s="114"/>
      <c r="B164" s="301"/>
      <c r="C164" s="302"/>
      <c r="D164" s="303"/>
      <c r="G164" s="116"/>
    </row>
    <row r="165" spans="1:7" x14ac:dyDescent="0.25">
      <c r="A165" s="114"/>
      <c r="B165" s="304"/>
      <c r="C165" s="305"/>
      <c r="D165" s="30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297" t="s">
        <v>306</v>
      </c>
      <c r="C181" s="297"/>
      <c r="D181" s="297"/>
      <c r="G181" s="116"/>
    </row>
    <row r="182" spans="1:7" ht="13.5" thickBot="1" x14ac:dyDescent="0.3">
      <c r="A182" s="114"/>
      <c r="B182" s="297"/>
      <c r="C182" s="297"/>
      <c r="D182" s="297"/>
      <c r="E182" s="12" t="s">
        <v>2</v>
      </c>
      <c r="F182" s="15"/>
      <c r="G182" s="116"/>
    </row>
    <row r="183" spans="1:7" ht="6.75" customHeight="1" x14ac:dyDescent="0.25">
      <c r="A183" s="114"/>
      <c r="G183" s="116"/>
    </row>
    <row r="184" spans="1:7" x14ac:dyDescent="0.25">
      <c r="A184" s="114"/>
      <c r="B184" s="298"/>
      <c r="C184" s="299"/>
      <c r="D184" s="300"/>
      <c r="G184" s="116"/>
    </row>
    <row r="185" spans="1:7" x14ac:dyDescent="0.25">
      <c r="A185" s="114"/>
      <c r="B185" s="301"/>
      <c r="C185" s="302"/>
      <c r="D185" s="303"/>
      <c r="G185" s="116"/>
    </row>
    <row r="186" spans="1:7" x14ac:dyDescent="0.25">
      <c r="A186" s="114"/>
      <c r="B186" s="301"/>
      <c r="C186" s="302"/>
      <c r="D186" s="303"/>
      <c r="G186" s="116"/>
    </row>
    <row r="187" spans="1:7" x14ac:dyDescent="0.25">
      <c r="A187" s="114"/>
      <c r="B187" s="301"/>
      <c r="C187" s="302"/>
      <c r="D187" s="303"/>
      <c r="G187" s="116"/>
    </row>
    <row r="188" spans="1:7" x14ac:dyDescent="0.25">
      <c r="A188" s="114"/>
      <c r="B188" s="301"/>
      <c r="C188" s="302"/>
      <c r="D188" s="303"/>
      <c r="G188" s="116"/>
    </row>
    <row r="189" spans="1:7" x14ac:dyDescent="0.25">
      <c r="A189" s="114"/>
      <c r="B189" s="301"/>
      <c r="C189" s="302"/>
      <c r="D189" s="303"/>
      <c r="G189" s="116"/>
    </row>
    <row r="190" spans="1:7" x14ac:dyDescent="0.25">
      <c r="A190" s="114"/>
      <c r="B190" s="304"/>
      <c r="C190" s="305"/>
      <c r="D190" s="30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297" t="s">
        <v>306</v>
      </c>
      <c r="C206" s="297"/>
      <c r="D206" s="297"/>
      <c r="G206" s="116"/>
    </row>
    <row r="207" spans="1:7" ht="13.5" thickBot="1" x14ac:dyDescent="0.3">
      <c r="A207" s="114"/>
      <c r="B207" s="297"/>
      <c r="C207" s="297"/>
      <c r="D207" s="297"/>
      <c r="E207" s="12" t="s">
        <v>2</v>
      </c>
      <c r="F207" s="15"/>
      <c r="G207" s="116"/>
    </row>
    <row r="208" spans="1:7" ht="6.75" customHeight="1" x14ac:dyDescent="0.25">
      <c r="A208" s="114"/>
      <c r="G208" s="116"/>
    </row>
    <row r="209" spans="1:7" x14ac:dyDescent="0.25">
      <c r="A209" s="114"/>
      <c r="B209" s="298"/>
      <c r="C209" s="299"/>
      <c r="D209" s="300"/>
      <c r="G209" s="116"/>
    </row>
    <row r="210" spans="1:7" x14ac:dyDescent="0.25">
      <c r="A210" s="114"/>
      <c r="B210" s="301"/>
      <c r="C210" s="302"/>
      <c r="D210" s="303"/>
      <c r="G210" s="116"/>
    </row>
    <row r="211" spans="1:7" x14ac:dyDescent="0.25">
      <c r="A211" s="114"/>
      <c r="B211" s="301"/>
      <c r="C211" s="302"/>
      <c r="D211" s="303"/>
      <c r="G211" s="116"/>
    </row>
    <row r="212" spans="1:7" x14ac:dyDescent="0.25">
      <c r="A212" s="114"/>
      <c r="B212" s="301"/>
      <c r="C212" s="302"/>
      <c r="D212" s="303"/>
      <c r="G212" s="116"/>
    </row>
    <row r="213" spans="1:7" x14ac:dyDescent="0.25">
      <c r="A213" s="114"/>
      <c r="B213" s="301"/>
      <c r="C213" s="302"/>
      <c r="D213" s="303"/>
      <c r="G213" s="116"/>
    </row>
    <row r="214" spans="1:7" x14ac:dyDescent="0.25">
      <c r="A214" s="114"/>
      <c r="B214" s="301"/>
      <c r="C214" s="302"/>
      <c r="D214" s="303"/>
      <c r="G214" s="116"/>
    </row>
    <row r="215" spans="1:7" x14ac:dyDescent="0.25">
      <c r="A215" s="114"/>
      <c r="B215" s="304"/>
      <c r="C215" s="305"/>
      <c r="D215" s="30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297" t="s">
        <v>306</v>
      </c>
      <c r="C231" s="297"/>
      <c r="D231" s="297"/>
      <c r="G231" s="116"/>
    </row>
    <row r="232" spans="1:7" ht="13.5" thickBot="1" x14ac:dyDescent="0.3">
      <c r="A232" s="114"/>
      <c r="B232" s="297"/>
      <c r="C232" s="297"/>
      <c r="D232" s="297"/>
      <c r="E232" s="12" t="s">
        <v>2</v>
      </c>
      <c r="F232" s="15"/>
      <c r="G232" s="116"/>
    </row>
    <row r="233" spans="1:7" ht="6.75" customHeight="1" x14ac:dyDescent="0.25">
      <c r="A233" s="114"/>
      <c r="G233" s="116"/>
    </row>
    <row r="234" spans="1:7" x14ac:dyDescent="0.25">
      <c r="A234" s="114"/>
      <c r="B234" s="298"/>
      <c r="C234" s="299"/>
      <c r="D234" s="300"/>
      <c r="G234" s="116"/>
    </row>
    <row r="235" spans="1:7" x14ac:dyDescent="0.25">
      <c r="A235" s="114"/>
      <c r="B235" s="301"/>
      <c r="C235" s="302"/>
      <c r="D235" s="303"/>
      <c r="G235" s="116"/>
    </row>
    <row r="236" spans="1:7" x14ac:dyDescent="0.25">
      <c r="A236" s="114"/>
      <c r="B236" s="301"/>
      <c r="C236" s="302"/>
      <c r="D236" s="303"/>
      <c r="G236" s="116"/>
    </row>
    <row r="237" spans="1:7" x14ac:dyDescent="0.25">
      <c r="A237" s="114"/>
      <c r="B237" s="301"/>
      <c r="C237" s="302"/>
      <c r="D237" s="303"/>
      <c r="G237" s="116"/>
    </row>
    <row r="238" spans="1:7" x14ac:dyDescent="0.25">
      <c r="A238" s="114"/>
      <c r="B238" s="301"/>
      <c r="C238" s="302"/>
      <c r="D238" s="303"/>
      <c r="G238" s="116"/>
    </row>
    <row r="239" spans="1:7" x14ac:dyDescent="0.25">
      <c r="A239" s="114"/>
      <c r="B239" s="301"/>
      <c r="C239" s="302"/>
      <c r="D239" s="303"/>
      <c r="G239" s="116"/>
    </row>
    <row r="240" spans="1:7" x14ac:dyDescent="0.25">
      <c r="A240" s="114"/>
      <c r="B240" s="304"/>
      <c r="C240" s="305"/>
      <c r="D240" s="30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297" t="s">
        <v>306</v>
      </c>
      <c r="C256" s="297"/>
      <c r="D256" s="297"/>
      <c r="G256" s="116"/>
    </row>
    <row r="257" spans="1:7" ht="13.5" thickBot="1" x14ac:dyDescent="0.3">
      <c r="A257" s="114"/>
      <c r="B257" s="297"/>
      <c r="C257" s="297"/>
      <c r="D257" s="297"/>
      <c r="E257" s="12" t="s">
        <v>2</v>
      </c>
      <c r="F257" s="15"/>
      <c r="G257" s="116"/>
    </row>
    <row r="258" spans="1:7" ht="6.75" customHeight="1" x14ac:dyDescent="0.25">
      <c r="A258" s="114"/>
      <c r="G258" s="116"/>
    </row>
    <row r="259" spans="1:7" x14ac:dyDescent="0.25">
      <c r="A259" s="114"/>
      <c r="B259" s="298"/>
      <c r="C259" s="299"/>
      <c r="D259" s="300"/>
      <c r="G259" s="116"/>
    </row>
    <row r="260" spans="1:7" x14ac:dyDescent="0.25">
      <c r="A260" s="114"/>
      <c r="B260" s="301"/>
      <c r="C260" s="302"/>
      <c r="D260" s="303"/>
      <c r="G260" s="116"/>
    </row>
    <row r="261" spans="1:7" x14ac:dyDescent="0.25">
      <c r="A261" s="114"/>
      <c r="B261" s="301"/>
      <c r="C261" s="302"/>
      <c r="D261" s="303"/>
      <c r="G261" s="116"/>
    </row>
    <row r="262" spans="1:7" x14ac:dyDescent="0.25">
      <c r="A262" s="114"/>
      <c r="B262" s="301"/>
      <c r="C262" s="302"/>
      <c r="D262" s="303"/>
      <c r="G262" s="116"/>
    </row>
    <row r="263" spans="1:7" x14ac:dyDescent="0.25">
      <c r="A263" s="114"/>
      <c r="B263" s="301"/>
      <c r="C263" s="302"/>
      <c r="D263" s="303"/>
      <c r="G263" s="116"/>
    </row>
    <row r="264" spans="1:7" x14ac:dyDescent="0.25">
      <c r="A264" s="114"/>
      <c r="B264" s="301"/>
      <c r="C264" s="302"/>
      <c r="D264" s="303"/>
      <c r="G264" s="116"/>
    </row>
    <row r="265" spans="1:7" x14ac:dyDescent="0.25">
      <c r="A265" s="114"/>
      <c r="B265" s="304"/>
      <c r="C265" s="305"/>
      <c r="D265" s="30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zoomScale="90" zoomScaleNormal="85" zoomScaleSheetLayoutView="90"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1980900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1980900</v>
      </c>
      <c r="G20" s="116"/>
    </row>
    <row r="21" spans="1:7" s="33" customFormat="1" ht="15" x14ac:dyDescent="0.25">
      <c r="A21" s="117"/>
      <c r="B21" s="94"/>
      <c r="C21" s="94"/>
      <c r="D21" s="118"/>
      <c r="E21" s="113"/>
      <c r="F21" s="99"/>
      <c r="G21" s="119"/>
    </row>
    <row r="22" spans="1:7" s="33" customFormat="1" ht="58.5" x14ac:dyDescent="0.25">
      <c r="A22" s="120"/>
      <c r="B22" s="41" t="s">
        <v>233</v>
      </c>
      <c r="C22" s="121"/>
      <c r="D22" s="152" t="s">
        <v>361</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307" t="s">
        <v>421</v>
      </c>
      <c r="C34" s="308"/>
      <c r="D34" s="309"/>
      <c r="E34" s="90"/>
      <c r="F34" s="92"/>
      <c r="G34" s="116"/>
    </row>
    <row r="35" spans="1:7" x14ac:dyDescent="0.25">
      <c r="A35" s="114"/>
      <c r="B35" s="310"/>
      <c r="C35" s="311"/>
      <c r="D35" s="312"/>
      <c r="E35" s="90"/>
      <c r="F35" s="92"/>
      <c r="G35" s="116"/>
    </row>
    <row r="36" spans="1:7" x14ac:dyDescent="0.25">
      <c r="A36" s="114"/>
      <c r="B36" s="310"/>
      <c r="C36" s="311"/>
      <c r="D36" s="312"/>
      <c r="E36" s="90"/>
      <c r="F36" s="92"/>
      <c r="G36" s="116"/>
    </row>
    <row r="37" spans="1:7" x14ac:dyDescent="0.25">
      <c r="A37" s="114"/>
      <c r="B37" s="310"/>
      <c r="C37" s="311"/>
      <c r="D37" s="312"/>
      <c r="E37" s="90"/>
      <c r="F37" s="92"/>
      <c r="G37" s="116"/>
    </row>
    <row r="38" spans="1:7" ht="36.75" customHeight="1" x14ac:dyDescent="0.25">
      <c r="A38" s="114"/>
      <c r="B38" s="310"/>
      <c r="C38" s="311"/>
      <c r="D38" s="312"/>
      <c r="E38" s="90"/>
      <c r="F38" s="92"/>
      <c r="G38" s="116"/>
    </row>
    <row r="39" spans="1:7" ht="129.75" customHeight="1" x14ac:dyDescent="0.25">
      <c r="A39" s="114"/>
      <c r="B39" s="310"/>
      <c r="C39" s="311"/>
      <c r="D39" s="312"/>
      <c r="E39" s="90"/>
      <c r="F39" s="92"/>
      <c r="G39" s="116"/>
    </row>
    <row r="40" spans="1:7" ht="152.25" customHeight="1" x14ac:dyDescent="0.25">
      <c r="A40" s="114"/>
      <c r="B40" s="313"/>
      <c r="C40" s="314"/>
      <c r="D40" s="31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1980900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1980900</v>
      </c>
      <c r="G20" s="116"/>
    </row>
    <row r="21" spans="1:7" s="33" customFormat="1" ht="15" x14ac:dyDescent="0.25">
      <c r="A21" s="117"/>
      <c r="B21" s="94"/>
      <c r="C21" s="94"/>
      <c r="D21" s="118"/>
      <c r="E21" s="113"/>
      <c r="F21" s="99"/>
      <c r="G21" s="119"/>
    </row>
    <row r="22" spans="1:7" s="33" customFormat="1" ht="15" x14ac:dyDescent="0.25">
      <c r="A22" s="120"/>
      <c r="B22" s="41" t="s">
        <v>233</v>
      </c>
      <c r="C22" s="121"/>
      <c r="D22" s="152" t="s">
        <v>404</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402</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38.25" x14ac:dyDescent="0.25">
      <c r="A47" s="120"/>
      <c r="B47" s="41" t="s">
        <v>233</v>
      </c>
      <c r="C47" s="121"/>
      <c r="D47" s="268" t="s">
        <v>405</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t="s">
        <v>191</v>
      </c>
      <c r="G57" s="116"/>
    </row>
    <row r="58" spans="1:7" ht="6.75" customHeight="1" x14ac:dyDescent="0.25">
      <c r="A58" s="114"/>
      <c r="B58" s="90"/>
      <c r="C58" s="90"/>
      <c r="D58" s="91"/>
      <c r="E58" s="90"/>
      <c r="F58" s="92"/>
      <c r="G58" s="116"/>
    </row>
    <row r="59" spans="1:7" x14ac:dyDescent="0.25">
      <c r="A59" s="114"/>
      <c r="B59" s="298" t="s">
        <v>403</v>
      </c>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zoomScaleNormal="90" zoomScaleSheetLayoutView="100"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115.5" x14ac:dyDescent="0.25">
      <c r="A22" s="120"/>
      <c r="B22" s="41" t="s">
        <v>233</v>
      </c>
      <c r="C22" s="121"/>
      <c r="D22" s="152" t="s">
        <v>362</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1303</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1588</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0.82052896725440805</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406</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ht="32.25" customHeight="1"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5.5" x14ac:dyDescent="0.25">
      <c r="A47" s="120"/>
      <c r="B47" s="41" t="s">
        <v>233</v>
      </c>
      <c r="C47" s="121"/>
      <c r="D47" s="268" t="s">
        <v>407</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t="s">
        <v>191</v>
      </c>
      <c r="G57" s="116"/>
    </row>
    <row r="58" spans="1:7" ht="6.75" customHeight="1" x14ac:dyDescent="0.25">
      <c r="A58" s="114"/>
      <c r="B58" s="90"/>
      <c r="C58" s="90"/>
      <c r="D58" s="91"/>
      <c r="E58" s="90"/>
      <c r="F58" s="92"/>
      <c r="G58" s="116"/>
    </row>
    <row r="59" spans="1:7" x14ac:dyDescent="0.25">
      <c r="A59" s="114"/>
      <c r="B59" s="307" t="s">
        <v>422</v>
      </c>
      <c r="C59" s="308"/>
      <c r="D59" s="309"/>
      <c r="E59" s="90"/>
      <c r="F59" s="92"/>
      <c r="G59" s="116"/>
    </row>
    <row r="60" spans="1:7" x14ac:dyDescent="0.25">
      <c r="A60" s="114"/>
      <c r="B60" s="310"/>
      <c r="C60" s="311"/>
      <c r="D60" s="312"/>
      <c r="E60" s="90"/>
      <c r="F60" s="92"/>
      <c r="G60" s="116"/>
    </row>
    <row r="61" spans="1:7" x14ac:dyDescent="0.25">
      <c r="A61" s="114"/>
      <c r="B61" s="310"/>
      <c r="C61" s="311"/>
      <c r="D61" s="312"/>
      <c r="E61" s="90"/>
      <c r="F61" s="92"/>
      <c r="G61" s="116"/>
    </row>
    <row r="62" spans="1:7" x14ac:dyDescent="0.25">
      <c r="A62" s="114"/>
      <c r="B62" s="310"/>
      <c r="C62" s="311"/>
      <c r="D62" s="312"/>
      <c r="E62" s="90"/>
      <c r="F62" s="92"/>
      <c r="G62" s="116"/>
    </row>
    <row r="63" spans="1:7" x14ac:dyDescent="0.25">
      <c r="A63" s="114"/>
      <c r="B63" s="310"/>
      <c r="C63" s="311"/>
      <c r="D63" s="312"/>
      <c r="E63" s="90"/>
      <c r="F63" s="92"/>
      <c r="G63" s="116"/>
    </row>
    <row r="64" spans="1:7" ht="117.75" customHeight="1" x14ac:dyDescent="0.25">
      <c r="A64" s="114"/>
      <c r="B64" s="310"/>
      <c r="C64" s="311"/>
      <c r="D64" s="312"/>
      <c r="E64" s="90"/>
      <c r="F64" s="92"/>
      <c r="G64" s="116"/>
    </row>
    <row r="65" spans="1:7" ht="225.75" customHeight="1" x14ac:dyDescent="0.25">
      <c r="A65" s="114"/>
      <c r="B65" s="313"/>
      <c r="C65" s="314"/>
      <c r="D65" s="31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51" x14ac:dyDescent="0.25">
      <c r="A72" s="120"/>
      <c r="B72" s="41" t="s">
        <v>233</v>
      </c>
      <c r="C72" s="121"/>
      <c r="D72" s="268" t="s">
        <v>408</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v>539</v>
      </c>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v>1588</v>
      </c>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f>IF(F77&gt;0,F75/F77,IF(F82&gt;0,F82,"N/A"))</f>
        <v>0.33942065491183881</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t="s">
        <v>191</v>
      </c>
      <c r="G82" s="116"/>
    </row>
    <row r="83" spans="1:7" ht="6.75" customHeight="1" x14ac:dyDescent="0.25">
      <c r="A83" s="114"/>
      <c r="B83" s="90"/>
      <c r="C83" s="90"/>
      <c r="D83" s="91"/>
      <c r="E83" s="90"/>
      <c r="F83" s="92"/>
      <c r="G83" s="116"/>
    </row>
    <row r="84" spans="1:7" x14ac:dyDescent="0.25">
      <c r="A84" s="114"/>
      <c r="B84" s="298" t="s">
        <v>423</v>
      </c>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view="pageBreakPreview" zoomScaleNormal="90" zoomScaleSheetLayoutView="100"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30" x14ac:dyDescent="0.25">
      <c r="A22" s="120"/>
      <c r="B22" s="41" t="s">
        <v>233</v>
      </c>
      <c r="C22" s="121"/>
      <c r="D22" s="152" t="s">
        <v>363</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7</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1</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7</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424</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58.5" x14ac:dyDescent="0.25">
      <c r="A47" s="120"/>
      <c r="B47" s="41" t="s">
        <v>233</v>
      </c>
      <c r="C47" s="121"/>
      <c r="D47" s="152" t="s">
        <v>364</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v>21</v>
      </c>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v>1</v>
      </c>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f>IF(F52&gt;0,F50/F52,IF(F57&gt;0,F57,"N/A"))</f>
        <v>21</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t="s">
        <v>191</v>
      </c>
      <c r="G57" s="116"/>
    </row>
    <row r="58" spans="1:7" ht="6.75" customHeight="1" x14ac:dyDescent="0.25">
      <c r="A58" s="114"/>
      <c r="B58" s="90"/>
      <c r="C58" s="90"/>
      <c r="D58" s="91"/>
      <c r="E58" s="90"/>
      <c r="F58" s="92"/>
      <c r="G58" s="116"/>
    </row>
    <row r="59" spans="1:7" x14ac:dyDescent="0.25">
      <c r="A59" s="114"/>
      <c r="B59" s="307" t="s">
        <v>425</v>
      </c>
      <c r="C59" s="308"/>
      <c r="D59" s="309"/>
      <c r="E59" s="90"/>
      <c r="F59" s="92"/>
      <c r="G59" s="116"/>
    </row>
    <row r="60" spans="1:7" x14ac:dyDescent="0.25">
      <c r="A60" s="114"/>
      <c r="B60" s="310"/>
      <c r="C60" s="311"/>
      <c r="D60" s="312"/>
      <c r="E60" s="90"/>
      <c r="F60" s="92"/>
      <c r="G60" s="116"/>
    </row>
    <row r="61" spans="1:7" x14ac:dyDescent="0.25">
      <c r="A61" s="114"/>
      <c r="B61" s="310"/>
      <c r="C61" s="311"/>
      <c r="D61" s="312"/>
      <c r="E61" s="90"/>
      <c r="F61" s="92"/>
      <c r="G61" s="116"/>
    </row>
    <row r="62" spans="1:7" x14ac:dyDescent="0.25">
      <c r="A62" s="114"/>
      <c r="B62" s="310"/>
      <c r="C62" s="311"/>
      <c r="D62" s="312"/>
      <c r="E62" s="90"/>
      <c r="F62" s="92"/>
      <c r="G62" s="116"/>
    </row>
    <row r="63" spans="1:7" x14ac:dyDescent="0.25">
      <c r="A63" s="114"/>
      <c r="B63" s="310"/>
      <c r="C63" s="311"/>
      <c r="D63" s="312"/>
      <c r="E63" s="90"/>
      <c r="F63" s="92"/>
      <c r="G63" s="116"/>
    </row>
    <row r="64" spans="1:7" x14ac:dyDescent="0.25">
      <c r="A64" s="114"/>
      <c r="B64" s="310"/>
      <c r="C64" s="311"/>
      <c r="D64" s="312"/>
      <c r="E64" s="90"/>
      <c r="F64" s="92"/>
      <c r="G64" s="116"/>
    </row>
    <row r="65" spans="1:7" x14ac:dyDescent="0.25">
      <c r="A65" s="114"/>
      <c r="B65" s="313"/>
      <c r="C65" s="314"/>
      <c r="D65" s="31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44.25" x14ac:dyDescent="0.25">
      <c r="A72" s="120"/>
      <c r="B72" s="41" t="s">
        <v>233</v>
      </c>
      <c r="C72" s="121"/>
      <c r="D72" s="152" t="s">
        <v>365</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t="s">
        <v>191</v>
      </c>
      <c r="G82" s="116"/>
    </row>
    <row r="83" spans="1:7" ht="6.75" customHeight="1" x14ac:dyDescent="0.25">
      <c r="A83" s="114"/>
      <c r="B83" s="90"/>
      <c r="C83" s="90"/>
      <c r="D83" s="91"/>
      <c r="E83" s="90"/>
      <c r="F83" s="92"/>
      <c r="G83" s="116"/>
    </row>
    <row r="84" spans="1:7" x14ac:dyDescent="0.25">
      <c r="A84" s="114"/>
      <c r="B84" s="307" t="s">
        <v>430</v>
      </c>
      <c r="C84" s="308"/>
      <c r="D84" s="309"/>
      <c r="E84" s="90"/>
      <c r="F84" s="92"/>
      <c r="G84" s="116"/>
    </row>
    <row r="85" spans="1:7" x14ac:dyDescent="0.25">
      <c r="A85" s="114"/>
      <c r="B85" s="310"/>
      <c r="C85" s="311"/>
      <c r="D85" s="312"/>
      <c r="E85" s="90"/>
      <c r="F85" s="92"/>
      <c r="G85" s="116"/>
    </row>
    <row r="86" spans="1:7" x14ac:dyDescent="0.25">
      <c r="A86" s="114"/>
      <c r="B86" s="310"/>
      <c r="C86" s="311"/>
      <c r="D86" s="312"/>
      <c r="E86" s="90"/>
      <c r="F86" s="92"/>
      <c r="G86" s="116"/>
    </row>
    <row r="87" spans="1:7" x14ac:dyDescent="0.25">
      <c r="A87" s="114"/>
      <c r="B87" s="310"/>
      <c r="C87" s="311"/>
      <c r="D87" s="312"/>
      <c r="E87" s="90"/>
      <c r="F87" s="92"/>
      <c r="G87" s="116"/>
    </row>
    <row r="88" spans="1:7" x14ac:dyDescent="0.25">
      <c r="A88" s="114"/>
      <c r="B88" s="310"/>
      <c r="C88" s="311"/>
      <c r="D88" s="312"/>
      <c r="E88" s="90"/>
      <c r="F88" s="92"/>
      <c r="G88" s="116"/>
    </row>
    <row r="89" spans="1:7" x14ac:dyDescent="0.25">
      <c r="A89" s="114"/>
      <c r="B89" s="310"/>
      <c r="C89" s="311"/>
      <c r="D89" s="312"/>
      <c r="E89" s="90"/>
      <c r="F89" s="92"/>
      <c r="G89" s="116"/>
    </row>
    <row r="90" spans="1:7" ht="30" customHeight="1" x14ac:dyDescent="0.25">
      <c r="A90" s="114"/>
      <c r="B90" s="313"/>
      <c r="C90" s="314"/>
      <c r="D90" s="31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44.25" x14ac:dyDescent="0.25">
      <c r="A97" s="120"/>
      <c r="B97" s="41" t="s">
        <v>233</v>
      </c>
      <c r="C97" s="121"/>
      <c r="D97" s="152" t="s">
        <v>366</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v>1</v>
      </c>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v>231</v>
      </c>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f>IF(F102&gt;0,F100/F102,IF(F107&gt;0,F107,"N/A"))</f>
        <v>4.329004329004329E-3</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t="s">
        <v>191</v>
      </c>
      <c r="G107" s="116"/>
    </row>
    <row r="108" spans="1:7" ht="6.75" customHeight="1" x14ac:dyDescent="0.25">
      <c r="A108" s="114"/>
      <c r="B108" s="90"/>
      <c r="C108" s="90"/>
      <c r="D108" s="91"/>
      <c r="E108" s="90"/>
      <c r="F108" s="92"/>
      <c r="G108" s="116"/>
    </row>
    <row r="109" spans="1:7" x14ac:dyDescent="0.25">
      <c r="A109" s="114"/>
      <c r="B109" s="298" t="s">
        <v>428</v>
      </c>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ht="57.75" customHeight="1" x14ac:dyDescent="0.25">
      <c r="A114" s="114"/>
      <c r="B114" s="301"/>
      <c r="C114" s="302"/>
      <c r="D114" s="303"/>
      <c r="E114" s="90"/>
      <c r="F114" s="92"/>
      <c r="G114" s="116"/>
    </row>
    <row r="115" spans="1:7" ht="167.25" customHeight="1"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Normal="90" zoomScaleSheetLayoutView="100" zoomScalePageLayoutView="90" workbookViewId="0">
      <selection activeCell="J40" sqref="J4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44.25" x14ac:dyDescent="0.25">
      <c r="A22" s="120"/>
      <c r="B22" s="41" t="s">
        <v>233</v>
      </c>
      <c r="C22" s="121"/>
      <c r="D22" s="152" t="s">
        <v>367</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440</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ht="315" customHeight="1"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hidden="1" x14ac:dyDescent="0.25">
      <c r="A46" s="107"/>
      <c r="B46" s="108"/>
      <c r="C46" s="108"/>
      <c r="D46" s="109"/>
      <c r="E46" s="110"/>
      <c r="F46" s="111"/>
      <c r="G46" s="112"/>
    </row>
    <row r="47" spans="1:7" s="33" customFormat="1" ht="15" hidden="1" x14ac:dyDescent="0.25">
      <c r="A47" s="120"/>
      <c r="B47" s="41" t="s">
        <v>233</v>
      </c>
      <c r="C47" s="121"/>
      <c r="D47" s="152"/>
      <c r="E47" s="113"/>
      <c r="F47" s="113"/>
      <c r="G47" s="119"/>
    </row>
    <row r="48" spans="1:7" s="45" customFormat="1" ht="12" hidden="1" x14ac:dyDescent="0.25">
      <c r="A48" s="122"/>
      <c r="B48" s="123"/>
      <c r="C48" s="124"/>
      <c r="D48" s="153" t="s">
        <v>147</v>
      </c>
      <c r="E48" s="125"/>
      <c r="F48" s="126"/>
      <c r="G48" s="127"/>
    </row>
    <row r="49" spans="1:7" s="33" customFormat="1" ht="6.75" hidden="1" customHeight="1" x14ac:dyDescent="0.25">
      <c r="A49" s="120"/>
      <c r="B49" s="97"/>
      <c r="C49" s="121"/>
      <c r="D49" s="128"/>
      <c r="E49" s="113"/>
      <c r="F49" s="99"/>
      <c r="G49" s="119"/>
    </row>
    <row r="50" spans="1:7" ht="13.5" hidden="1" thickBot="1" x14ac:dyDescent="0.3">
      <c r="A50" s="114"/>
      <c r="B50" s="90" t="s">
        <v>18</v>
      </c>
      <c r="C50" s="90"/>
      <c r="D50" s="91"/>
      <c r="E50" s="12" t="s">
        <v>2</v>
      </c>
      <c r="F50" s="54"/>
      <c r="G50" s="116"/>
    </row>
    <row r="51" spans="1:7" ht="6.75" hidden="1" customHeight="1" thickBot="1" x14ac:dyDescent="0.3">
      <c r="A51" s="114"/>
      <c r="B51" s="90"/>
      <c r="C51" s="90"/>
      <c r="D51" s="91"/>
      <c r="E51" s="90"/>
      <c r="F51" s="129"/>
      <c r="G51" s="116"/>
    </row>
    <row r="52" spans="1:7" ht="13.5" hidden="1" thickBot="1" x14ac:dyDescent="0.3">
      <c r="A52" s="114"/>
      <c r="B52" s="90" t="s">
        <v>19</v>
      </c>
      <c r="C52" s="90"/>
      <c r="D52" s="91"/>
      <c r="E52" s="12" t="s">
        <v>2</v>
      </c>
      <c r="F52" s="54"/>
      <c r="G52" s="116"/>
    </row>
    <row r="53" spans="1:7" ht="6.75" hidden="1" customHeight="1" thickBot="1" x14ac:dyDescent="0.3">
      <c r="A53" s="114"/>
      <c r="B53" s="90"/>
      <c r="C53" s="90"/>
      <c r="D53" s="91"/>
      <c r="E53" s="90"/>
      <c r="F53" s="92"/>
      <c r="G53" s="116"/>
    </row>
    <row r="54" spans="1:7" ht="13.5" hidden="1" thickBot="1" x14ac:dyDescent="0.3">
      <c r="A54" s="114"/>
      <c r="B54" s="90"/>
      <c r="C54" s="90" t="s">
        <v>14</v>
      </c>
      <c r="D54" s="91"/>
      <c r="E54" s="90"/>
      <c r="F54" s="96" t="str">
        <f>IF(F52&gt;0,F50/F52,IF(F57&gt;0,F57,"N/A"))</f>
        <v>N/A</v>
      </c>
      <c r="G54" s="116"/>
    </row>
    <row r="55" spans="1:7" ht="6.75" hidden="1" customHeight="1" x14ac:dyDescent="0.25">
      <c r="A55" s="114"/>
      <c r="B55" s="90"/>
      <c r="C55" s="90"/>
      <c r="D55" s="91"/>
      <c r="E55" s="90"/>
      <c r="F55" s="92"/>
      <c r="G55" s="116"/>
    </row>
    <row r="56" spans="1:7" ht="13.5" hidden="1" thickBot="1" x14ac:dyDescent="0.3">
      <c r="A56" s="114"/>
      <c r="B56" s="297" t="s">
        <v>306</v>
      </c>
      <c r="C56" s="297"/>
      <c r="D56" s="297"/>
      <c r="E56" s="90"/>
      <c r="F56" s="92"/>
      <c r="G56" s="116"/>
    </row>
    <row r="57" spans="1:7" ht="13.5" hidden="1" thickBot="1" x14ac:dyDescent="0.3">
      <c r="A57" s="114"/>
      <c r="B57" s="297"/>
      <c r="C57" s="297"/>
      <c r="D57" s="297"/>
      <c r="E57" s="12" t="s">
        <v>2</v>
      </c>
      <c r="F57" s="15"/>
      <c r="G57" s="116"/>
    </row>
    <row r="58" spans="1:7" ht="6.75" hidden="1" customHeight="1" x14ac:dyDescent="0.25">
      <c r="A58" s="114"/>
      <c r="B58" s="90"/>
      <c r="C58" s="90"/>
      <c r="D58" s="91"/>
      <c r="E58" s="90"/>
      <c r="F58" s="92"/>
      <c r="G58" s="116"/>
    </row>
    <row r="59" spans="1:7" hidden="1" x14ac:dyDescent="0.25">
      <c r="A59" s="114"/>
      <c r="B59" s="298"/>
      <c r="C59" s="299"/>
      <c r="D59" s="300"/>
      <c r="E59" s="90"/>
      <c r="F59" s="92"/>
      <c r="G59" s="116"/>
    </row>
    <row r="60" spans="1:7" hidden="1" x14ac:dyDescent="0.25">
      <c r="A60" s="114"/>
      <c r="B60" s="301"/>
      <c r="C60" s="302"/>
      <c r="D60" s="303"/>
      <c r="E60" s="90"/>
      <c r="F60" s="92"/>
      <c r="G60" s="116"/>
    </row>
    <row r="61" spans="1:7" hidden="1" x14ac:dyDescent="0.25">
      <c r="A61" s="114"/>
      <c r="B61" s="301"/>
      <c r="C61" s="302"/>
      <c r="D61" s="303"/>
      <c r="E61" s="90"/>
      <c r="F61" s="92"/>
      <c r="G61" s="116"/>
    </row>
    <row r="62" spans="1:7" hidden="1" x14ac:dyDescent="0.25">
      <c r="A62" s="114"/>
      <c r="B62" s="301"/>
      <c r="C62" s="302"/>
      <c r="D62" s="303"/>
      <c r="E62" s="90"/>
      <c r="F62" s="92"/>
      <c r="G62" s="116"/>
    </row>
    <row r="63" spans="1:7" hidden="1" x14ac:dyDescent="0.25">
      <c r="A63" s="114"/>
      <c r="B63" s="301"/>
      <c r="C63" s="302"/>
      <c r="D63" s="303"/>
      <c r="E63" s="90"/>
      <c r="F63" s="92"/>
      <c r="G63" s="116"/>
    </row>
    <row r="64" spans="1:7" hidden="1" x14ac:dyDescent="0.25">
      <c r="A64" s="114"/>
      <c r="B64" s="301"/>
      <c r="C64" s="302"/>
      <c r="D64" s="303"/>
      <c r="E64" s="90"/>
      <c r="F64" s="92"/>
      <c r="G64" s="116"/>
    </row>
    <row r="65" spans="1:7" hidden="1" x14ac:dyDescent="0.25">
      <c r="A65" s="114"/>
      <c r="B65" s="304"/>
      <c r="C65" s="305"/>
      <c r="D65" s="306"/>
      <c r="E65" s="90"/>
      <c r="F65" s="92"/>
      <c r="G65" s="116"/>
    </row>
    <row r="66" spans="1:7" ht="6.75" hidden="1" customHeight="1" thickBot="1" x14ac:dyDescent="0.3">
      <c r="A66" s="114"/>
      <c r="B66" s="90"/>
      <c r="C66" s="90"/>
      <c r="D66" s="91"/>
      <c r="E66" s="90"/>
      <c r="F66" s="92"/>
      <c r="G66" s="116"/>
    </row>
    <row r="67" spans="1:7" ht="13.5" hidden="1" thickBot="1" x14ac:dyDescent="0.3">
      <c r="A67" s="114"/>
      <c r="B67" s="90" t="s">
        <v>20</v>
      </c>
      <c r="C67" s="90"/>
      <c r="D67" s="91"/>
      <c r="E67" s="12" t="s">
        <v>2</v>
      </c>
      <c r="F67" s="54"/>
      <c r="G67" s="116"/>
    </row>
    <row r="68" spans="1:7" ht="6.75" hidden="1" customHeight="1" thickBot="1" x14ac:dyDescent="0.3">
      <c r="A68" s="114"/>
      <c r="B68" s="90"/>
      <c r="C68" s="90"/>
      <c r="D68" s="91"/>
      <c r="E68" s="90"/>
      <c r="F68" s="92"/>
      <c r="G68" s="116"/>
    </row>
    <row r="69" spans="1:7" ht="13.5" hidden="1" thickBot="1" x14ac:dyDescent="0.3">
      <c r="A69" s="114"/>
      <c r="B69" s="90"/>
      <c r="C69" s="115" t="s">
        <v>15</v>
      </c>
      <c r="D69" s="91"/>
      <c r="E69" s="90"/>
      <c r="F69" s="98" t="str">
        <f>IF(F67=0," ",IF(F57="Yes",1,IF(F57="No",0,IF(F54/F67&gt;=1,1,IF(F54/F67&gt;=0.75,0.75,IF(F54/F67&gt;=0.5,0.5,IF(F54/F67&gt;=0.25,0.25,0)))))))</f>
        <v xml:space="preserve"> </v>
      </c>
      <c r="G69" s="116"/>
    </row>
    <row r="70" spans="1:7" ht="6.75" hidden="1" customHeight="1" x14ac:dyDescent="0.25">
      <c r="A70" s="130"/>
      <c r="B70" s="131"/>
      <c r="C70" s="131"/>
      <c r="D70" s="132"/>
      <c r="E70" s="131"/>
      <c r="F70" s="133"/>
      <c r="G70" s="134"/>
    </row>
    <row r="71" spans="1:7" s="33" customFormat="1" ht="15" hidden="1" x14ac:dyDescent="0.25">
      <c r="A71" s="107"/>
      <c r="B71" s="108"/>
      <c r="C71" s="108"/>
      <c r="D71" s="109"/>
      <c r="E71" s="110"/>
      <c r="F71" s="111"/>
      <c r="G71" s="112"/>
    </row>
    <row r="72" spans="1:7" s="33" customFormat="1" ht="15" hidden="1" x14ac:dyDescent="0.25">
      <c r="A72" s="120"/>
      <c r="B72" s="41" t="s">
        <v>233</v>
      </c>
      <c r="C72" s="121"/>
      <c r="D72" s="152"/>
      <c r="E72" s="113"/>
      <c r="F72" s="113"/>
      <c r="G72" s="119"/>
    </row>
    <row r="73" spans="1:7" s="45" customFormat="1" ht="12" hidden="1" x14ac:dyDescent="0.25">
      <c r="A73" s="122"/>
      <c r="B73" s="123"/>
      <c r="C73" s="124"/>
      <c r="D73" s="153" t="s">
        <v>147</v>
      </c>
      <c r="E73" s="125"/>
      <c r="F73" s="126"/>
      <c r="G73" s="127"/>
    </row>
    <row r="74" spans="1:7" s="33" customFormat="1" ht="6.75" hidden="1" customHeight="1" thickBot="1" x14ac:dyDescent="0.3">
      <c r="A74" s="120"/>
      <c r="B74" s="97"/>
      <c r="C74" s="121"/>
      <c r="D74" s="128"/>
      <c r="E74" s="113"/>
      <c r="F74" s="99"/>
      <c r="G74" s="119"/>
    </row>
    <row r="75" spans="1:7" ht="13.5" hidden="1" thickBot="1" x14ac:dyDescent="0.3">
      <c r="A75" s="114"/>
      <c r="B75" s="90" t="s">
        <v>18</v>
      </c>
      <c r="C75" s="90"/>
      <c r="D75" s="91"/>
      <c r="E75" s="12" t="s">
        <v>2</v>
      </c>
      <c r="F75" s="54"/>
      <c r="G75" s="116"/>
    </row>
    <row r="76" spans="1:7" ht="6.75" hidden="1" customHeight="1" thickBot="1" x14ac:dyDescent="0.3">
      <c r="A76" s="114"/>
      <c r="B76" s="90"/>
      <c r="C76" s="90"/>
      <c r="D76" s="91"/>
      <c r="E76" s="90"/>
      <c r="F76" s="129"/>
      <c r="G76" s="116"/>
    </row>
    <row r="77" spans="1:7" ht="13.5" hidden="1" thickBot="1" x14ac:dyDescent="0.3">
      <c r="A77" s="114"/>
      <c r="B77" s="90" t="s">
        <v>19</v>
      </c>
      <c r="C77" s="90"/>
      <c r="D77" s="91"/>
      <c r="E77" s="12" t="s">
        <v>2</v>
      </c>
      <c r="F77" s="54"/>
      <c r="G77" s="116"/>
    </row>
    <row r="78" spans="1:7" ht="6.75" hidden="1" customHeight="1" thickBot="1" x14ac:dyDescent="0.3">
      <c r="A78" s="114"/>
      <c r="B78" s="90"/>
      <c r="C78" s="90"/>
      <c r="D78" s="91"/>
      <c r="E78" s="90"/>
      <c r="F78" s="92"/>
      <c r="G78" s="116"/>
    </row>
    <row r="79" spans="1:7" ht="13.5" hidden="1" thickBot="1" x14ac:dyDescent="0.3">
      <c r="A79" s="114"/>
      <c r="B79" s="90"/>
      <c r="C79" s="90" t="s">
        <v>14</v>
      </c>
      <c r="D79" s="91"/>
      <c r="E79" s="90"/>
      <c r="F79" s="96" t="str">
        <f>IF(F77&gt;0,F75/F77,IF(F82&gt;0,F82,"N/A"))</f>
        <v>N/A</v>
      </c>
      <c r="G79" s="116"/>
    </row>
    <row r="80" spans="1:7" ht="6.75" hidden="1" customHeight="1" x14ac:dyDescent="0.25">
      <c r="A80" s="114"/>
      <c r="B80" s="90"/>
      <c r="C80" s="90"/>
      <c r="D80" s="91"/>
      <c r="E80" s="90"/>
      <c r="F80" s="92"/>
      <c r="G80" s="116"/>
    </row>
    <row r="81" spans="1:7" ht="13.5" hidden="1" thickBot="1" x14ac:dyDescent="0.3">
      <c r="A81" s="114"/>
      <c r="B81" s="297" t="s">
        <v>306</v>
      </c>
      <c r="C81" s="297"/>
      <c r="D81" s="297"/>
      <c r="E81" s="90"/>
      <c r="F81" s="92"/>
      <c r="G81" s="116"/>
    </row>
    <row r="82" spans="1:7" ht="13.5" hidden="1" thickBot="1" x14ac:dyDescent="0.3">
      <c r="A82" s="114"/>
      <c r="B82" s="297"/>
      <c r="C82" s="297"/>
      <c r="D82" s="297"/>
      <c r="E82" s="12" t="s">
        <v>2</v>
      </c>
      <c r="F82" s="15"/>
      <c r="G82" s="116"/>
    </row>
    <row r="83" spans="1:7" ht="6.75" hidden="1" customHeight="1" x14ac:dyDescent="0.25">
      <c r="A83" s="114"/>
      <c r="B83" s="90"/>
      <c r="C83" s="90"/>
      <c r="D83" s="91"/>
      <c r="E83" s="90"/>
      <c r="F83" s="92"/>
      <c r="G83" s="116"/>
    </row>
    <row r="84" spans="1:7" hidden="1" x14ac:dyDescent="0.25">
      <c r="A84" s="114"/>
      <c r="B84" s="298"/>
      <c r="C84" s="299"/>
      <c r="D84" s="300"/>
      <c r="E84" s="90"/>
      <c r="F84" s="92"/>
      <c r="G84" s="116"/>
    </row>
    <row r="85" spans="1:7" hidden="1" x14ac:dyDescent="0.25">
      <c r="A85" s="114"/>
      <c r="B85" s="301"/>
      <c r="C85" s="302"/>
      <c r="D85" s="303"/>
      <c r="E85" s="90"/>
      <c r="F85" s="92"/>
      <c r="G85" s="116"/>
    </row>
    <row r="86" spans="1:7" hidden="1" x14ac:dyDescent="0.25">
      <c r="A86" s="114"/>
      <c r="B86" s="301"/>
      <c r="C86" s="302"/>
      <c r="D86" s="303"/>
      <c r="E86" s="90"/>
      <c r="F86" s="92"/>
      <c r="G86" s="116"/>
    </row>
    <row r="87" spans="1:7" hidden="1" x14ac:dyDescent="0.25">
      <c r="A87" s="114"/>
      <c r="B87" s="301"/>
      <c r="C87" s="302"/>
      <c r="D87" s="303"/>
      <c r="E87" s="90"/>
      <c r="F87" s="92"/>
      <c r="G87" s="116"/>
    </row>
    <row r="88" spans="1:7" hidden="1" x14ac:dyDescent="0.25">
      <c r="A88" s="114"/>
      <c r="B88" s="301"/>
      <c r="C88" s="302"/>
      <c r="D88" s="303"/>
      <c r="E88" s="90"/>
      <c r="F88" s="92"/>
      <c r="G88" s="116"/>
    </row>
    <row r="89" spans="1:7" hidden="1" x14ac:dyDescent="0.25">
      <c r="A89" s="114"/>
      <c r="B89" s="301"/>
      <c r="C89" s="302"/>
      <c r="D89" s="303"/>
      <c r="E89" s="90"/>
      <c r="F89" s="92"/>
      <c r="G89" s="116"/>
    </row>
    <row r="90" spans="1:7" hidden="1" x14ac:dyDescent="0.25">
      <c r="A90" s="114"/>
      <c r="B90" s="304"/>
      <c r="C90" s="305"/>
      <c r="D90" s="306"/>
      <c r="E90" s="90"/>
      <c r="F90" s="92"/>
      <c r="G90" s="116"/>
    </row>
    <row r="91" spans="1:7" ht="6.75" hidden="1" customHeight="1" thickBot="1" x14ac:dyDescent="0.3">
      <c r="A91" s="114"/>
      <c r="B91" s="90"/>
      <c r="C91" s="90"/>
      <c r="D91" s="91"/>
      <c r="E91" s="90"/>
      <c r="F91" s="92"/>
      <c r="G91" s="116"/>
    </row>
    <row r="92" spans="1:7" ht="13.5" hidden="1" thickBot="1" x14ac:dyDescent="0.3">
      <c r="A92" s="114"/>
      <c r="B92" s="90" t="s">
        <v>20</v>
      </c>
      <c r="C92" s="90"/>
      <c r="D92" s="91"/>
      <c r="E92" s="12" t="s">
        <v>2</v>
      </c>
      <c r="F92" s="54"/>
      <c r="G92" s="116"/>
    </row>
    <row r="93" spans="1:7" ht="6.75" hidden="1" customHeight="1" thickBot="1" x14ac:dyDescent="0.3">
      <c r="A93" s="114"/>
      <c r="B93" s="90"/>
      <c r="C93" s="90"/>
      <c r="D93" s="91"/>
      <c r="E93" s="90"/>
      <c r="F93" s="92"/>
      <c r="G93" s="116"/>
    </row>
    <row r="94" spans="1:7" ht="13.5" hidden="1" thickBot="1" x14ac:dyDescent="0.3">
      <c r="A94" s="114"/>
      <c r="B94" s="90"/>
      <c r="C94" s="115" t="s">
        <v>15</v>
      </c>
      <c r="D94" s="91"/>
      <c r="E94" s="90"/>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297" t="s">
        <v>306</v>
      </c>
      <c r="C106" s="297"/>
      <c r="D106" s="297"/>
      <c r="E106" s="90"/>
      <c r="F106" s="92"/>
      <c r="G106" s="116"/>
    </row>
    <row r="107" spans="1:7" ht="13.5" hidden="1" thickBot="1" x14ac:dyDescent="0.3">
      <c r="A107" s="114"/>
      <c r="B107" s="297"/>
      <c r="C107" s="297"/>
      <c r="D107" s="297"/>
      <c r="E107" s="12" t="s">
        <v>2</v>
      </c>
      <c r="F107" s="15"/>
      <c r="G107" s="116"/>
    </row>
    <row r="108" spans="1:7" ht="6.75" hidden="1" customHeight="1" x14ac:dyDescent="0.25">
      <c r="A108" s="114"/>
      <c r="B108" s="90"/>
      <c r="C108" s="90"/>
      <c r="D108" s="91"/>
      <c r="E108" s="90"/>
      <c r="F108" s="92"/>
      <c r="G108" s="116"/>
    </row>
    <row r="109" spans="1:7" hidden="1" x14ac:dyDescent="0.25">
      <c r="A109" s="114"/>
      <c r="B109" s="298"/>
      <c r="C109" s="299"/>
      <c r="D109" s="300"/>
      <c r="E109" s="90"/>
      <c r="F109" s="92"/>
      <c r="G109" s="116"/>
    </row>
    <row r="110" spans="1:7" hidden="1" x14ac:dyDescent="0.25">
      <c r="A110" s="114"/>
      <c r="B110" s="301"/>
      <c r="C110" s="302"/>
      <c r="D110" s="303"/>
      <c r="E110" s="90"/>
      <c r="F110" s="92"/>
      <c r="G110" s="116"/>
    </row>
    <row r="111" spans="1:7" hidden="1" x14ac:dyDescent="0.25">
      <c r="A111" s="114"/>
      <c r="B111" s="301"/>
      <c r="C111" s="302"/>
      <c r="D111" s="303"/>
      <c r="E111" s="90"/>
      <c r="F111" s="92"/>
      <c r="G111" s="116"/>
    </row>
    <row r="112" spans="1:7" hidden="1" x14ac:dyDescent="0.25">
      <c r="A112" s="114"/>
      <c r="B112" s="301"/>
      <c r="C112" s="302"/>
      <c r="D112" s="303"/>
      <c r="E112" s="90"/>
      <c r="F112" s="92"/>
      <c r="G112" s="116"/>
    </row>
    <row r="113" spans="1:7" hidden="1" x14ac:dyDescent="0.25">
      <c r="A113" s="114"/>
      <c r="B113" s="301"/>
      <c r="C113" s="302"/>
      <c r="D113" s="303"/>
      <c r="E113" s="90"/>
      <c r="F113" s="92"/>
      <c r="G113" s="116"/>
    </row>
    <row r="114" spans="1:7" hidden="1" x14ac:dyDescent="0.25">
      <c r="A114" s="114"/>
      <c r="B114" s="301"/>
      <c r="C114" s="302"/>
      <c r="D114" s="303"/>
      <c r="E114" s="90"/>
      <c r="F114" s="92"/>
      <c r="G114" s="116"/>
    </row>
    <row r="115" spans="1:7" hidden="1" x14ac:dyDescent="0.25">
      <c r="A115" s="114"/>
      <c r="B115" s="304"/>
      <c r="C115" s="305"/>
      <c r="D115" s="30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297" t="s">
        <v>306</v>
      </c>
      <c r="C131" s="297"/>
      <c r="D131" s="297"/>
      <c r="E131" s="90"/>
      <c r="F131" s="92"/>
      <c r="G131" s="116"/>
    </row>
    <row r="132" spans="1:7" ht="13.5" hidden="1" thickBot="1" x14ac:dyDescent="0.3">
      <c r="A132" s="114"/>
      <c r="B132" s="297"/>
      <c r="C132" s="297"/>
      <c r="D132" s="297"/>
      <c r="E132" s="12" t="s">
        <v>2</v>
      </c>
      <c r="F132" s="15"/>
      <c r="G132" s="116"/>
    </row>
    <row r="133" spans="1:7" ht="6.75" hidden="1" customHeight="1" x14ac:dyDescent="0.25">
      <c r="A133" s="114"/>
      <c r="B133" s="90"/>
      <c r="C133" s="90"/>
      <c r="D133" s="91"/>
      <c r="E133" s="90"/>
      <c r="F133" s="92"/>
      <c r="G133" s="116"/>
    </row>
    <row r="134" spans="1:7" hidden="1" x14ac:dyDescent="0.25">
      <c r="A134" s="114"/>
      <c r="B134" s="298"/>
      <c r="C134" s="299"/>
      <c r="D134" s="300"/>
      <c r="E134" s="90"/>
      <c r="F134" s="92"/>
      <c r="G134" s="116"/>
    </row>
    <row r="135" spans="1:7" hidden="1" x14ac:dyDescent="0.25">
      <c r="A135" s="114"/>
      <c r="B135" s="301"/>
      <c r="C135" s="302"/>
      <c r="D135" s="303"/>
      <c r="E135" s="90"/>
      <c r="F135" s="92"/>
      <c r="G135" s="116"/>
    </row>
    <row r="136" spans="1:7" hidden="1" x14ac:dyDescent="0.25">
      <c r="A136" s="114"/>
      <c r="B136" s="301"/>
      <c r="C136" s="302"/>
      <c r="D136" s="303"/>
      <c r="E136" s="90"/>
      <c r="F136" s="92"/>
      <c r="G136" s="116"/>
    </row>
    <row r="137" spans="1:7" hidden="1" x14ac:dyDescent="0.25">
      <c r="A137" s="114"/>
      <c r="B137" s="301"/>
      <c r="C137" s="302"/>
      <c r="D137" s="303"/>
      <c r="E137" s="90"/>
      <c r="F137" s="92"/>
      <c r="G137" s="116"/>
    </row>
    <row r="138" spans="1:7" hidden="1" x14ac:dyDescent="0.25">
      <c r="A138" s="114"/>
      <c r="B138" s="301"/>
      <c r="C138" s="302"/>
      <c r="D138" s="303"/>
      <c r="E138" s="90"/>
      <c r="F138" s="92"/>
      <c r="G138" s="116"/>
    </row>
    <row r="139" spans="1:7" hidden="1" x14ac:dyDescent="0.25">
      <c r="A139" s="114"/>
      <c r="B139" s="301"/>
      <c r="C139" s="302"/>
      <c r="D139" s="303"/>
      <c r="E139" s="90"/>
      <c r="F139" s="92"/>
      <c r="G139" s="116"/>
    </row>
    <row r="140" spans="1:7" hidden="1" x14ac:dyDescent="0.25">
      <c r="A140" s="114"/>
      <c r="B140" s="304"/>
      <c r="C140" s="305"/>
      <c r="D140" s="30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hidden="1" x14ac:dyDescent="0.25">
      <c r="A146" s="107"/>
      <c r="B146" s="108"/>
      <c r="C146" s="108"/>
      <c r="D146" s="109"/>
      <c r="E146" s="110"/>
      <c r="F146" s="111"/>
      <c r="G146" s="112"/>
    </row>
    <row r="147" spans="1:7" s="33" customFormat="1" ht="15" hidden="1" x14ac:dyDescent="0.25">
      <c r="A147" s="120"/>
      <c r="B147" s="41" t="s">
        <v>232</v>
      </c>
      <c r="C147" s="121"/>
      <c r="D147" s="152"/>
      <c r="E147" s="113"/>
      <c r="F147" s="113"/>
      <c r="G147" s="119"/>
    </row>
    <row r="148" spans="1:7" s="45" customFormat="1" ht="12" hidden="1" x14ac:dyDescent="0.25">
      <c r="A148" s="122"/>
      <c r="B148" s="123"/>
      <c r="C148" s="124"/>
      <c r="D148" s="153" t="s">
        <v>147</v>
      </c>
      <c r="E148" s="125"/>
      <c r="F148" s="126"/>
      <c r="G148" s="127"/>
    </row>
    <row r="149" spans="1:7" s="33" customFormat="1" ht="6.75" hidden="1" customHeight="1" thickBot="1" x14ac:dyDescent="0.3">
      <c r="A149" s="120"/>
      <c r="B149" s="97"/>
      <c r="C149" s="121"/>
      <c r="D149" s="128"/>
      <c r="E149" s="113"/>
      <c r="F149" s="99"/>
      <c r="G149" s="119"/>
    </row>
    <row r="150" spans="1:7" ht="13.5" hidden="1" thickBot="1" x14ac:dyDescent="0.3">
      <c r="A150" s="114"/>
      <c r="B150" s="90" t="s">
        <v>18</v>
      </c>
      <c r="C150" s="90"/>
      <c r="D150" s="91"/>
      <c r="E150" s="12" t="s">
        <v>2</v>
      </c>
      <c r="F150" s="54"/>
      <c r="G150" s="116"/>
    </row>
    <row r="151" spans="1:7" ht="6.75" hidden="1" customHeight="1" thickBot="1" x14ac:dyDescent="0.3">
      <c r="A151" s="114"/>
      <c r="B151" s="90"/>
      <c r="C151" s="90"/>
      <c r="D151" s="91"/>
      <c r="E151" s="90"/>
      <c r="F151" s="129"/>
      <c r="G151" s="116"/>
    </row>
    <row r="152" spans="1:7" ht="13.5" hidden="1" thickBot="1" x14ac:dyDescent="0.3">
      <c r="A152" s="114"/>
      <c r="B152" s="90" t="s">
        <v>19</v>
      </c>
      <c r="C152" s="90"/>
      <c r="D152" s="91"/>
      <c r="E152" s="12" t="s">
        <v>2</v>
      </c>
      <c r="F152" s="54"/>
      <c r="G152" s="116"/>
    </row>
    <row r="153" spans="1:7" ht="6.75" hidden="1" customHeight="1" thickBot="1" x14ac:dyDescent="0.3">
      <c r="A153" s="114"/>
      <c r="B153" s="90"/>
      <c r="C153" s="90"/>
      <c r="D153" s="91"/>
      <c r="E153" s="90"/>
      <c r="F153" s="92"/>
      <c r="G153" s="116"/>
    </row>
    <row r="154" spans="1:7" ht="13.5" hidden="1" thickBot="1" x14ac:dyDescent="0.3">
      <c r="A154" s="114"/>
      <c r="B154" s="90"/>
      <c r="C154" s="90" t="s">
        <v>14</v>
      </c>
      <c r="D154" s="91"/>
      <c r="E154" s="90"/>
      <c r="F154" s="96" t="str">
        <f>IF(F152&gt;0,F150/F152,IF(F157&gt;0,F157,"N/A"))</f>
        <v>N/A</v>
      </c>
      <c r="G154" s="116"/>
    </row>
    <row r="155" spans="1:7" ht="6.75" hidden="1" customHeight="1" x14ac:dyDescent="0.25">
      <c r="A155" s="114"/>
      <c r="B155" s="90"/>
      <c r="C155" s="90"/>
      <c r="D155" s="91"/>
      <c r="E155" s="90"/>
      <c r="F155" s="92"/>
      <c r="G155" s="116"/>
    </row>
    <row r="156" spans="1:7" ht="13.5" hidden="1" thickBot="1" x14ac:dyDescent="0.3">
      <c r="A156" s="114"/>
      <c r="B156" s="297" t="s">
        <v>306</v>
      </c>
      <c r="C156" s="297"/>
      <c r="D156" s="297"/>
      <c r="E156" s="90"/>
      <c r="F156" s="92"/>
      <c r="G156" s="116"/>
    </row>
    <row r="157" spans="1:7" ht="13.5" hidden="1" thickBot="1" x14ac:dyDescent="0.3">
      <c r="A157" s="114"/>
      <c r="B157" s="297"/>
      <c r="C157" s="297"/>
      <c r="D157" s="297"/>
      <c r="E157" s="12" t="s">
        <v>2</v>
      </c>
      <c r="F157" s="15"/>
      <c r="G157" s="116"/>
    </row>
    <row r="158" spans="1:7" ht="6.75" hidden="1" customHeight="1" x14ac:dyDescent="0.25">
      <c r="A158" s="114"/>
      <c r="B158" s="90"/>
      <c r="C158" s="90"/>
      <c r="D158" s="91"/>
      <c r="E158" s="90"/>
      <c r="F158" s="92"/>
      <c r="G158" s="116"/>
    </row>
    <row r="159" spans="1:7" hidden="1" x14ac:dyDescent="0.25">
      <c r="A159" s="114"/>
      <c r="B159" s="298"/>
      <c r="C159" s="299"/>
      <c r="D159" s="300"/>
      <c r="E159" s="90"/>
      <c r="F159" s="92"/>
      <c r="G159" s="116"/>
    </row>
    <row r="160" spans="1:7" hidden="1" x14ac:dyDescent="0.25">
      <c r="A160" s="114"/>
      <c r="B160" s="301"/>
      <c r="C160" s="302"/>
      <c r="D160" s="303"/>
      <c r="E160" s="90"/>
      <c r="F160" s="92"/>
      <c r="G160" s="116"/>
    </row>
    <row r="161" spans="1:7" hidden="1" x14ac:dyDescent="0.25">
      <c r="A161" s="114"/>
      <c r="B161" s="301"/>
      <c r="C161" s="302"/>
      <c r="D161" s="303"/>
      <c r="E161" s="90"/>
      <c r="F161" s="92"/>
      <c r="G161" s="116"/>
    </row>
    <row r="162" spans="1:7" hidden="1" x14ac:dyDescent="0.25">
      <c r="A162" s="114"/>
      <c r="B162" s="301"/>
      <c r="C162" s="302"/>
      <c r="D162" s="303"/>
      <c r="E162" s="90"/>
      <c r="F162" s="92"/>
      <c r="G162" s="116"/>
    </row>
    <row r="163" spans="1:7" hidden="1" x14ac:dyDescent="0.25">
      <c r="A163" s="114"/>
      <c r="B163" s="301"/>
      <c r="C163" s="302"/>
      <c r="D163" s="303"/>
      <c r="E163" s="90"/>
      <c r="F163" s="92"/>
      <c r="G163" s="116"/>
    </row>
    <row r="164" spans="1:7" hidden="1" x14ac:dyDescent="0.25">
      <c r="A164" s="114"/>
      <c r="B164" s="301"/>
      <c r="C164" s="302"/>
      <c r="D164" s="303"/>
      <c r="E164" s="90"/>
      <c r="F164" s="92"/>
      <c r="G164" s="116"/>
    </row>
    <row r="165" spans="1:7" hidden="1" x14ac:dyDescent="0.25">
      <c r="A165" s="114"/>
      <c r="B165" s="304"/>
      <c r="C165" s="305"/>
      <c r="D165" s="306"/>
      <c r="E165" s="90"/>
      <c r="F165" s="92"/>
      <c r="G165" s="116"/>
    </row>
    <row r="166" spans="1:7" ht="6.75" hidden="1" customHeight="1" thickBot="1" x14ac:dyDescent="0.3">
      <c r="A166" s="114"/>
      <c r="B166" s="90"/>
      <c r="C166" s="90"/>
      <c r="D166" s="91"/>
      <c r="E166" s="90"/>
      <c r="F166" s="92"/>
      <c r="G166" s="116"/>
    </row>
    <row r="167" spans="1:7" ht="13.5" hidden="1" thickBot="1" x14ac:dyDescent="0.3">
      <c r="A167" s="114"/>
      <c r="B167" s="90" t="s">
        <v>20</v>
      </c>
      <c r="C167" s="90"/>
      <c r="D167" s="91"/>
      <c r="E167" s="12" t="s">
        <v>2</v>
      </c>
      <c r="F167" s="54"/>
      <c r="G167" s="116"/>
    </row>
    <row r="168" spans="1:7" ht="6.75" hidden="1" customHeight="1" thickBot="1" x14ac:dyDescent="0.3">
      <c r="A168" s="114"/>
      <c r="B168" s="90"/>
      <c r="C168" s="90"/>
      <c r="D168" s="91"/>
      <c r="E168" s="90"/>
      <c r="F168" s="92"/>
      <c r="G168" s="116"/>
    </row>
    <row r="169" spans="1:7" ht="13.5" hidden="1" thickBot="1" x14ac:dyDescent="0.3">
      <c r="A169" s="114"/>
      <c r="B169" s="90"/>
      <c r="C169" s="115" t="s">
        <v>15</v>
      </c>
      <c r="D169" s="91"/>
      <c r="E169" s="90"/>
      <c r="F169" s="98" t="str">
        <f>IF(F167=0," ",IF(F157="Yes",1,IF(F157="No",0,IF(F154/F167&gt;=1,1,IF(F154/F167&gt;=0.75,0.75,IF(F154/F167&gt;=0.5,0.5,IF(F154/F167&gt;=0.25,0.25,0)))))))</f>
        <v xml:space="preserve"> </v>
      </c>
      <c r="G169" s="116"/>
    </row>
    <row r="170" spans="1:7" ht="6.75" hidden="1"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thickBot="1" x14ac:dyDescent="0.3">
      <c r="A181" s="114"/>
      <c r="B181" s="297" t="s">
        <v>306</v>
      </c>
      <c r="C181" s="297"/>
      <c r="D181" s="297"/>
      <c r="E181" s="90"/>
      <c r="F181" s="92"/>
      <c r="G181" s="116"/>
    </row>
    <row r="182" spans="1:7" ht="13.5" hidden="1" thickBot="1" x14ac:dyDescent="0.3">
      <c r="A182" s="114"/>
      <c r="B182" s="297"/>
      <c r="C182" s="297"/>
      <c r="D182" s="297"/>
      <c r="E182" s="12" t="s">
        <v>2</v>
      </c>
      <c r="F182" s="15"/>
      <c r="G182" s="116"/>
    </row>
    <row r="183" spans="1:7" ht="6.75" hidden="1" customHeight="1" x14ac:dyDescent="0.25">
      <c r="A183" s="114"/>
      <c r="B183" s="90"/>
      <c r="C183" s="90"/>
      <c r="D183" s="91"/>
      <c r="E183" s="90"/>
      <c r="F183" s="92"/>
      <c r="G183" s="116"/>
    </row>
    <row r="184" spans="1:7" hidden="1" x14ac:dyDescent="0.25">
      <c r="A184" s="114"/>
      <c r="B184" s="298"/>
      <c r="C184" s="299"/>
      <c r="D184" s="300"/>
      <c r="E184" s="90"/>
      <c r="F184" s="92"/>
      <c r="G184" s="116"/>
    </row>
    <row r="185" spans="1:7" hidden="1" x14ac:dyDescent="0.25">
      <c r="A185" s="114"/>
      <c r="B185" s="301"/>
      <c r="C185" s="302"/>
      <c r="D185" s="303"/>
      <c r="E185" s="90"/>
      <c r="F185" s="92"/>
      <c r="G185" s="116"/>
    </row>
    <row r="186" spans="1:7" hidden="1" x14ac:dyDescent="0.25">
      <c r="A186" s="114"/>
      <c r="B186" s="301"/>
      <c r="C186" s="302"/>
      <c r="D186" s="303"/>
      <c r="E186" s="90"/>
      <c r="F186" s="92"/>
      <c r="G186" s="116"/>
    </row>
    <row r="187" spans="1:7" hidden="1" x14ac:dyDescent="0.25">
      <c r="A187" s="114"/>
      <c r="B187" s="301"/>
      <c r="C187" s="302"/>
      <c r="D187" s="303"/>
      <c r="E187" s="90"/>
      <c r="F187" s="92"/>
      <c r="G187" s="116"/>
    </row>
    <row r="188" spans="1:7" hidden="1" x14ac:dyDescent="0.25">
      <c r="A188" s="114"/>
      <c r="B188" s="301"/>
      <c r="C188" s="302"/>
      <c r="D188" s="303"/>
      <c r="E188" s="90"/>
      <c r="F188" s="92"/>
      <c r="G188" s="116"/>
    </row>
    <row r="189" spans="1:7" hidden="1" x14ac:dyDescent="0.25">
      <c r="A189" s="114"/>
      <c r="B189" s="301"/>
      <c r="C189" s="302"/>
      <c r="D189" s="303"/>
      <c r="E189" s="90"/>
      <c r="F189" s="92"/>
      <c r="G189" s="116"/>
    </row>
    <row r="190" spans="1:7" hidden="1" x14ac:dyDescent="0.25">
      <c r="A190" s="114"/>
      <c r="B190" s="304"/>
      <c r="C190" s="305"/>
      <c r="D190" s="30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297" t="s">
        <v>306</v>
      </c>
      <c r="C206" s="297"/>
      <c r="D206" s="297"/>
      <c r="E206" s="90"/>
      <c r="F206" s="92"/>
      <c r="G206" s="116"/>
    </row>
    <row r="207" spans="1:7" ht="13.5" hidden="1" thickBot="1" x14ac:dyDescent="0.3">
      <c r="A207" s="114"/>
      <c r="B207" s="297"/>
      <c r="C207" s="297"/>
      <c r="D207" s="297"/>
      <c r="E207" s="12" t="s">
        <v>2</v>
      </c>
      <c r="F207" s="15"/>
      <c r="G207" s="116"/>
    </row>
    <row r="208" spans="1:7" ht="6.75" hidden="1" customHeight="1" x14ac:dyDescent="0.25">
      <c r="A208" s="114"/>
      <c r="B208" s="90"/>
      <c r="C208" s="90"/>
      <c r="D208" s="91"/>
      <c r="E208" s="90"/>
      <c r="F208" s="92"/>
      <c r="G208" s="116"/>
    </row>
    <row r="209" spans="1:7" hidden="1" x14ac:dyDescent="0.25">
      <c r="A209" s="114"/>
      <c r="B209" s="298"/>
      <c r="C209" s="299"/>
      <c r="D209" s="300"/>
      <c r="E209" s="90"/>
      <c r="F209" s="92"/>
      <c r="G209" s="116"/>
    </row>
    <row r="210" spans="1:7" hidden="1" x14ac:dyDescent="0.25">
      <c r="A210" s="114"/>
      <c r="B210" s="301"/>
      <c r="C210" s="302"/>
      <c r="D210" s="303"/>
      <c r="E210" s="90"/>
      <c r="F210" s="92"/>
      <c r="G210" s="116"/>
    </row>
    <row r="211" spans="1:7" hidden="1" x14ac:dyDescent="0.25">
      <c r="A211" s="114"/>
      <c r="B211" s="301"/>
      <c r="C211" s="302"/>
      <c r="D211" s="303"/>
      <c r="E211" s="90"/>
      <c r="F211" s="92"/>
      <c r="G211" s="116"/>
    </row>
    <row r="212" spans="1:7" hidden="1" x14ac:dyDescent="0.25">
      <c r="A212" s="114"/>
      <c r="B212" s="301"/>
      <c r="C212" s="302"/>
      <c r="D212" s="303"/>
      <c r="E212" s="90"/>
      <c r="F212" s="92"/>
      <c r="G212" s="116"/>
    </row>
    <row r="213" spans="1:7" hidden="1" x14ac:dyDescent="0.25">
      <c r="A213" s="114"/>
      <c r="B213" s="301"/>
      <c r="C213" s="302"/>
      <c r="D213" s="303"/>
      <c r="E213" s="90"/>
      <c r="F213" s="92"/>
      <c r="G213" s="116"/>
    </row>
    <row r="214" spans="1:7" hidden="1" x14ac:dyDescent="0.25">
      <c r="A214" s="114"/>
      <c r="B214" s="301"/>
      <c r="C214" s="302"/>
      <c r="D214" s="303"/>
      <c r="E214" s="90"/>
      <c r="F214" s="92"/>
      <c r="G214" s="116"/>
    </row>
    <row r="215" spans="1:7" hidden="1" x14ac:dyDescent="0.25">
      <c r="A215" s="114"/>
      <c r="B215" s="304"/>
      <c r="C215" s="305"/>
      <c r="D215" s="30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297" t="s">
        <v>306</v>
      </c>
      <c r="C231" s="297"/>
      <c r="D231" s="297"/>
      <c r="E231" s="90"/>
      <c r="F231" s="92"/>
      <c r="G231" s="116"/>
    </row>
    <row r="232" spans="1:7" ht="13.5" hidden="1" thickBot="1" x14ac:dyDescent="0.3">
      <c r="A232" s="114"/>
      <c r="B232" s="297"/>
      <c r="C232" s="297"/>
      <c r="D232" s="297"/>
      <c r="E232" s="12" t="s">
        <v>2</v>
      </c>
      <c r="F232" s="15"/>
      <c r="G232" s="116"/>
    </row>
    <row r="233" spans="1:7" ht="6.75" hidden="1" customHeight="1" x14ac:dyDescent="0.25">
      <c r="A233" s="114"/>
      <c r="B233" s="90"/>
      <c r="C233" s="90"/>
      <c r="D233" s="91"/>
      <c r="E233" s="90"/>
      <c r="F233" s="92"/>
      <c r="G233" s="116"/>
    </row>
    <row r="234" spans="1:7" hidden="1" x14ac:dyDescent="0.25">
      <c r="A234" s="114"/>
      <c r="B234" s="298"/>
      <c r="C234" s="299"/>
      <c r="D234" s="300"/>
      <c r="E234" s="90"/>
      <c r="F234" s="92"/>
      <c r="G234" s="116"/>
    </row>
    <row r="235" spans="1:7" hidden="1" x14ac:dyDescent="0.25">
      <c r="A235" s="114"/>
      <c r="B235" s="301"/>
      <c r="C235" s="302"/>
      <c r="D235" s="303"/>
      <c r="E235" s="90"/>
      <c r="F235" s="92"/>
      <c r="G235" s="116"/>
    </row>
    <row r="236" spans="1:7" hidden="1" x14ac:dyDescent="0.25">
      <c r="A236" s="114"/>
      <c r="B236" s="301"/>
      <c r="C236" s="302"/>
      <c r="D236" s="303"/>
      <c r="E236" s="90"/>
      <c r="F236" s="92"/>
      <c r="G236" s="116"/>
    </row>
    <row r="237" spans="1:7" hidden="1" x14ac:dyDescent="0.25">
      <c r="A237" s="114"/>
      <c r="B237" s="301"/>
      <c r="C237" s="302"/>
      <c r="D237" s="303"/>
      <c r="E237" s="90"/>
      <c r="F237" s="92"/>
      <c r="G237" s="116"/>
    </row>
    <row r="238" spans="1:7" hidden="1" x14ac:dyDescent="0.25">
      <c r="A238" s="114"/>
      <c r="B238" s="301"/>
      <c r="C238" s="302"/>
      <c r="D238" s="303"/>
      <c r="E238" s="90"/>
      <c r="F238" s="92"/>
      <c r="G238" s="116"/>
    </row>
    <row r="239" spans="1:7" hidden="1" x14ac:dyDescent="0.25">
      <c r="A239" s="114"/>
      <c r="B239" s="301"/>
      <c r="C239" s="302"/>
      <c r="D239" s="303"/>
      <c r="E239" s="90"/>
      <c r="F239" s="92"/>
      <c r="G239" s="116"/>
    </row>
    <row r="240" spans="1:7" hidden="1" x14ac:dyDescent="0.25">
      <c r="A240" s="114"/>
      <c r="B240" s="304"/>
      <c r="C240" s="305"/>
      <c r="D240" s="30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297" t="s">
        <v>306</v>
      </c>
      <c r="C256" s="297"/>
      <c r="D256" s="297"/>
      <c r="E256" s="90"/>
      <c r="F256" s="92"/>
      <c r="G256" s="116"/>
    </row>
    <row r="257" spans="1:7" ht="13.5" hidden="1" thickBot="1" x14ac:dyDescent="0.3">
      <c r="A257" s="114"/>
      <c r="B257" s="297"/>
      <c r="C257" s="297"/>
      <c r="D257" s="297"/>
      <c r="E257" s="12" t="s">
        <v>2</v>
      </c>
      <c r="F257" s="15"/>
      <c r="G257" s="116"/>
    </row>
    <row r="258" spans="1:7" ht="6.75" hidden="1" customHeight="1" x14ac:dyDescent="0.25">
      <c r="A258" s="114"/>
      <c r="B258" s="90"/>
      <c r="C258" s="90"/>
      <c r="D258" s="91"/>
      <c r="E258" s="90"/>
      <c r="F258" s="92"/>
      <c r="G258" s="116"/>
    </row>
    <row r="259" spans="1:7" hidden="1" x14ac:dyDescent="0.25">
      <c r="A259" s="114"/>
      <c r="B259" s="298"/>
      <c r="C259" s="299"/>
      <c r="D259" s="300"/>
      <c r="E259" s="90"/>
      <c r="F259" s="92"/>
      <c r="G259" s="116"/>
    </row>
    <row r="260" spans="1:7" hidden="1" x14ac:dyDescent="0.25">
      <c r="A260" s="114"/>
      <c r="B260" s="301"/>
      <c r="C260" s="302"/>
      <c r="D260" s="303"/>
      <c r="E260" s="90"/>
      <c r="F260" s="92"/>
      <c r="G260" s="116"/>
    </row>
    <row r="261" spans="1:7" hidden="1" x14ac:dyDescent="0.25">
      <c r="A261" s="114"/>
      <c r="B261" s="301"/>
      <c r="C261" s="302"/>
      <c r="D261" s="303"/>
      <c r="E261" s="90"/>
      <c r="F261" s="92"/>
      <c r="G261" s="116"/>
    </row>
    <row r="262" spans="1:7" hidden="1" x14ac:dyDescent="0.25">
      <c r="A262" s="114"/>
      <c r="B262" s="301"/>
      <c r="C262" s="302"/>
      <c r="D262" s="303"/>
      <c r="E262" s="90"/>
      <c r="F262" s="92"/>
      <c r="G262" s="116"/>
    </row>
    <row r="263" spans="1:7" hidden="1" x14ac:dyDescent="0.25">
      <c r="A263" s="114"/>
      <c r="B263" s="301"/>
      <c r="C263" s="302"/>
      <c r="D263" s="303"/>
      <c r="E263" s="90"/>
      <c r="F263" s="92"/>
      <c r="G263" s="116"/>
    </row>
    <row r="264" spans="1:7" hidden="1" x14ac:dyDescent="0.25">
      <c r="A264" s="114"/>
      <c r="B264" s="301"/>
      <c r="C264" s="302"/>
      <c r="D264" s="303"/>
      <c r="E264" s="90"/>
      <c r="F264" s="92"/>
      <c r="G264" s="116"/>
    </row>
    <row r="265" spans="1:7" hidden="1" x14ac:dyDescent="0.25">
      <c r="A265" s="114"/>
      <c r="B265" s="304"/>
      <c r="C265" s="305"/>
      <c r="D265" s="30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Normal="90" zoomScaleSheetLayoutView="100" zoomScalePageLayoutView="90" workbookViewId="0">
      <selection activeCell="I63" sqref="I63"/>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58.5" x14ac:dyDescent="0.25">
      <c r="A22" s="120"/>
      <c r="B22" s="41" t="s">
        <v>233</v>
      </c>
      <c r="C22" s="121"/>
      <c r="D22" s="152" t="s">
        <v>368</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307" t="s">
        <v>426</v>
      </c>
      <c r="C34" s="308"/>
      <c r="D34" s="309"/>
      <c r="E34" s="90"/>
      <c r="F34" s="92"/>
      <c r="G34" s="116"/>
    </row>
    <row r="35" spans="1:7" x14ac:dyDescent="0.25">
      <c r="A35" s="114"/>
      <c r="B35" s="310"/>
      <c r="C35" s="311"/>
      <c r="D35" s="312"/>
      <c r="E35" s="90"/>
      <c r="F35" s="92"/>
      <c r="G35" s="116"/>
    </row>
    <row r="36" spans="1:7" x14ac:dyDescent="0.25">
      <c r="A36" s="114"/>
      <c r="B36" s="310"/>
      <c r="C36" s="311"/>
      <c r="D36" s="312"/>
      <c r="E36" s="90"/>
      <c r="F36" s="92"/>
      <c r="G36" s="116"/>
    </row>
    <row r="37" spans="1:7" x14ac:dyDescent="0.25">
      <c r="A37" s="114"/>
      <c r="B37" s="310"/>
      <c r="C37" s="311"/>
      <c r="D37" s="312"/>
      <c r="E37" s="90"/>
      <c r="F37" s="92"/>
      <c r="G37" s="116"/>
    </row>
    <row r="38" spans="1:7" ht="75.75" customHeight="1" x14ac:dyDescent="0.25">
      <c r="A38" s="114"/>
      <c r="B38" s="310"/>
      <c r="C38" s="311"/>
      <c r="D38" s="312"/>
      <c r="E38" s="90"/>
      <c r="F38" s="92"/>
      <c r="G38" s="116"/>
    </row>
    <row r="39" spans="1:7" ht="174.75" customHeight="1" x14ac:dyDescent="0.25">
      <c r="A39" s="114"/>
      <c r="B39" s="310"/>
      <c r="C39" s="311"/>
      <c r="D39" s="312"/>
      <c r="E39" s="90"/>
      <c r="F39" s="92"/>
      <c r="G39" s="116"/>
    </row>
    <row r="40" spans="1:7" ht="164.25" customHeight="1" x14ac:dyDescent="0.25">
      <c r="A40" s="114"/>
      <c r="B40" s="313"/>
      <c r="C40" s="314"/>
      <c r="D40" s="31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72.75" x14ac:dyDescent="0.25">
      <c r="A47" s="120"/>
      <c r="B47" s="41" t="s">
        <v>233</v>
      </c>
      <c r="C47" s="121"/>
      <c r="D47" s="152" t="s">
        <v>369</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t="s">
        <v>191</v>
      </c>
      <c r="G57" s="116"/>
    </row>
    <row r="58" spans="1:7" ht="6.75" customHeight="1" x14ac:dyDescent="0.25">
      <c r="A58" s="114"/>
      <c r="B58" s="90"/>
      <c r="C58" s="90"/>
      <c r="D58" s="91"/>
      <c r="E58" s="90"/>
      <c r="F58" s="92"/>
      <c r="G58" s="116"/>
    </row>
    <row r="59" spans="1:7" x14ac:dyDescent="0.25">
      <c r="A59" s="114"/>
      <c r="B59" s="298" t="s">
        <v>429</v>
      </c>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ht="41.25" customHeight="1"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58.5" x14ac:dyDescent="0.25">
      <c r="A72" s="120"/>
      <c r="B72" s="41" t="s">
        <v>233</v>
      </c>
      <c r="C72" s="121"/>
      <c r="D72" s="152" t="s">
        <v>370</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t="s">
        <v>191</v>
      </c>
      <c r="G82" s="116"/>
    </row>
    <row r="83" spans="1:7" ht="6.75" customHeight="1" x14ac:dyDescent="0.25">
      <c r="A83" s="114"/>
      <c r="B83" s="90"/>
      <c r="C83" s="90"/>
      <c r="D83" s="91"/>
      <c r="E83" s="90"/>
      <c r="F83" s="92"/>
      <c r="G83" s="116"/>
    </row>
    <row r="84" spans="1:7" x14ac:dyDescent="0.25">
      <c r="A84" s="114"/>
      <c r="B84" s="298" t="s">
        <v>371</v>
      </c>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58.5" x14ac:dyDescent="0.25">
      <c r="A97" s="120"/>
      <c r="B97" s="41" t="s">
        <v>233</v>
      </c>
      <c r="C97" s="121"/>
      <c r="D97" s="152" t="s">
        <v>372</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Yes</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t="s">
        <v>191</v>
      </c>
      <c r="G107" s="116"/>
    </row>
    <row r="108" spans="1:7" ht="6.75" customHeight="1" x14ac:dyDescent="0.25">
      <c r="A108" s="114"/>
      <c r="B108" s="90"/>
      <c r="C108" s="90"/>
      <c r="D108" s="91"/>
      <c r="E108" s="90"/>
      <c r="F108" s="92"/>
      <c r="G108" s="116"/>
    </row>
    <row r="109" spans="1:7" x14ac:dyDescent="0.25">
      <c r="A109" s="114"/>
      <c r="B109" s="298" t="s">
        <v>373</v>
      </c>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ht="54" customHeight="1"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Normal="90" zoomScaleSheetLayoutView="100" zoomScalePageLayoutView="90" workbookViewId="0">
      <selection activeCell="I30" sqref="I30"/>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76.5" x14ac:dyDescent="0.25">
      <c r="A22" s="120"/>
      <c r="B22" s="41" t="s">
        <v>233</v>
      </c>
      <c r="C22" s="121"/>
      <c r="D22" s="268" t="s">
        <v>409</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431</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ht="105" customHeight="1"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38.25" x14ac:dyDescent="0.25">
      <c r="A47" s="120"/>
      <c r="B47" s="41" t="s">
        <v>233</v>
      </c>
      <c r="C47" s="121"/>
      <c r="D47" s="268" t="s">
        <v>410</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t="s">
        <v>191</v>
      </c>
      <c r="G57" s="116"/>
    </row>
    <row r="58" spans="1:7" ht="6.75" customHeight="1" x14ac:dyDescent="0.25">
      <c r="A58" s="114"/>
      <c r="B58" s="90"/>
      <c r="C58" s="90"/>
      <c r="D58" s="91"/>
      <c r="E58" s="90"/>
      <c r="F58" s="92"/>
      <c r="G58" s="116"/>
    </row>
    <row r="59" spans="1:7" x14ac:dyDescent="0.25">
      <c r="A59" s="114"/>
      <c r="B59" s="298" t="s">
        <v>434</v>
      </c>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ht="95.25" customHeight="1" x14ac:dyDescent="0.25">
      <c r="A64" s="114"/>
      <c r="B64" s="301"/>
      <c r="C64" s="302"/>
      <c r="D64" s="303"/>
      <c r="E64" s="90"/>
      <c r="F64" s="92"/>
      <c r="G64" s="116"/>
    </row>
    <row r="65" spans="1:7" ht="172.5" customHeight="1"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38.25" x14ac:dyDescent="0.25">
      <c r="A72" s="120"/>
      <c r="B72" s="41" t="s">
        <v>233</v>
      </c>
      <c r="C72" s="121"/>
      <c r="D72" s="268" t="s">
        <v>410</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t="s">
        <v>191</v>
      </c>
      <c r="G82" s="116"/>
    </row>
    <row r="83" spans="1:7" ht="6.75" customHeight="1" x14ac:dyDescent="0.25">
      <c r="A83" s="114"/>
      <c r="B83" s="90"/>
      <c r="C83" s="90"/>
      <c r="D83" s="91"/>
      <c r="E83" s="90"/>
      <c r="F83" s="92"/>
      <c r="G83" s="116"/>
    </row>
    <row r="84" spans="1:7" x14ac:dyDescent="0.25">
      <c r="A84" s="114"/>
      <c r="B84" s="298" t="s">
        <v>432</v>
      </c>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25.5" x14ac:dyDescent="0.25">
      <c r="A97" s="120"/>
      <c r="B97" s="41" t="s">
        <v>233</v>
      </c>
      <c r="C97" s="121"/>
      <c r="D97" s="268" t="s">
        <v>411</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Yes</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t="s">
        <v>191</v>
      </c>
      <c r="G107" s="116"/>
    </row>
    <row r="108" spans="1:7" ht="6.75" customHeight="1" x14ac:dyDescent="0.25">
      <c r="A108" s="114"/>
      <c r="B108" s="90"/>
      <c r="C108" s="90"/>
      <c r="D108" s="91"/>
      <c r="E108" s="90"/>
      <c r="F108" s="92"/>
      <c r="G108" s="116"/>
    </row>
    <row r="109" spans="1:7" x14ac:dyDescent="0.25">
      <c r="A109" s="114"/>
      <c r="B109" s="298" t="s">
        <v>433</v>
      </c>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election activeCell="L53" sqref="L53"/>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192</v>
      </c>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c r="G32" s="116"/>
    </row>
    <row r="33" spans="1:7" ht="6.75" customHeight="1" x14ac:dyDescent="0.25">
      <c r="A33" s="114"/>
      <c r="B33" s="90"/>
      <c r="C33" s="90"/>
      <c r="D33" s="91"/>
      <c r="E33" s="90"/>
      <c r="F33" s="92"/>
      <c r="G33" s="116"/>
    </row>
    <row r="34" spans="1:7" x14ac:dyDescent="0.25">
      <c r="A34" s="114"/>
      <c r="B34" s="298"/>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election activeCell="M61" sqref="M59:M61"/>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1650750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1650750</v>
      </c>
      <c r="G20" s="116"/>
    </row>
    <row r="21" spans="1:7" s="33" customFormat="1" ht="15" x14ac:dyDescent="0.25">
      <c r="A21" s="117"/>
      <c r="B21" s="94"/>
      <c r="C21" s="94"/>
      <c r="D21" s="118"/>
      <c r="E21" s="113"/>
      <c r="F21" s="99"/>
      <c r="G21" s="119"/>
    </row>
    <row r="22" spans="1:7" s="33" customFormat="1" ht="128.25" x14ac:dyDescent="0.25">
      <c r="A22" s="120"/>
      <c r="B22" s="41" t="s">
        <v>233</v>
      </c>
      <c r="C22" s="121"/>
      <c r="D22" s="152" t="s">
        <v>415</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50</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60</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0.83333333333333337</v>
      </c>
      <c r="G29" s="116"/>
    </row>
    <row r="30" spans="1:7" ht="6.75" customHeight="1" x14ac:dyDescent="0.25">
      <c r="A30" s="114"/>
      <c r="B30" s="90"/>
      <c r="C30" s="90"/>
      <c r="D30" s="91"/>
      <c r="E30" s="90"/>
      <c r="F30" s="92"/>
      <c r="G30" s="116"/>
    </row>
    <row r="31" spans="1:7" ht="13.5" thickBot="1" x14ac:dyDescent="0.3">
      <c r="A31" s="114"/>
      <c r="B31" s="297" t="s">
        <v>306</v>
      </c>
      <c r="C31" s="297"/>
      <c r="D31" s="297"/>
      <c r="E31" s="90"/>
      <c r="F31" s="92"/>
      <c r="G31" s="116"/>
    </row>
    <row r="32" spans="1:7" ht="13.5" thickBot="1" x14ac:dyDescent="0.3">
      <c r="A32" s="114"/>
      <c r="B32" s="297"/>
      <c r="C32" s="297"/>
      <c r="D32" s="297"/>
      <c r="E32" s="12" t="s">
        <v>2</v>
      </c>
      <c r="F32" s="15" t="s">
        <v>191</v>
      </c>
      <c r="G32" s="116"/>
    </row>
    <row r="33" spans="1:7" ht="6.75" customHeight="1" x14ac:dyDescent="0.25">
      <c r="A33" s="114"/>
      <c r="B33" s="90"/>
      <c r="C33" s="90"/>
      <c r="D33" s="91"/>
      <c r="E33" s="90"/>
      <c r="F33" s="92"/>
      <c r="G33" s="116"/>
    </row>
    <row r="34" spans="1:7" x14ac:dyDescent="0.25">
      <c r="A34" s="114"/>
      <c r="B34" s="298" t="s">
        <v>416</v>
      </c>
      <c r="C34" s="299"/>
      <c r="D34" s="300"/>
      <c r="E34" s="90"/>
      <c r="F34" s="92"/>
      <c r="G34" s="116"/>
    </row>
    <row r="35" spans="1:7" x14ac:dyDescent="0.25">
      <c r="A35" s="114"/>
      <c r="B35" s="301"/>
      <c r="C35" s="302"/>
      <c r="D35" s="303"/>
      <c r="E35" s="90"/>
      <c r="F35" s="92"/>
      <c r="G35" s="116"/>
    </row>
    <row r="36" spans="1:7" x14ac:dyDescent="0.25">
      <c r="A36" s="114"/>
      <c r="B36" s="301"/>
      <c r="C36" s="302"/>
      <c r="D36" s="303"/>
      <c r="E36" s="90"/>
      <c r="F36" s="92"/>
      <c r="G36" s="116"/>
    </row>
    <row r="37" spans="1:7" x14ac:dyDescent="0.25">
      <c r="A37" s="114"/>
      <c r="B37" s="301"/>
      <c r="C37" s="302"/>
      <c r="D37" s="303"/>
      <c r="E37" s="90"/>
      <c r="F37" s="92"/>
      <c r="G37" s="116"/>
    </row>
    <row r="38" spans="1:7" x14ac:dyDescent="0.25">
      <c r="A38" s="114"/>
      <c r="B38" s="301"/>
      <c r="C38" s="302"/>
      <c r="D38" s="303"/>
      <c r="E38" s="90"/>
      <c r="F38" s="92"/>
      <c r="G38" s="116"/>
    </row>
    <row r="39" spans="1:7" x14ac:dyDescent="0.25">
      <c r="A39" s="114"/>
      <c r="B39" s="301"/>
      <c r="C39" s="302"/>
      <c r="D39" s="303"/>
      <c r="E39" s="90"/>
      <c r="F39" s="92"/>
      <c r="G39" s="116"/>
    </row>
    <row r="40" spans="1:7" ht="18" customHeight="1" x14ac:dyDescent="0.25">
      <c r="A40" s="114"/>
      <c r="B40" s="304"/>
      <c r="C40" s="305"/>
      <c r="D40" s="30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297" t="s">
        <v>306</v>
      </c>
      <c r="C56" s="297"/>
      <c r="D56" s="297"/>
      <c r="E56" s="90"/>
      <c r="F56" s="92"/>
      <c r="G56" s="116"/>
    </row>
    <row r="57" spans="1:7" ht="13.5" thickBot="1" x14ac:dyDescent="0.3">
      <c r="A57" s="114"/>
      <c r="B57" s="297"/>
      <c r="C57" s="297"/>
      <c r="D57" s="297"/>
      <c r="E57" s="12" t="s">
        <v>2</v>
      </c>
      <c r="F57" s="15"/>
      <c r="G57" s="116"/>
    </row>
    <row r="58" spans="1:7" ht="6.75" customHeight="1" x14ac:dyDescent="0.25">
      <c r="A58" s="114"/>
      <c r="B58" s="90"/>
      <c r="C58" s="90"/>
      <c r="D58" s="91"/>
      <c r="E58" s="90"/>
      <c r="F58" s="92"/>
      <c r="G58" s="116"/>
    </row>
    <row r="59" spans="1:7" x14ac:dyDescent="0.25">
      <c r="A59" s="114"/>
      <c r="B59" s="298"/>
      <c r="C59" s="299"/>
      <c r="D59" s="300"/>
      <c r="E59" s="90"/>
      <c r="F59" s="92"/>
      <c r="G59" s="116"/>
    </row>
    <row r="60" spans="1:7" x14ac:dyDescent="0.25">
      <c r="A60" s="114"/>
      <c r="B60" s="301"/>
      <c r="C60" s="302"/>
      <c r="D60" s="303"/>
      <c r="E60" s="90"/>
      <c r="F60" s="92"/>
      <c r="G60" s="116"/>
    </row>
    <row r="61" spans="1:7" x14ac:dyDescent="0.25">
      <c r="A61" s="114"/>
      <c r="B61" s="301"/>
      <c r="C61" s="302"/>
      <c r="D61" s="303"/>
      <c r="E61" s="90"/>
      <c r="F61" s="92"/>
      <c r="G61" s="116"/>
    </row>
    <row r="62" spans="1:7" x14ac:dyDescent="0.25">
      <c r="A62" s="114"/>
      <c r="B62" s="301"/>
      <c r="C62" s="302"/>
      <c r="D62" s="303"/>
      <c r="E62" s="90"/>
      <c r="F62" s="92"/>
      <c r="G62" s="116"/>
    </row>
    <row r="63" spans="1:7" x14ac:dyDescent="0.25">
      <c r="A63" s="114"/>
      <c r="B63" s="301"/>
      <c r="C63" s="302"/>
      <c r="D63" s="303"/>
      <c r="E63" s="90"/>
      <c r="F63" s="92"/>
      <c r="G63" s="116"/>
    </row>
    <row r="64" spans="1:7" x14ac:dyDescent="0.25">
      <c r="A64" s="114"/>
      <c r="B64" s="301"/>
      <c r="C64" s="302"/>
      <c r="D64" s="303"/>
      <c r="E64" s="90"/>
      <c r="F64" s="92"/>
      <c r="G64" s="116"/>
    </row>
    <row r="65" spans="1:7" x14ac:dyDescent="0.25">
      <c r="A65" s="114"/>
      <c r="B65" s="304"/>
      <c r="C65" s="305"/>
      <c r="D65" s="30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297" t="s">
        <v>306</v>
      </c>
      <c r="C81" s="297"/>
      <c r="D81" s="297"/>
      <c r="E81" s="90"/>
      <c r="F81" s="92"/>
      <c r="G81" s="116"/>
    </row>
    <row r="82" spans="1:7" ht="13.5" thickBot="1" x14ac:dyDescent="0.3">
      <c r="A82" s="114"/>
      <c r="B82" s="297"/>
      <c r="C82" s="297"/>
      <c r="D82" s="297"/>
      <c r="E82" s="12" t="s">
        <v>2</v>
      </c>
      <c r="F82" s="15"/>
      <c r="G82" s="116"/>
    </row>
    <row r="83" spans="1:7" ht="6.75" customHeight="1" x14ac:dyDescent="0.25">
      <c r="A83" s="114"/>
      <c r="B83" s="90"/>
      <c r="C83" s="90"/>
      <c r="D83" s="91"/>
      <c r="E83" s="90"/>
      <c r="F83" s="92"/>
      <c r="G83" s="116"/>
    </row>
    <row r="84" spans="1:7" x14ac:dyDescent="0.25">
      <c r="A84" s="114"/>
      <c r="B84" s="298"/>
      <c r="C84" s="299"/>
      <c r="D84" s="300"/>
      <c r="E84" s="90"/>
      <c r="F84" s="92"/>
      <c r="G84" s="116"/>
    </row>
    <row r="85" spans="1:7" x14ac:dyDescent="0.25">
      <c r="A85" s="114"/>
      <c r="B85" s="301"/>
      <c r="C85" s="302"/>
      <c r="D85" s="303"/>
      <c r="E85" s="90"/>
      <c r="F85" s="92"/>
      <c r="G85" s="116"/>
    </row>
    <row r="86" spans="1:7" x14ac:dyDescent="0.25">
      <c r="A86" s="114"/>
      <c r="B86" s="301"/>
      <c r="C86" s="302"/>
      <c r="D86" s="303"/>
      <c r="E86" s="90"/>
      <c r="F86" s="92"/>
      <c r="G86" s="116"/>
    </row>
    <row r="87" spans="1:7" x14ac:dyDescent="0.25">
      <c r="A87" s="114"/>
      <c r="B87" s="301"/>
      <c r="C87" s="302"/>
      <c r="D87" s="303"/>
      <c r="E87" s="90"/>
      <c r="F87" s="92"/>
      <c r="G87" s="116"/>
    </row>
    <row r="88" spans="1:7" x14ac:dyDescent="0.25">
      <c r="A88" s="114"/>
      <c r="B88" s="301"/>
      <c r="C88" s="302"/>
      <c r="D88" s="303"/>
      <c r="E88" s="90"/>
      <c r="F88" s="92"/>
      <c r="G88" s="116"/>
    </row>
    <row r="89" spans="1:7" x14ac:dyDescent="0.25">
      <c r="A89" s="114"/>
      <c r="B89" s="301"/>
      <c r="C89" s="302"/>
      <c r="D89" s="303"/>
      <c r="E89" s="90"/>
      <c r="F89" s="92"/>
      <c r="G89" s="116"/>
    </row>
    <row r="90" spans="1:7" x14ac:dyDescent="0.25">
      <c r="A90" s="114"/>
      <c r="B90" s="304"/>
      <c r="C90" s="305"/>
      <c r="D90" s="30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297" t="s">
        <v>306</v>
      </c>
      <c r="C106" s="297"/>
      <c r="D106" s="297"/>
      <c r="E106" s="90"/>
      <c r="F106" s="92"/>
      <c r="G106" s="116"/>
    </row>
    <row r="107" spans="1:7" ht="13.5" thickBot="1" x14ac:dyDescent="0.3">
      <c r="A107" s="114"/>
      <c r="B107" s="297"/>
      <c r="C107" s="297"/>
      <c r="D107" s="297"/>
      <c r="E107" s="12" t="s">
        <v>2</v>
      </c>
      <c r="F107" s="15"/>
      <c r="G107" s="116"/>
    </row>
    <row r="108" spans="1:7" ht="6.75" customHeight="1" x14ac:dyDescent="0.25">
      <c r="A108" s="114"/>
      <c r="B108" s="90"/>
      <c r="C108" s="90"/>
      <c r="D108" s="91"/>
      <c r="E108" s="90"/>
      <c r="F108" s="92"/>
      <c r="G108" s="116"/>
    </row>
    <row r="109" spans="1:7" x14ac:dyDescent="0.25">
      <c r="A109" s="114"/>
      <c r="B109" s="298"/>
      <c r="C109" s="299"/>
      <c r="D109" s="300"/>
      <c r="E109" s="90"/>
      <c r="F109" s="92"/>
      <c r="G109" s="116"/>
    </row>
    <row r="110" spans="1:7" x14ac:dyDescent="0.25">
      <c r="A110" s="114"/>
      <c r="B110" s="301"/>
      <c r="C110" s="302"/>
      <c r="D110" s="303"/>
      <c r="E110" s="90"/>
      <c r="F110" s="92"/>
      <c r="G110" s="116"/>
    </row>
    <row r="111" spans="1:7" x14ac:dyDescent="0.25">
      <c r="A111" s="114"/>
      <c r="B111" s="301"/>
      <c r="C111" s="302"/>
      <c r="D111" s="303"/>
      <c r="E111" s="90"/>
      <c r="F111" s="92"/>
      <c r="G111" s="116"/>
    </row>
    <row r="112" spans="1:7" x14ac:dyDescent="0.25">
      <c r="A112" s="114"/>
      <c r="B112" s="301"/>
      <c r="C112" s="302"/>
      <c r="D112" s="303"/>
      <c r="E112" s="90"/>
      <c r="F112" s="92"/>
      <c r="G112" s="116"/>
    </row>
    <row r="113" spans="1:7" x14ac:dyDescent="0.25">
      <c r="A113" s="114"/>
      <c r="B113" s="301"/>
      <c r="C113" s="302"/>
      <c r="D113" s="303"/>
      <c r="E113" s="90"/>
      <c r="F113" s="92"/>
      <c r="G113" s="116"/>
    </row>
    <row r="114" spans="1:7" x14ac:dyDescent="0.25">
      <c r="A114" s="114"/>
      <c r="B114" s="301"/>
      <c r="C114" s="302"/>
      <c r="D114" s="303"/>
      <c r="E114" s="90"/>
      <c r="F114" s="92"/>
      <c r="G114" s="116"/>
    </row>
    <row r="115" spans="1:7" x14ac:dyDescent="0.25">
      <c r="A115" s="114"/>
      <c r="B115" s="304"/>
      <c r="C115" s="305"/>
      <c r="D115" s="30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297" t="s">
        <v>306</v>
      </c>
      <c r="C131" s="297"/>
      <c r="D131" s="297"/>
      <c r="E131" s="90"/>
      <c r="F131" s="92"/>
      <c r="G131" s="116"/>
    </row>
    <row r="132" spans="1:7" ht="13.5" thickBot="1" x14ac:dyDescent="0.3">
      <c r="A132" s="114"/>
      <c r="B132" s="297"/>
      <c r="C132" s="297"/>
      <c r="D132" s="297"/>
      <c r="E132" s="12" t="s">
        <v>2</v>
      </c>
      <c r="F132" s="15"/>
      <c r="G132" s="116"/>
    </row>
    <row r="133" spans="1:7" ht="6.75" customHeight="1" x14ac:dyDescent="0.25">
      <c r="A133" s="114"/>
      <c r="B133" s="90"/>
      <c r="C133" s="90"/>
      <c r="D133" s="91"/>
      <c r="E133" s="90"/>
      <c r="F133" s="92"/>
      <c r="G133" s="116"/>
    </row>
    <row r="134" spans="1:7" x14ac:dyDescent="0.25">
      <c r="A134" s="114"/>
      <c r="B134" s="298"/>
      <c r="C134" s="299"/>
      <c r="D134" s="300"/>
      <c r="E134" s="90"/>
      <c r="F134" s="92"/>
      <c r="G134" s="116"/>
    </row>
    <row r="135" spans="1:7" x14ac:dyDescent="0.25">
      <c r="A135" s="114"/>
      <c r="B135" s="301"/>
      <c r="C135" s="302"/>
      <c r="D135" s="303"/>
      <c r="E135" s="90"/>
      <c r="F135" s="92"/>
      <c r="G135" s="116"/>
    </row>
    <row r="136" spans="1:7" x14ac:dyDescent="0.25">
      <c r="A136" s="114"/>
      <c r="B136" s="301"/>
      <c r="C136" s="302"/>
      <c r="D136" s="303"/>
      <c r="E136" s="90"/>
      <c r="F136" s="92"/>
      <c r="G136" s="116"/>
    </row>
    <row r="137" spans="1:7" x14ac:dyDescent="0.25">
      <c r="A137" s="114"/>
      <c r="B137" s="301"/>
      <c r="C137" s="302"/>
      <c r="D137" s="303"/>
      <c r="E137" s="90"/>
      <c r="F137" s="92"/>
      <c r="G137" s="116"/>
    </row>
    <row r="138" spans="1:7" x14ac:dyDescent="0.25">
      <c r="A138" s="114"/>
      <c r="B138" s="301"/>
      <c r="C138" s="302"/>
      <c r="D138" s="303"/>
      <c r="E138" s="90"/>
      <c r="F138" s="92"/>
      <c r="G138" s="116"/>
    </row>
    <row r="139" spans="1:7" x14ac:dyDescent="0.25">
      <c r="A139" s="114"/>
      <c r="B139" s="301"/>
      <c r="C139" s="302"/>
      <c r="D139" s="303"/>
      <c r="E139" s="90"/>
      <c r="F139" s="92"/>
      <c r="G139" s="116"/>
    </row>
    <row r="140" spans="1:7" x14ac:dyDescent="0.25">
      <c r="A140" s="114"/>
      <c r="B140" s="304"/>
      <c r="C140" s="305"/>
      <c r="D140" s="30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297" t="s">
        <v>306</v>
      </c>
      <c r="C156" s="297"/>
      <c r="D156" s="297"/>
      <c r="E156" s="90"/>
      <c r="F156" s="92"/>
      <c r="G156" s="116"/>
    </row>
    <row r="157" spans="1:7" ht="13.5" thickBot="1" x14ac:dyDescent="0.3">
      <c r="A157" s="114"/>
      <c r="B157" s="297"/>
      <c r="C157" s="297"/>
      <c r="D157" s="297"/>
      <c r="E157" s="12" t="s">
        <v>2</v>
      </c>
      <c r="F157" s="15"/>
      <c r="G157" s="116"/>
    </row>
    <row r="158" spans="1:7" ht="6.75" customHeight="1" x14ac:dyDescent="0.25">
      <c r="A158" s="114"/>
      <c r="B158" s="90"/>
      <c r="C158" s="90"/>
      <c r="D158" s="91"/>
      <c r="E158" s="90"/>
      <c r="F158" s="92"/>
      <c r="G158" s="116"/>
    </row>
    <row r="159" spans="1:7" x14ac:dyDescent="0.25">
      <c r="A159" s="114"/>
      <c r="B159" s="298"/>
      <c r="C159" s="299"/>
      <c r="D159" s="300"/>
      <c r="E159" s="90"/>
      <c r="F159" s="92"/>
      <c r="G159" s="116"/>
    </row>
    <row r="160" spans="1:7" x14ac:dyDescent="0.25">
      <c r="A160" s="114"/>
      <c r="B160" s="301"/>
      <c r="C160" s="302"/>
      <c r="D160" s="303"/>
      <c r="E160" s="90"/>
      <c r="F160" s="92"/>
      <c r="G160" s="116"/>
    </row>
    <row r="161" spans="1:7" x14ac:dyDescent="0.25">
      <c r="A161" s="114"/>
      <c r="B161" s="301"/>
      <c r="C161" s="302"/>
      <c r="D161" s="303"/>
      <c r="E161" s="90"/>
      <c r="F161" s="92"/>
      <c r="G161" s="116"/>
    </row>
    <row r="162" spans="1:7" x14ac:dyDescent="0.25">
      <c r="A162" s="114"/>
      <c r="B162" s="301"/>
      <c r="C162" s="302"/>
      <c r="D162" s="303"/>
      <c r="E162" s="90"/>
      <c r="F162" s="92"/>
      <c r="G162" s="116"/>
    </row>
    <row r="163" spans="1:7" x14ac:dyDescent="0.25">
      <c r="A163" s="114"/>
      <c r="B163" s="301"/>
      <c r="C163" s="302"/>
      <c r="D163" s="303"/>
      <c r="E163" s="90"/>
      <c r="F163" s="92"/>
      <c r="G163" s="116"/>
    </row>
    <row r="164" spans="1:7" x14ac:dyDescent="0.25">
      <c r="A164" s="114"/>
      <c r="B164" s="301"/>
      <c r="C164" s="302"/>
      <c r="D164" s="303"/>
      <c r="E164" s="90"/>
      <c r="F164" s="92"/>
      <c r="G164" s="116"/>
    </row>
    <row r="165" spans="1:7" x14ac:dyDescent="0.25">
      <c r="A165" s="114"/>
      <c r="B165" s="304"/>
      <c r="C165" s="305"/>
      <c r="D165" s="30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297" t="s">
        <v>306</v>
      </c>
      <c r="C181" s="297"/>
      <c r="D181" s="297"/>
      <c r="E181" s="90"/>
      <c r="F181" s="92"/>
      <c r="G181" s="116"/>
    </row>
    <row r="182" spans="1:7" ht="13.5" thickBot="1" x14ac:dyDescent="0.3">
      <c r="A182" s="114"/>
      <c r="B182" s="297"/>
      <c r="C182" s="297"/>
      <c r="D182" s="297"/>
      <c r="E182" s="12" t="s">
        <v>2</v>
      </c>
      <c r="F182" s="15"/>
      <c r="G182" s="116"/>
    </row>
    <row r="183" spans="1:7" ht="6.75" customHeight="1" x14ac:dyDescent="0.25">
      <c r="A183" s="114"/>
      <c r="B183" s="90"/>
      <c r="C183" s="90"/>
      <c r="D183" s="91"/>
      <c r="E183" s="90"/>
      <c r="F183" s="92"/>
      <c r="G183" s="116"/>
    </row>
    <row r="184" spans="1:7" x14ac:dyDescent="0.25">
      <c r="A184" s="114"/>
      <c r="B184" s="298"/>
      <c r="C184" s="299"/>
      <c r="D184" s="300"/>
      <c r="E184" s="90"/>
      <c r="F184" s="92"/>
      <c r="G184" s="116"/>
    </row>
    <row r="185" spans="1:7" x14ac:dyDescent="0.25">
      <c r="A185" s="114"/>
      <c r="B185" s="301"/>
      <c r="C185" s="302"/>
      <c r="D185" s="303"/>
      <c r="E185" s="90"/>
      <c r="F185" s="92"/>
      <c r="G185" s="116"/>
    </row>
    <row r="186" spans="1:7" x14ac:dyDescent="0.25">
      <c r="A186" s="114"/>
      <c r="B186" s="301"/>
      <c r="C186" s="302"/>
      <c r="D186" s="303"/>
      <c r="E186" s="90"/>
      <c r="F186" s="92"/>
      <c r="G186" s="116"/>
    </row>
    <row r="187" spans="1:7" x14ac:dyDescent="0.25">
      <c r="A187" s="114"/>
      <c r="B187" s="301"/>
      <c r="C187" s="302"/>
      <c r="D187" s="303"/>
      <c r="E187" s="90"/>
      <c r="F187" s="92"/>
      <c r="G187" s="116"/>
    </row>
    <row r="188" spans="1:7" x14ac:dyDescent="0.25">
      <c r="A188" s="114"/>
      <c r="B188" s="301"/>
      <c r="C188" s="302"/>
      <c r="D188" s="303"/>
      <c r="E188" s="90"/>
      <c r="F188" s="92"/>
      <c r="G188" s="116"/>
    </row>
    <row r="189" spans="1:7" x14ac:dyDescent="0.25">
      <c r="A189" s="114"/>
      <c r="B189" s="301"/>
      <c r="C189" s="302"/>
      <c r="D189" s="303"/>
      <c r="E189" s="90"/>
      <c r="F189" s="92"/>
      <c r="G189" s="116"/>
    </row>
    <row r="190" spans="1:7" x14ac:dyDescent="0.25">
      <c r="A190" s="114"/>
      <c r="B190" s="304"/>
      <c r="C190" s="305"/>
      <c r="D190" s="30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297" t="s">
        <v>306</v>
      </c>
      <c r="C206" s="297"/>
      <c r="D206" s="297"/>
      <c r="E206" s="90"/>
      <c r="F206" s="92"/>
      <c r="G206" s="116"/>
    </row>
    <row r="207" spans="1:7" ht="13.5" thickBot="1" x14ac:dyDescent="0.3">
      <c r="A207" s="114"/>
      <c r="B207" s="297"/>
      <c r="C207" s="297"/>
      <c r="D207" s="297"/>
      <c r="E207" s="12" t="s">
        <v>2</v>
      </c>
      <c r="F207" s="15"/>
      <c r="G207" s="116"/>
    </row>
    <row r="208" spans="1:7" ht="6.75" customHeight="1" x14ac:dyDescent="0.25">
      <c r="A208" s="114"/>
      <c r="B208" s="90"/>
      <c r="C208" s="90"/>
      <c r="D208" s="91"/>
      <c r="E208" s="90"/>
      <c r="F208" s="92"/>
      <c r="G208" s="116"/>
    </row>
    <row r="209" spans="1:7" x14ac:dyDescent="0.25">
      <c r="A209" s="114"/>
      <c r="B209" s="298"/>
      <c r="C209" s="299"/>
      <c r="D209" s="300"/>
      <c r="E209" s="90"/>
      <c r="F209" s="92"/>
      <c r="G209" s="116"/>
    </row>
    <row r="210" spans="1:7" x14ac:dyDescent="0.25">
      <c r="A210" s="114"/>
      <c r="B210" s="301"/>
      <c r="C210" s="302"/>
      <c r="D210" s="303"/>
      <c r="E210" s="90"/>
      <c r="F210" s="92"/>
      <c r="G210" s="116"/>
    </row>
    <row r="211" spans="1:7" x14ac:dyDescent="0.25">
      <c r="A211" s="114"/>
      <c r="B211" s="301"/>
      <c r="C211" s="302"/>
      <c r="D211" s="303"/>
      <c r="E211" s="90"/>
      <c r="F211" s="92"/>
      <c r="G211" s="116"/>
    </row>
    <row r="212" spans="1:7" x14ac:dyDescent="0.25">
      <c r="A212" s="114"/>
      <c r="B212" s="301"/>
      <c r="C212" s="302"/>
      <c r="D212" s="303"/>
      <c r="E212" s="90"/>
      <c r="F212" s="92"/>
      <c r="G212" s="116"/>
    </row>
    <row r="213" spans="1:7" x14ac:dyDescent="0.25">
      <c r="A213" s="114"/>
      <c r="B213" s="301"/>
      <c r="C213" s="302"/>
      <c r="D213" s="303"/>
      <c r="E213" s="90"/>
      <c r="F213" s="92"/>
      <c r="G213" s="116"/>
    </row>
    <row r="214" spans="1:7" x14ac:dyDescent="0.25">
      <c r="A214" s="114"/>
      <c r="B214" s="301"/>
      <c r="C214" s="302"/>
      <c r="D214" s="303"/>
      <c r="E214" s="90"/>
      <c r="F214" s="92"/>
      <c r="G214" s="116"/>
    </row>
    <row r="215" spans="1:7" x14ac:dyDescent="0.25">
      <c r="A215" s="114"/>
      <c r="B215" s="304"/>
      <c r="C215" s="305"/>
      <c r="D215" s="30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297" t="s">
        <v>306</v>
      </c>
      <c r="C231" s="297"/>
      <c r="D231" s="297"/>
      <c r="E231" s="90"/>
      <c r="F231" s="92"/>
      <c r="G231" s="116"/>
    </row>
    <row r="232" spans="1:7" ht="13.5" thickBot="1" x14ac:dyDescent="0.3">
      <c r="A232" s="114"/>
      <c r="B232" s="297"/>
      <c r="C232" s="297"/>
      <c r="D232" s="297"/>
      <c r="E232" s="12" t="s">
        <v>2</v>
      </c>
      <c r="F232" s="15"/>
      <c r="G232" s="116"/>
    </row>
    <row r="233" spans="1:7" ht="6.75" customHeight="1" x14ac:dyDescent="0.25">
      <c r="A233" s="114"/>
      <c r="B233" s="90"/>
      <c r="C233" s="90"/>
      <c r="D233" s="91"/>
      <c r="E233" s="90"/>
      <c r="F233" s="92"/>
      <c r="G233" s="116"/>
    </row>
    <row r="234" spans="1:7" x14ac:dyDescent="0.25">
      <c r="A234" s="114"/>
      <c r="B234" s="298"/>
      <c r="C234" s="299"/>
      <c r="D234" s="300"/>
      <c r="E234" s="90"/>
      <c r="F234" s="92"/>
      <c r="G234" s="116"/>
    </row>
    <row r="235" spans="1:7" x14ac:dyDescent="0.25">
      <c r="A235" s="114"/>
      <c r="B235" s="301"/>
      <c r="C235" s="302"/>
      <c r="D235" s="303"/>
      <c r="E235" s="90"/>
      <c r="F235" s="92"/>
      <c r="G235" s="116"/>
    </row>
    <row r="236" spans="1:7" x14ac:dyDescent="0.25">
      <c r="A236" s="114"/>
      <c r="B236" s="301"/>
      <c r="C236" s="302"/>
      <c r="D236" s="303"/>
      <c r="E236" s="90"/>
      <c r="F236" s="92"/>
      <c r="G236" s="116"/>
    </row>
    <row r="237" spans="1:7" x14ac:dyDescent="0.25">
      <c r="A237" s="114"/>
      <c r="B237" s="301"/>
      <c r="C237" s="302"/>
      <c r="D237" s="303"/>
      <c r="E237" s="90"/>
      <c r="F237" s="92"/>
      <c r="G237" s="116"/>
    </row>
    <row r="238" spans="1:7" x14ac:dyDescent="0.25">
      <c r="A238" s="114"/>
      <c r="B238" s="301"/>
      <c r="C238" s="302"/>
      <c r="D238" s="303"/>
      <c r="E238" s="90"/>
      <c r="F238" s="92"/>
      <c r="G238" s="116"/>
    </row>
    <row r="239" spans="1:7" x14ac:dyDescent="0.25">
      <c r="A239" s="114"/>
      <c r="B239" s="301"/>
      <c r="C239" s="302"/>
      <c r="D239" s="303"/>
      <c r="E239" s="90"/>
      <c r="F239" s="92"/>
      <c r="G239" s="116"/>
    </row>
    <row r="240" spans="1:7" x14ac:dyDescent="0.25">
      <c r="A240" s="114"/>
      <c r="B240" s="304"/>
      <c r="C240" s="305"/>
      <c r="D240" s="30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297" t="s">
        <v>306</v>
      </c>
      <c r="C256" s="297"/>
      <c r="D256" s="297"/>
      <c r="E256" s="90"/>
      <c r="F256" s="92"/>
      <c r="G256" s="116"/>
    </row>
    <row r="257" spans="1:7" ht="13.5" thickBot="1" x14ac:dyDescent="0.3">
      <c r="A257" s="114"/>
      <c r="B257" s="297"/>
      <c r="C257" s="297"/>
      <c r="D257" s="297"/>
      <c r="E257" s="12" t="s">
        <v>2</v>
      </c>
      <c r="F257" s="15"/>
      <c r="G257" s="116"/>
    </row>
    <row r="258" spans="1:7" ht="6.75" customHeight="1" x14ac:dyDescent="0.25">
      <c r="A258" s="114"/>
      <c r="B258" s="90"/>
      <c r="C258" s="90"/>
      <c r="D258" s="91"/>
      <c r="E258" s="90"/>
      <c r="F258" s="92"/>
      <c r="G258" s="116"/>
    </row>
    <row r="259" spans="1:7" x14ac:dyDescent="0.25">
      <c r="A259" s="114"/>
      <c r="B259" s="298"/>
      <c r="C259" s="299"/>
      <c r="D259" s="300"/>
      <c r="E259" s="90"/>
      <c r="F259" s="92"/>
      <c r="G259" s="116"/>
    </row>
    <row r="260" spans="1:7" x14ac:dyDescent="0.25">
      <c r="A260" s="114"/>
      <c r="B260" s="301"/>
      <c r="C260" s="302"/>
      <c r="D260" s="303"/>
      <c r="E260" s="90"/>
      <c r="F260" s="92"/>
      <c r="G260" s="116"/>
    </row>
    <row r="261" spans="1:7" x14ac:dyDescent="0.25">
      <c r="A261" s="114"/>
      <c r="B261" s="301"/>
      <c r="C261" s="302"/>
      <c r="D261" s="303"/>
      <c r="E261" s="90"/>
      <c r="F261" s="92"/>
      <c r="G261" s="116"/>
    </row>
    <row r="262" spans="1:7" x14ac:dyDescent="0.25">
      <c r="A262" s="114"/>
      <c r="B262" s="301"/>
      <c r="C262" s="302"/>
      <c r="D262" s="303"/>
      <c r="E262" s="90"/>
      <c r="F262" s="92"/>
      <c r="G262" s="116"/>
    </row>
    <row r="263" spans="1:7" x14ac:dyDescent="0.25">
      <c r="A263" s="114"/>
      <c r="B263" s="301"/>
      <c r="C263" s="302"/>
      <c r="D263" s="303"/>
      <c r="E263" s="90"/>
      <c r="F263" s="92"/>
      <c r="G263" s="116"/>
    </row>
    <row r="264" spans="1:7" x14ac:dyDescent="0.25">
      <c r="A264" s="114"/>
      <c r="B264" s="301"/>
      <c r="C264" s="302"/>
      <c r="D264" s="303"/>
      <c r="E264" s="90"/>
      <c r="F264" s="92"/>
      <c r="G264" s="116"/>
    </row>
    <row r="265" spans="1:7" x14ac:dyDescent="0.25">
      <c r="A265" s="114"/>
      <c r="B265" s="304"/>
      <c r="C265" s="305"/>
      <c r="D265" s="30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zoomScale="85" zoomScaleNormal="90"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2252250</v>
      </c>
      <c r="G17" s="36"/>
    </row>
    <row r="18" spans="1:7" ht="13.5" thickBot="1" x14ac:dyDescent="0.3">
      <c r="A18" s="34"/>
      <c r="C18" s="35"/>
      <c r="G18" s="36"/>
    </row>
    <row r="19" spans="1:7" ht="13.5" thickBot="1" x14ac:dyDescent="0.3">
      <c r="A19" s="34"/>
      <c r="B19" s="2" t="s">
        <v>11</v>
      </c>
      <c r="C19" s="35"/>
      <c r="E19" s="14" t="s">
        <v>2</v>
      </c>
      <c r="F19" s="15">
        <v>2252250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16" t="s">
        <v>305</v>
      </c>
      <c r="C24" s="317"/>
      <c r="D24" s="317"/>
      <c r="E24" s="14" t="s">
        <v>2</v>
      </c>
      <c r="F24" s="15" t="s">
        <v>191</v>
      </c>
      <c r="G24" s="36"/>
    </row>
    <row r="25" spans="1:7" x14ac:dyDescent="0.25">
      <c r="A25" s="34"/>
      <c r="B25" s="317"/>
      <c r="C25" s="317"/>
      <c r="D25" s="317"/>
      <c r="E25" s="45"/>
      <c r="F25" s="46"/>
      <c r="G25" s="36"/>
    </row>
    <row r="26" spans="1:7" ht="6.75" customHeight="1" x14ac:dyDescent="0.25">
      <c r="A26" s="34"/>
      <c r="G26" s="36"/>
    </row>
    <row r="27" spans="1:7" x14ac:dyDescent="0.25">
      <c r="A27" s="34"/>
      <c r="B27" s="298" t="s">
        <v>414</v>
      </c>
      <c r="C27" s="299"/>
      <c r="D27" s="300"/>
      <c r="G27" s="36"/>
    </row>
    <row r="28" spans="1:7" x14ac:dyDescent="0.25">
      <c r="A28" s="34"/>
      <c r="B28" s="301"/>
      <c r="C28" s="302"/>
      <c r="D28" s="303"/>
      <c r="G28" s="36"/>
    </row>
    <row r="29" spans="1:7" x14ac:dyDescent="0.25">
      <c r="A29" s="34"/>
      <c r="B29" s="301"/>
      <c r="C29" s="302"/>
      <c r="D29" s="303"/>
      <c r="G29" s="36"/>
    </row>
    <row r="30" spans="1:7" x14ac:dyDescent="0.25">
      <c r="A30" s="34"/>
      <c r="B30" s="301"/>
      <c r="C30" s="302"/>
      <c r="D30" s="303"/>
      <c r="G30" s="36"/>
    </row>
    <row r="31" spans="1:7" x14ac:dyDescent="0.25">
      <c r="A31" s="34"/>
      <c r="B31" s="301"/>
      <c r="C31" s="302"/>
      <c r="D31" s="303"/>
      <c r="G31" s="36"/>
    </row>
    <row r="32" spans="1:7" x14ac:dyDescent="0.25">
      <c r="A32" s="34"/>
      <c r="B32" s="301"/>
      <c r="C32" s="302"/>
      <c r="D32" s="303"/>
      <c r="G32" s="36"/>
    </row>
    <row r="33" spans="1:7" x14ac:dyDescent="0.25">
      <c r="A33" s="34"/>
      <c r="B33" s="304"/>
      <c r="C33" s="305"/>
      <c r="D33" s="306"/>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16" t="s">
        <v>305</v>
      </c>
      <c r="C46" s="317"/>
      <c r="D46" s="317"/>
      <c r="E46" s="45"/>
      <c r="F46" s="46"/>
      <c r="G46" s="36"/>
    </row>
    <row r="47" spans="1:7" x14ac:dyDescent="0.25">
      <c r="A47" s="34"/>
      <c r="B47" s="317"/>
      <c r="C47" s="317"/>
      <c r="D47" s="317"/>
      <c r="E47" s="45"/>
      <c r="F47" s="46"/>
      <c r="G47" s="36"/>
    </row>
    <row r="48" spans="1:7" ht="6.75" customHeight="1" x14ac:dyDescent="0.25">
      <c r="A48" s="34"/>
      <c r="G48" s="36"/>
    </row>
    <row r="49" spans="1:7" x14ac:dyDescent="0.25">
      <c r="A49" s="34"/>
      <c r="B49" s="298"/>
      <c r="C49" s="299"/>
      <c r="D49" s="300"/>
      <c r="G49" s="36"/>
    </row>
    <row r="50" spans="1:7" x14ac:dyDescent="0.25">
      <c r="A50" s="34"/>
      <c r="B50" s="301"/>
      <c r="C50" s="302"/>
      <c r="D50" s="303"/>
      <c r="G50" s="36"/>
    </row>
    <row r="51" spans="1:7" x14ac:dyDescent="0.25">
      <c r="A51" s="34"/>
      <c r="B51" s="301"/>
      <c r="C51" s="302"/>
      <c r="D51" s="303"/>
      <c r="G51" s="36"/>
    </row>
    <row r="52" spans="1:7" x14ac:dyDescent="0.25">
      <c r="A52" s="34"/>
      <c r="B52" s="301"/>
      <c r="C52" s="302"/>
      <c r="D52" s="303"/>
      <c r="G52" s="36"/>
    </row>
    <row r="53" spans="1:7" x14ac:dyDescent="0.25">
      <c r="A53" s="34"/>
      <c r="B53" s="301"/>
      <c r="C53" s="302"/>
      <c r="D53" s="303"/>
      <c r="G53" s="36"/>
    </row>
    <row r="54" spans="1:7" x14ac:dyDescent="0.25">
      <c r="A54" s="34"/>
      <c r="B54" s="301"/>
      <c r="C54" s="302"/>
      <c r="D54" s="303"/>
      <c r="G54" s="36"/>
    </row>
    <row r="55" spans="1:7" x14ac:dyDescent="0.25">
      <c r="A55" s="34"/>
      <c r="B55" s="304"/>
      <c r="C55" s="305"/>
      <c r="D55" s="306"/>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16" t="s">
        <v>305</v>
      </c>
      <c r="C68" s="317"/>
      <c r="D68" s="317"/>
      <c r="E68" s="45"/>
      <c r="F68" s="46"/>
      <c r="G68" s="36"/>
    </row>
    <row r="69" spans="1:7" x14ac:dyDescent="0.25">
      <c r="A69" s="34"/>
      <c r="B69" s="317"/>
      <c r="C69" s="317"/>
      <c r="D69" s="317"/>
      <c r="E69" s="45"/>
      <c r="F69" s="46"/>
      <c r="G69" s="36"/>
    </row>
    <row r="70" spans="1:7" ht="6.75" customHeight="1" x14ac:dyDescent="0.25">
      <c r="A70" s="34"/>
      <c r="G70" s="36"/>
    </row>
    <row r="71" spans="1:7" x14ac:dyDescent="0.25">
      <c r="A71" s="34"/>
      <c r="B71" s="298"/>
      <c r="C71" s="299"/>
      <c r="D71" s="300"/>
      <c r="G71" s="36"/>
    </row>
    <row r="72" spans="1:7" x14ac:dyDescent="0.25">
      <c r="A72" s="34"/>
      <c r="B72" s="301"/>
      <c r="C72" s="302"/>
      <c r="D72" s="303"/>
      <c r="G72" s="36"/>
    </row>
    <row r="73" spans="1:7" x14ac:dyDescent="0.25">
      <c r="A73" s="34"/>
      <c r="B73" s="301"/>
      <c r="C73" s="302"/>
      <c r="D73" s="303"/>
      <c r="G73" s="36"/>
    </row>
    <row r="74" spans="1:7" x14ac:dyDescent="0.25">
      <c r="A74" s="34"/>
      <c r="B74" s="301"/>
      <c r="C74" s="302"/>
      <c r="D74" s="303"/>
      <c r="G74" s="36"/>
    </row>
    <row r="75" spans="1:7" x14ac:dyDescent="0.25">
      <c r="A75" s="34"/>
      <c r="B75" s="301"/>
      <c r="C75" s="302"/>
      <c r="D75" s="303"/>
      <c r="G75" s="36"/>
    </row>
    <row r="76" spans="1:7" x14ac:dyDescent="0.25">
      <c r="A76" s="34"/>
      <c r="B76" s="301"/>
      <c r="C76" s="302"/>
      <c r="D76" s="303"/>
      <c r="G76" s="36"/>
    </row>
    <row r="77" spans="1:7" x14ac:dyDescent="0.25">
      <c r="A77" s="34"/>
      <c r="B77" s="304"/>
      <c r="C77" s="305"/>
      <c r="D77" s="306"/>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16" t="s">
        <v>305</v>
      </c>
      <c r="C90" s="317"/>
      <c r="D90" s="317"/>
      <c r="E90" s="45"/>
      <c r="F90" s="46"/>
      <c r="G90" s="36"/>
    </row>
    <row r="91" spans="1:7" x14ac:dyDescent="0.25">
      <c r="A91" s="34"/>
      <c r="B91" s="317"/>
      <c r="C91" s="317"/>
      <c r="D91" s="317"/>
      <c r="E91" s="45"/>
      <c r="F91" s="46"/>
      <c r="G91" s="36"/>
    </row>
    <row r="92" spans="1:7" ht="6.75" customHeight="1" x14ac:dyDescent="0.25">
      <c r="A92" s="34"/>
      <c r="G92" s="36"/>
    </row>
    <row r="93" spans="1:7" x14ac:dyDescent="0.25">
      <c r="A93" s="34"/>
      <c r="B93" s="298"/>
      <c r="C93" s="299"/>
      <c r="D93" s="300"/>
      <c r="G93" s="36"/>
    </row>
    <row r="94" spans="1:7" x14ac:dyDescent="0.25">
      <c r="A94" s="34"/>
      <c r="B94" s="301"/>
      <c r="C94" s="302"/>
      <c r="D94" s="303"/>
      <c r="G94" s="36"/>
    </row>
    <row r="95" spans="1:7" x14ac:dyDescent="0.25">
      <c r="A95" s="34"/>
      <c r="B95" s="301"/>
      <c r="C95" s="302"/>
      <c r="D95" s="303"/>
      <c r="G95" s="36"/>
    </row>
    <row r="96" spans="1:7" x14ac:dyDescent="0.25">
      <c r="A96" s="34"/>
      <c r="B96" s="301"/>
      <c r="C96" s="302"/>
      <c r="D96" s="303"/>
      <c r="G96" s="36"/>
    </row>
    <row r="97" spans="1:7" x14ac:dyDescent="0.25">
      <c r="A97" s="34"/>
      <c r="B97" s="301"/>
      <c r="C97" s="302"/>
      <c r="D97" s="303"/>
      <c r="G97" s="36"/>
    </row>
    <row r="98" spans="1:7" x14ac:dyDescent="0.25">
      <c r="A98" s="34"/>
      <c r="B98" s="301"/>
      <c r="C98" s="302"/>
      <c r="D98" s="303"/>
      <c r="G98" s="36"/>
    </row>
    <row r="99" spans="1:7" x14ac:dyDescent="0.25">
      <c r="A99" s="34"/>
      <c r="B99" s="304"/>
      <c r="C99" s="305"/>
      <c r="D99" s="306"/>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16" t="s">
        <v>305</v>
      </c>
      <c r="C112" s="317"/>
      <c r="D112" s="317"/>
      <c r="E112" s="45"/>
      <c r="F112" s="46"/>
      <c r="G112" s="36"/>
    </row>
    <row r="113" spans="1:7" x14ac:dyDescent="0.25">
      <c r="A113" s="34"/>
      <c r="B113" s="317"/>
      <c r="C113" s="317"/>
      <c r="D113" s="317"/>
      <c r="E113" s="45"/>
      <c r="F113" s="46"/>
      <c r="G113" s="36"/>
    </row>
    <row r="114" spans="1:7" ht="6.75" customHeight="1" x14ac:dyDescent="0.25">
      <c r="A114" s="34"/>
      <c r="G114" s="36"/>
    </row>
    <row r="115" spans="1:7" x14ac:dyDescent="0.25">
      <c r="A115" s="34"/>
      <c r="B115" s="298"/>
      <c r="C115" s="299"/>
      <c r="D115" s="300"/>
      <c r="G115" s="36"/>
    </row>
    <row r="116" spans="1:7" x14ac:dyDescent="0.25">
      <c r="A116" s="34"/>
      <c r="B116" s="301"/>
      <c r="C116" s="302"/>
      <c r="D116" s="303"/>
      <c r="G116" s="36"/>
    </row>
    <row r="117" spans="1:7" x14ac:dyDescent="0.25">
      <c r="A117" s="34"/>
      <c r="B117" s="301"/>
      <c r="C117" s="302"/>
      <c r="D117" s="303"/>
      <c r="G117" s="36"/>
    </row>
    <row r="118" spans="1:7" x14ac:dyDescent="0.25">
      <c r="A118" s="34"/>
      <c r="B118" s="301"/>
      <c r="C118" s="302"/>
      <c r="D118" s="303"/>
      <c r="G118" s="36"/>
    </row>
    <row r="119" spans="1:7" x14ac:dyDescent="0.25">
      <c r="A119" s="34"/>
      <c r="B119" s="301"/>
      <c r="C119" s="302"/>
      <c r="D119" s="303"/>
      <c r="G119" s="36"/>
    </row>
    <row r="120" spans="1:7" x14ac:dyDescent="0.25">
      <c r="A120" s="34"/>
      <c r="B120" s="301"/>
      <c r="C120" s="302"/>
      <c r="D120" s="303"/>
      <c r="G120" s="36"/>
    </row>
    <row r="121" spans="1:7" x14ac:dyDescent="0.25">
      <c r="A121" s="34"/>
      <c r="B121" s="304"/>
      <c r="C121" s="305"/>
      <c r="D121" s="306"/>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16" t="s">
        <v>305</v>
      </c>
      <c r="C134" s="317"/>
      <c r="D134" s="317"/>
      <c r="E134" s="45"/>
      <c r="F134" s="46"/>
      <c r="G134" s="36"/>
    </row>
    <row r="135" spans="1:7" x14ac:dyDescent="0.25">
      <c r="A135" s="34"/>
      <c r="B135" s="317"/>
      <c r="C135" s="317"/>
      <c r="D135" s="317"/>
      <c r="E135" s="45"/>
      <c r="F135" s="46"/>
      <c r="G135" s="36"/>
    </row>
    <row r="136" spans="1:7" ht="6.75" customHeight="1" x14ac:dyDescent="0.25">
      <c r="A136" s="34"/>
      <c r="G136" s="36"/>
    </row>
    <row r="137" spans="1:7" x14ac:dyDescent="0.25">
      <c r="A137" s="34"/>
      <c r="B137" s="298"/>
      <c r="C137" s="299"/>
      <c r="D137" s="300"/>
      <c r="G137" s="36"/>
    </row>
    <row r="138" spans="1:7" x14ac:dyDescent="0.25">
      <c r="A138" s="34"/>
      <c r="B138" s="301"/>
      <c r="C138" s="302"/>
      <c r="D138" s="303"/>
      <c r="G138" s="36"/>
    </row>
    <row r="139" spans="1:7" x14ac:dyDescent="0.25">
      <c r="A139" s="34"/>
      <c r="B139" s="301"/>
      <c r="C139" s="302"/>
      <c r="D139" s="303"/>
      <c r="G139" s="36"/>
    </row>
    <row r="140" spans="1:7" x14ac:dyDescent="0.25">
      <c r="A140" s="34"/>
      <c r="B140" s="301"/>
      <c r="C140" s="302"/>
      <c r="D140" s="303"/>
      <c r="G140" s="36"/>
    </row>
    <row r="141" spans="1:7" x14ac:dyDescent="0.25">
      <c r="A141" s="34"/>
      <c r="B141" s="301"/>
      <c r="C141" s="302"/>
      <c r="D141" s="303"/>
      <c r="G141" s="36"/>
    </row>
    <row r="142" spans="1:7" x14ac:dyDescent="0.25">
      <c r="A142" s="34"/>
      <c r="B142" s="301"/>
      <c r="C142" s="302"/>
      <c r="D142" s="303"/>
      <c r="G142" s="36"/>
    </row>
    <row r="143" spans="1:7" x14ac:dyDescent="0.25">
      <c r="A143" s="34"/>
      <c r="B143" s="304"/>
      <c r="C143" s="305"/>
      <c r="D143" s="306"/>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24:D25"/>
    <mergeCell ref="B46:D47"/>
    <mergeCell ref="B68:D69"/>
    <mergeCell ref="B90:D91"/>
    <mergeCell ref="B112:D113"/>
    <mergeCell ref="B137:D143"/>
    <mergeCell ref="B27:D33"/>
    <mergeCell ref="B49:D55"/>
    <mergeCell ref="B71:D77"/>
    <mergeCell ref="B93:D99"/>
    <mergeCell ref="B115:D121"/>
    <mergeCell ref="B134:D135"/>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view="pageBreakPreview" zoomScaleNormal="90" zoomScaleSheetLayoutView="100"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2252250</v>
      </c>
      <c r="G17" s="36"/>
    </row>
    <row r="18" spans="1:7" ht="13.5" thickBot="1" x14ac:dyDescent="0.3">
      <c r="A18" s="34"/>
      <c r="C18" s="35"/>
      <c r="G18" s="36"/>
    </row>
    <row r="19" spans="1:7" ht="13.5" thickBot="1" x14ac:dyDescent="0.3">
      <c r="A19" s="34"/>
      <c r="B19" s="2" t="s">
        <v>11</v>
      </c>
      <c r="C19" s="35"/>
      <c r="E19" s="14" t="s">
        <v>2</v>
      </c>
      <c r="F19" s="15">
        <v>2252250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16</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3851</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0.41547649961049077</v>
      </c>
      <c r="G30" s="61"/>
    </row>
    <row r="31" spans="1:7" s="58" customFormat="1" ht="6.75" customHeight="1" x14ac:dyDescent="0.25">
      <c r="A31" s="57"/>
      <c r="D31" s="59"/>
      <c r="F31" s="158"/>
      <c r="G31" s="61"/>
    </row>
    <row r="32" spans="1:7" ht="12.75" customHeight="1" x14ac:dyDescent="0.25">
      <c r="A32" s="34"/>
      <c r="B32" s="318" t="s">
        <v>305</v>
      </c>
      <c r="C32" s="319"/>
      <c r="D32" s="319"/>
      <c r="E32" s="45"/>
      <c r="F32" s="46"/>
      <c r="G32" s="36"/>
    </row>
    <row r="33" spans="1:7" ht="24.75" customHeight="1" x14ac:dyDescent="0.25">
      <c r="A33" s="34"/>
      <c r="B33" s="319"/>
      <c r="C33" s="319"/>
      <c r="D33" s="319"/>
      <c r="E33" s="45"/>
      <c r="F33" s="46"/>
      <c r="G33" s="36"/>
    </row>
    <row r="34" spans="1:7" ht="6.75" customHeight="1" x14ac:dyDescent="0.25">
      <c r="A34" s="34"/>
      <c r="G34" s="36"/>
    </row>
    <row r="35" spans="1:7" x14ac:dyDescent="0.25">
      <c r="A35" s="34"/>
      <c r="B35" s="298" t="s">
        <v>436</v>
      </c>
      <c r="C35" s="299"/>
      <c r="D35" s="300"/>
      <c r="G35" s="36"/>
    </row>
    <row r="36" spans="1:7" x14ac:dyDescent="0.25">
      <c r="A36" s="34"/>
      <c r="B36" s="301"/>
      <c r="C36" s="302"/>
      <c r="D36" s="303"/>
      <c r="G36" s="36"/>
    </row>
    <row r="37" spans="1:7" x14ac:dyDescent="0.25">
      <c r="A37" s="34"/>
      <c r="B37" s="301"/>
      <c r="C37" s="302"/>
      <c r="D37" s="303"/>
      <c r="G37" s="36"/>
    </row>
    <row r="38" spans="1:7" x14ac:dyDescent="0.25">
      <c r="A38" s="34"/>
      <c r="B38" s="301"/>
      <c r="C38" s="302"/>
      <c r="D38" s="303"/>
      <c r="G38" s="36"/>
    </row>
    <row r="39" spans="1:7" x14ac:dyDescent="0.25">
      <c r="A39" s="34"/>
      <c r="B39" s="301"/>
      <c r="C39" s="302"/>
      <c r="D39" s="303"/>
      <c r="G39" s="36"/>
    </row>
    <row r="40" spans="1:7" ht="43.5" customHeight="1" x14ac:dyDescent="0.25">
      <c r="A40" s="34"/>
      <c r="B40" s="301"/>
      <c r="C40" s="302"/>
      <c r="D40" s="303"/>
      <c r="G40" s="36"/>
    </row>
    <row r="41" spans="1:7" ht="85.5" customHeight="1" x14ac:dyDescent="0.25">
      <c r="A41" s="34"/>
      <c r="B41" s="304"/>
      <c r="C41" s="305"/>
      <c r="D41" s="306"/>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1</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3851</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2.5967281225655673E-2</v>
      </c>
      <c r="G56" s="61"/>
    </row>
    <row r="57" spans="1:7" s="58" customFormat="1" ht="6.75" customHeight="1" x14ac:dyDescent="0.25">
      <c r="A57" s="57"/>
      <c r="D57" s="59"/>
      <c r="F57" s="158"/>
      <c r="G57" s="61"/>
    </row>
    <row r="58" spans="1:7" ht="12.75" customHeight="1" x14ac:dyDescent="0.25">
      <c r="A58" s="34"/>
      <c r="B58" s="318" t="s">
        <v>305</v>
      </c>
      <c r="C58" s="319"/>
      <c r="D58" s="319"/>
      <c r="E58" s="45"/>
      <c r="F58" s="46"/>
      <c r="G58" s="36"/>
    </row>
    <row r="59" spans="1:7" ht="24.75" customHeight="1" x14ac:dyDescent="0.25">
      <c r="A59" s="34"/>
      <c r="B59" s="319"/>
      <c r="C59" s="319"/>
      <c r="D59" s="319"/>
      <c r="E59" s="45"/>
      <c r="F59" s="46"/>
      <c r="G59" s="36"/>
    </row>
    <row r="60" spans="1:7" ht="6.75" customHeight="1" x14ac:dyDescent="0.25">
      <c r="A60" s="34"/>
      <c r="G60" s="36"/>
    </row>
    <row r="61" spans="1:7" x14ac:dyDescent="0.25">
      <c r="A61" s="34"/>
      <c r="B61" s="298" t="s">
        <v>435</v>
      </c>
      <c r="C61" s="299"/>
      <c r="D61" s="300"/>
      <c r="G61" s="36"/>
    </row>
    <row r="62" spans="1:7" x14ac:dyDescent="0.25">
      <c r="A62" s="34"/>
      <c r="B62" s="301"/>
      <c r="C62" s="302"/>
      <c r="D62" s="303"/>
      <c r="G62" s="36"/>
    </row>
    <row r="63" spans="1:7" x14ac:dyDescent="0.25">
      <c r="A63" s="34"/>
      <c r="B63" s="301"/>
      <c r="C63" s="302"/>
      <c r="D63" s="303"/>
      <c r="G63" s="36"/>
    </row>
    <row r="64" spans="1:7" x14ac:dyDescent="0.25">
      <c r="A64" s="34"/>
      <c r="B64" s="301"/>
      <c r="C64" s="302"/>
      <c r="D64" s="303"/>
      <c r="G64" s="36"/>
    </row>
    <row r="65" spans="1:7" x14ac:dyDescent="0.25">
      <c r="A65" s="34"/>
      <c r="B65" s="301"/>
      <c r="C65" s="302"/>
      <c r="D65" s="303"/>
      <c r="G65" s="36"/>
    </row>
    <row r="66" spans="1:7" ht="81" customHeight="1" x14ac:dyDescent="0.25">
      <c r="A66" s="34"/>
      <c r="B66" s="301"/>
      <c r="C66" s="302"/>
      <c r="D66" s="303"/>
      <c r="G66" s="36"/>
    </row>
    <row r="67" spans="1:7" ht="64.5" customHeight="1" x14ac:dyDescent="0.25">
      <c r="A67" s="34"/>
      <c r="B67" s="304"/>
      <c r="C67" s="305"/>
      <c r="D67" s="306"/>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18" t="s">
        <v>305</v>
      </c>
      <c r="C84" s="319"/>
      <c r="D84" s="319"/>
      <c r="E84" s="45"/>
      <c r="F84" s="46"/>
      <c r="G84" s="36"/>
    </row>
    <row r="85" spans="1:7" ht="24.75" customHeight="1" x14ac:dyDescent="0.25">
      <c r="A85" s="34"/>
      <c r="B85" s="319"/>
      <c r="C85" s="319"/>
      <c r="D85" s="319"/>
      <c r="E85" s="45"/>
      <c r="F85" s="46"/>
      <c r="G85" s="36"/>
    </row>
    <row r="86" spans="1:7" ht="6.75" customHeight="1" x14ac:dyDescent="0.25">
      <c r="A86" s="34"/>
      <c r="G86" s="36"/>
    </row>
    <row r="87" spans="1:7" x14ac:dyDescent="0.25">
      <c r="A87" s="34"/>
      <c r="B87" s="298"/>
      <c r="C87" s="299"/>
      <c r="D87" s="300"/>
      <c r="G87" s="36"/>
    </row>
    <row r="88" spans="1:7" x14ac:dyDescent="0.25">
      <c r="A88" s="34"/>
      <c r="B88" s="301"/>
      <c r="C88" s="302"/>
      <c r="D88" s="303"/>
      <c r="G88" s="36"/>
    </row>
    <row r="89" spans="1:7" x14ac:dyDescent="0.25">
      <c r="A89" s="34"/>
      <c r="B89" s="301"/>
      <c r="C89" s="302"/>
      <c r="D89" s="303"/>
      <c r="G89" s="36"/>
    </row>
    <row r="90" spans="1:7" x14ac:dyDescent="0.25">
      <c r="A90" s="34"/>
      <c r="B90" s="301"/>
      <c r="C90" s="302"/>
      <c r="D90" s="303"/>
      <c r="G90" s="36"/>
    </row>
    <row r="91" spans="1:7" x14ac:dyDescent="0.25">
      <c r="A91" s="34"/>
      <c r="B91" s="301"/>
      <c r="C91" s="302"/>
      <c r="D91" s="303"/>
      <c r="G91" s="36"/>
    </row>
    <row r="92" spans="1:7" x14ac:dyDescent="0.25">
      <c r="A92" s="34"/>
      <c r="B92" s="301"/>
      <c r="C92" s="302"/>
      <c r="D92" s="303"/>
      <c r="G92" s="36"/>
    </row>
    <row r="93" spans="1:7" x14ac:dyDescent="0.25">
      <c r="A93" s="34"/>
      <c r="B93" s="304"/>
      <c r="C93" s="305"/>
      <c r="D93" s="306"/>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18" t="s">
        <v>305</v>
      </c>
      <c r="C111" s="319"/>
      <c r="D111" s="319"/>
      <c r="E111" s="45"/>
      <c r="F111" s="46"/>
      <c r="G111" s="36"/>
    </row>
    <row r="112" spans="1:7" ht="24.75" customHeight="1" x14ac:dyDescent="0.25">
      <c r="A112" s="34"/>
      <c r="B112" s="319"/>
      <c r="C112" s="319"/>
      <c r="D112" s="319"/>
      <c r="E112" s="45"/>
      <c r="F112" s="46"/>
      <c r="G112" s="36"/>
    </row>
    <row r="113" spans="1:7" ht="6.75" customHeight="1" x14ac:dyDescent="0.25">
      <c r="A113" s="34"/>
      <c r="G113" s="36"/>
    </row>
    <row r="114" spans="1:7" x14ac:dyDescent="0.25">
      <c r="A114" s="34"/>
      <c r="B114" s="298"/>
      <c r="C114" s="299"/>
      <c r="D114" s="300"/>
      <c r="G114" s="36"/>
    </row>
    <row r="115" spans="1:7" x14ac:dyDescent="0.25">
      <c r="A115" s="34"/>
      <c r="B115" s="301"/>
      <c r="C115" s="302"/>
      <c r="D115" s="303"/>
      <c r="G115" s="36"/>
    </row>
    <row r="116" spans="1:7" x14ac:dyDescent="0.25">
      <c r="A116" s="34"/>
      <c r="B116" s="301"/>
      <c r="C116" s="302"/>
      <c r="D116" s="303"/>
      <c r="G116" s="36"/>
    </row>
    <row r="117" spans="1:7" x14ac:dyDescent="0.25">
      <c r="A117" s="34"/>
      <c r="B117" s="301"/>
      <c r="C117" s="302"/>
      <c r="D117" s="303"/>
      <c r="G117" s="36"/>
    </row>
    <row r="118" spans="1:7" x14ac:dyDescent="0.25">
      <c r="A118" s="34"/>
      <c r="B118" s="301"/>
      <c r="C118" s="302"/>
      <c r="D118" s="303"/>
      <c r="G118" s="36"/>
    </row>
    <row r="119" spans="1:7" x14ac:dyDescent="0.25">
      <c r="A119" s="34"/>
      <c r="B119" s="301"/>
      <c r="C119" s="302"/>
      <c r="D119" s="303"/>
      <c r="G119" s="36"/>
    </row>
    <row r="120" spans="1:7" x14ac:dyDescent="0.25">
      <c r="A120" s="34"/>
      <c r="B120" s="304"/>
      <c r="C120" s="305"/>
      <c r="D120" s="306"/>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Normal="90" zoomScaleSheetLayoutView="100"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2252250</v>
      </c>
      <c r="G17" s="36"/>
    </row>
    <row r="18" spans="1:7" ht="13.5" thickBot="1" x14ac:dyDescent="0.3">
      <c r="A18" s="34"/>
      <c r="C18" s="35"/>
      <c r="G18" s="36"/>
    </row>
    <row r="19" spans="1:7" ht="13.5" thickBot="1" x14ac:dyDescent="0.3">
      <c r="A19" s="34"/>
      <c r="B19" s="2" t="s">
        <v>11</v>
      </c>
      <c r="C19" s="35"/>
      <c r="E19" s="14" t="s">
        <v>2</v>
      </c>
      <c r="F19" s="15">
        <v>2252250</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2205</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4042</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54.5522018802573</v>
      </c>
      <c r="G30" s="61"/>
    </row>
    <row r="31" spans="1:7" s="58" customFormat="1" ht="6.75" customHeight="1" x14ac:dyDescent="0.25">
      <c r="A31" s="57"/>
      <c r="D31" s="59"/>
      <c r="F31" s="158"/>
      <c r="G31" s="61"/>
    </row>
    <row r="32" spans="1:7" ht="12.75" customHeight="1" x14ac:dyDescent="0.25">
      <c r="A32" s="34"/>
      <c r="B32" s="318" t="s">
        <v>305</v>
      </c>
      <c r="C32" s="319"/>
      <c r="D32" s="319"/>
      <c r="E32" s="45"/>
      <c r="F32" s="46"/>
      <c r="G32" s="36"/>
    </row>
    <row r="33" spans="1:7" ht="24.75" customHeight="1" x14ac:dyDescent="0.25">
      <c r="A33" s="34"/>
      <c r="B33" s="319"/>
      <c r="C33" s="319"/>
      <c r="D33" s="319"/>
      <c r="E33" s="45"/>
      <c r="F33" s="46"/>
      <c r="G33" s="36"/>
    </row>
    <row r="34" spans="1:7" ht="6.75" customHeight="1" x14ac:dyDescent="0.25">
      <c r="A34" s="34"/>
      <c r="G34" s="36"/>
    </row>
    <row r="35" spans="1:7" x14ac:dyDescent="0.25">
      <c r="A35" s="34"/>
      <c r="B35" s="298" t="s">
        <v>417</v>
      </c>
      <c r="C35" s="299"/>
      <c r="D35" s="300"/>
      <c r="G35" s="36"/>
    </row>
    <row r="36" spans="1:7" x14ac:dyDescent="0.25">
      <c r="A36" s="34"/>
      <c r="B36" s="301"/>
      <c r="C36" s="302"/>
      <c r="D36" s="303"/>
      <c r="G36" s="36"/>
    </row>
    <row r="37" spans="1:7" x14ac:dyDescent="0.25">
      <c r="A37" s="34"/>
      <c r="B37" s="301"/>
      <c r="C37" s="302"/>
      <c r="D37" s="303"/>
      <c r="G37" s="36"/>
    </row>
    <row r="38" spans="1:7" x14ac:dyDescent="0.25">
      <c r="A38" s="34"/>
      <c r="B38" s="301"/>
      <c r="C38" s="302"/>
      <c r="D38" s="303"/>
      <c r="G38" s="36"/>
    </row>
    <row r="39" spans="1:7" x14ac:dyDescent="0.25">
      <c r="A39" s="34"/>
      <c r="B39" s="301"/>
      <c r="C39" s="302"/>
      <c r="D39" s="303"/>
      <c r="G39" s="36"/>
    </row>
    <row r="40" spans="1:7" x14ac:dyDescent="0.25">
      <c r="A40" s="34"/>
      <c r="B40" s="301"/>
      <c r="C40" s="302"/>
      <c r="D40" s="303"/>
      <c r="G40" s="36"/>
    </row>
    <row r="41" spans="1:7" ht="159" customHeight="1" x14ac:dyDescent="0.25">
      <c r="A41" s="34"/>
      <c r="B41" s="304"/>
      <c r="C41" s="305"/>
      <c r="D41" s="306"/>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3805</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8833</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43.077097248952789</v>
      </c>
      <c r="G56" s="61"/>
    </row>
    <row r="57" spans="1:7" s="58" customFormat="1" ht="6.75" customHeight="1" x14ac:dyDescent="0.25">
      <c r="A57" s="57"/>
      <c r="D57" s="59"/>
      <c r="F57" s="158"/>
      <c r="G57" s="61"/>
    </row>
    <row r="58" spans="1:7" ht="12.75" customHeight="1" x14ac:dyDescent="0.25">
      <c r="A58" s="34"/>
      <c r="B58" s="318" t="s">
        <v>305</v>
      </c>
      <c r="C58" s="319"/>
      <c r="D58" s="319"/>
      <c r="E58" s="45"/>
      <c r="F58" s="46"/>
      <c r="G58" s="36"/>
    </row>
    <row r="59" spans="1:7" ht="24.75" customHeight="1" x14ac:dyDescent="0.25">
      <c r="A59" s="34"/>
      <c r="B59" s="319"/>
      <c r="C59" s="319"/>
      <c r="D59" s="319"/>
      <c r="E59" s="45"/>
      <c r="F59" s="46"/>
      <c r="G59" s="36"/>
    </row>
    <row r="60" spans="1:7" ht="6.75" customHeight="1" x14ac:dyDescent="0.25">
      <c r="A60" s="34"/>
      <c r="G60" s="36"/>
    </row>
    <row r="61" spans="1:7" x14ac:dyDescent="0.25">
      <c r="A61" s="34"/>
      <c r="B61" s="298" t="s">
        <v>418</v>
      </c>
      <c r="C61" s="299"/>
      <c r="D61" s="300"/>
      <c r="G61" s="36"/>
    </row>
    <row r="62" spans="1:7" x14ac:dyDescent="0.25">
      <c r="A62" s="34"/>
      <c r="B62" s="301"/>
      <c r="C62" s="302"/>
      <c r="D62" s="303"/>
      <c r="G62" s="36"/>
    </row>
    <row r="63" spans="1:7" x14ac:dyDescent="0.25">
      <c r="A63" s="34"/>
      <c r="B63" s="301"/>
      <c r="C63" s="302"/>
      <c r="D63" s="303"/>
      <c r="G63" s="36"/>
    </row>
    <row r="64" spans="1:7" x14ac:dyDescent="0.25">
      <c r="A64" s="34"/>
      <c r="B64" s="301"/>
      <c r="C64" s="302"/>
      <c r="D64" s="303"/>
      <c r="G64" s="36"/>
    </row>
    <row r="65" spans="1:7" x14ac:dyDescent="0.25">
      <c r="A65" s="34"/>
      <c r="B65" s="301"/>
      <c r="C65" s="302"/>
      <c r="D65" s="303"/>
      <c r="G65" s="36"/>
    </row>
    <row r="66" spans="1:7" ht="102" customHeight="1" x14ac:dyDescent="0.25">
      <c r="A66" s="34"/>
      <c r="B66" s="301"/>
      <c r="C66" s="302"/>
      <c r="D66" s="303"/>
      <c r="G66" s="36"/>
    </row>
    <row r="67" spans="1:7" ht="170.25" customHeight="1" x14ac:dyDescent="0.25">
      <c r="A67" s="34"/>
      <c r="B67" s="304"/>
      <c r="C67" s="305"/>
      <c r="D67" s="306"/>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18" t="s">
        <v>305</v>
      </c>
      <c r="C84" s="319"/>
      <c r="D84" s="319"/>
      <c r="E84" s="45"/>
      <c r="F84" s="46"/>
      <c r="G84" s="36"/>
    </row>
    <row r="85" spans="1:7" ht="24.75" customHeight="1" x14ac:dyDescent="0.25">
      <c r="A85" s="34"/>
      <c r="B85" s="319"/>
      <c r="C85" s="319"/>
      <c r="D85" s="319"/>
      <c r="E85" s="45"/>
      <c r="F85" s="46"/>
      <c r="G85" s="36"/>
    </row>
    <row r="86" spans="1:7" ht="6.75" customHeight="1" x14ac:dyDescent="0.25">
      <c r="A86" s="34"/>
      <c r="G86" s="36"/>
    </row>
    <row r="87" spans="1:7" x14ac:dyDescent="0.25">
      <c r="A87" s="34"/>
      <c r="B87" s="298"/>
      <c r="C87" s="299"/>
      <c r="D87" s="300"/>
      <c r="G87" s="36"/>
    </row>
    <row r="88" spans="1:7" x14ac:dyDescent="0.25">
      <c r="A88" s="34"/>
      <c r="B88" s="301"/>
      <c r="C88" s="302"/>
      <c r="D88" s="303"/>
      <c r="G88" s="36"/>
    </row>
    <row r="89" spans="1:7" x14ac:dyDescent="0.25">
      <c r="A89" s="34"/>
      <c r="B89" s="301"/>
      <c r="C89" s="302"/>
      <c r="D89" s="303"/>
      <c r="G89" s="36"/>
    </row>
    <row r="90" spans="1:7" x14ac:dyDescent="0.25">
      <c r="A90" s="34"/>
      <c r="B90" s="301"/>
      <c r="C90" s="302"/>
      <c r="D90" s="303"/>
      <c r="G90" s="36"/>
    </row>
    <row r="91" spans="1:7" x14ac:dyDescent="0.25">
      <c r="A91" s="34"/>
      <c r="B91" s="301"/>
      <c r="C91" s="302"/>
      <c r="D91" s="303"/>
      <c r="G91" s="36"/>
    </row>
    <row r="92" spans="1:7" x14ac:dyDescent="0.25">
      <c r="A92" s="34"/>
      <c r="B92" s="301"/>
      <c r="C92" s="302"/>
      <c r="D92" s="303"/>
      <c r="G92" s="36"/>
    </row>
    <row r="93" spans="1:7" x14ac:dyDescent="0.25">
      <c r="A93" s="34"/>
      <c r="B93" s="304"/>
      <c r="C93" s="305"/>
      <c r="D93" s="306"/>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18" t="s">
        <v>305</v>
      </c>
      <c r="C111" s="319"/>
      <c r="D111" s="319"/>
      <c r="E111" s="45"/>
      <c r="F111" s="46"/>
      <c r="G111" s="36"/>
    </row>
    <row r="112" spans="1:7" ht="24.75" customHeight="1" x14ac:dyDescent="0.25">
      <c r="A112" s="34"/>
      <c r="B112" s="319"/>
      <c r="C112" s="319"/>
      <c r="D112" s="319"/>
      <c r="E112" s="45"/>
      <c r="F112" s="46"/>
      <c r="G112" s="36"/>
    </row>
    <row r="113" spans="1:7" ht="6.75" customHeight="1" x14ac:dyDescent="0.25">
      <c r="A113" s="34"/>
      <c r="G113" s="36"/>
    </row>
    <row r="114" spans="1:7" x14ac:dyDescent="0.25">
      <c r="A114" s="34"/>
      <c r="B114" s="298"/>
      <c r="C114" s="299"/>
      <c r="D114" s="300"/>
      <c r="G114" s="36"/>
    </row>
    <row r="115" spans="1:7" x14ac:dyDescent="0.25">
      <c r="A115" s="34"/>
      <c r="B115" s="301"/>
      <c r="C115" s="302"/>
      <c r="D115" s="303"/>
      <c r="G115" s="36"/>
    </row>
    <row r="116" spans="1:7" x14ac:dyDescent="0.25">
      <c r="A116" s="34"/>
      <c r="B116" s="301"/>
      <c r="C116" s="302"/>
      <c r="D116" s="303"/>
      <c r="G116" s="36"/>
    </row>
    <row r="117" spans="1:7" x14ac:dyDescent="0.25">
      <c r="A117" s="34"/>
      <c r="B117" s="301"/>
      <c r="C117" s="302"/>
      <c r="D117" s="303"/>
      <c r="G117" s="36"/>
    </row>
    <row r="118" spans="1:7" x14ac:dyDescent="0.25">
      <c r="A118" s="34"/>
      <c r="B118" s="301"/>
      <c r="C118" s="302"/>
      <c r="D118" s="303"/>
      <c r="G118" s="36"/>
    </row>
    <row r="119" spans="1:7" x14ac:dyDescent="0.25">
      <c r="A119" s="34"/>
      <c r="B119" s="301"/>
      <c r="C119" s="302"/>
      <c r="D119" s="303"/>
      <c r="G119" s="36"/>
    </row>
    <row r="120" spans="1:7" x14ac:dyDescent="0.25">
      <c r="A120" s="34"/>
      <c r="B120" s="304"/>
      <c r="C120" s="305"/>
      <c r="D120" s="306"/>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18" t="s">
        <v>305</v>
      </c>
      <c r="C137" s="319"/>
      <c r="D137" s="319"/>
      <c r="E137" s="45"/>
      <c r="F137" s="46"/>
      <c r="G137" s="36"/>
    </row>
    <row r="138" spans="1:7" ht="24.75" customHeight="1" x14ac:dyDescent="0.25">
      <c r="A138" s="34"/>
      <c r="B138" s="319"/>
      <c r="C138" s="319"/>
      <c r="D138" s="319"/>
      <c r="E138" s="45"/>
      <c r="F138" s="46"/>
      <c r="G138" s="36"/>
    </row>
    <row r="139" spans="1:7" ht="6.75" customHeight="1" x14ac:dyDescent="0.25">
      <c r="A139" s="34"/>
      <c r="G139" s="36"/>
    </row>
    <row r="140" spans="1:7" x14ac:dyDescent="0.25">
      <c r="A140" s="34"/>
      <c r="B140" s="298"/>
      <c r="C140" s="299"/>
      <c r="D140" s="300"/>
      <c r="G140" s="36"/>
    </row>
    <row r="141" spans="1:7" x14ac:dyDescent="0.25">
      <c r="A141" s="34"/>
      <c r="B141" s="301"/>
      <c r="C141" s="302"/>
      <c r="D141" s="303"/>
      <c r="G141" s="36"/>
    </row>
    <row r="142" spans="1:7" x14ac:dyDescent="0.25">
      <c r="A142" s="34"/>
      <c r="B142" s="301"/>
      <c r="C142" s="302"/>
      <c r="D142" s="303"/>
      <c r="G142" s="36"/>
    </row>
    <row r="143" spans="1:7" x14ac:dyDescent="0.25">
      <c r="A143" s="34"/>
      <c r="B143" s="301"/>
      <c r="C143" s="302"/>
      <c r="D143" s="303"/>
      <c r="G143" s="36"/>
    </row>
    <row r="144" spans="1:7" x14ac:dyDescent="0.25">
      <c r="A144" s="34"/>
      <c r="B144" s="301"/>
      <c r="C144" s="302"/>
      <c r="D144" s="303"/>
      <c r="G144" s="36"/>
    </row>
    <row r="145" spans="1:7" x14ac:dyDescent="0.25">
      <c r="A145" s="34"/>
      <c r="B145" s="301"/>
      <c r="C145" s="302"/>
      <c r="D145" s="303"/>
      <c r="G145" s="36"/>
    </row>
    <row r="146" spans="1:7" x14ac:dyDescent="0.25">
      <c r="A146" s="34"/>
      <c r="B146" s="304"/>
      <c r="C146" s="305"/>
      <c r="D146" s="306"/>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140:D146"/>
    <mergeCell ref="B137:D138"/>
    <mergeCell ref="B111:D112"/>
    <mergeCell ref="B84:D85"/>
    <mergeCell ref="B58:D59"/>
    <mergeCell ref="B32:D33"/>
    <mergeCell ref="B35:D41"/>
    <mergeCell ref="B61:D67"/>
    <mergeCell ref="B87:D93"/>
    <mergeCell ref="B114:D120"/>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zoomScale="85" zoomScaleNormal="90" zoomScaleSheetLayoutView="85" zoomScalePageLayoutView="90" workbookViewId="0">
      <selection activeCell="F21" sqref="F21"/>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The University of California, Irvine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2252250</v>
      </c>
      <c r="G19" s="36"/>
    </row>
    <row r="20" spans="1:7" ht="13.5" thickBot="1" x14ac:dyDescent="0.3">
      <c r="A20" s="34"/>
      <c r="C20" s="35"/>
      <c r="G20" s="36"/>
    </row>
    <row r="21" spans="1:7" ht="13.5" thickBot="1" x14ac:dyDescent="0.3">
      <c r="A21" s="34"/>
      <c r="B21" s="2" t="s">
        <v>11</v>
      </c>
      <c r="C21" s="35"/>
      <c r="E21" s="14" t="s">
        <v>2</v>
      </c>
      <c r="F21" s="15">
        <v>2252250</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218</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949</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3851</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24.642949883147232</v>
      </c>
      <c r="G32" s="61"/>
    </row>
    <row r="33" spans="1:7" s="58" customFormat="1" ht="6.75" customHeight="1" x14ac:dyDescent="0.25">
      <c r="A33" s="57"/>
      <c r="D33" s="59"/>
      <c r="F33" s="158"/>
      <c r="G33" s="61"/>
    </row>
    <row r="34" spans="1:7" ht="12.75" customHeight="1" x14ac:dyDescent="0.25">
      <c r="A34" s="34"/>
      <c r="B34" s="318" t="s">
        <v>305</v>
      </c>
      <c r="C34" s="319"/>
      <c r="D34" s="319"/>
      <c r="E34" s="45"/>
      <c r="F34" s="46"/>
      <c r="G34" s="36"/>
    </row>
    <row r="35" spans="1:7" ht="24.75" customHeight="1" x14ac:dyDescent="0.25">
      <c r="A35" s="34"/>
      <c r="B35" s="319"/>
      <c r="C35" s="319"/>
      <c r="D35" s="319"/>
      <c r="E35" s="45"/>
      <c r="F35" s="46"/>
      <c r="G35" s="36"/>
    </row>
    <row r="36" spans="1:7" ht="6.75" customHeight="1" x14ac:dyDescent="0.25">
      <c r="A36" s="34"/>
      <c r="G36" s="36"/>
    </row>
    <row r="37" spans="1:7" x14ac:dyDescent="0.25">
      <c r="A37" s="34"/>
      <c r="B37" s="298" t="s">
        <v>412</v>
      </c>
      <c r="C37" s="299"/>
      <c r="D37" s="300"/>
      <c r="G37" s="36"/>
    </row>
    <row r="38" spans="1:7" x14ac:dyDescent="0.25">
      <c r="A38" s="34"/>
      <c r="B38" s="301"/>
      <c r="C38" s="302"/>
      <c r="D38" s="303"/>
      <c r="G38" s="36"/>
    </row>
    <row r="39" spans="1:7" x14ac:dyDescent="0.25">
      <c r="A39" s="34"/>
      <c r="B39" s="301"/>
      <c r="C39" s="302"/>
      <c r="D39" s="303"/>
      <c r="G39" s="36"/>
    </row>
    <row r="40" spans="1:7" x14ac:dyDescent="0.25">
      <c r="A40" s="34"/>
      <c r="B40" s="301"/>
      <c r="C40" s="302"/>
      <c r="D40" s="303"/>
      <c r="G40" s="36"/>
    </row>
    <row r="41" spans="1:7" x14ac:dyDescent="0.25">
      <c r="A41" s="34"/>
      <c r="B41" s="301"/>
      <c r="C41" s="302"/>
      <c r="D41" s="303"/>
      <c r="G41" s="36"/>
    </row>
    <row r="42" spans="1:7" x14ac:dyDescent="0.25">
      <c r="A42" s="34"/>
      <c r="B42" s="301"/>
      <c r="C42" s="302"/>
      <c r="D42" s="303"/>
      <c r="G42" s="36"/>
    </row>
    <row r="43" spans="1:7" ht="44.25" customHeight="1" x14ac:dyDescent="0.25">
      <c r="A43" s="34"/>
      <c r="B43" s="304"/>
      <c r="C43" s="305"/>
      <c r="D43" s="306"/>
      <c r="G43" s="36"/>
    </row>
    <row r="44" spans="1:7" s="58" customFormat="1" ht="6.75" customHeight="1" thickBot="1" x14ac:dyDescent="0.3">
      <c r="A44" s="57"/>
      <c r="D44" s="59"/>
      <c r="F44" s="63"/>
      <c r="G44" s="61"/>
    </row>
    <row r="45" spans="1:7" s="58" customFormat="1" ht="13.5" thickBot="1" x14ac:dyDescent="0.3">
      <c r="A45" s="57"/>
      <c r="C45" s="58" t="s">
        <v>14</v>
      </c>
      <c r="D45" s="59"/>
      <c r="F45" s="143" t="str">
        <f>IF(OR(F32="",B37=""),"N/A","Yes")</f>
        <v>Yes</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218</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1176</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3851</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30.537522721371076</v>
      </c>
      <c r="G59" s="61"/>
    </row>
    <row r="60" spans="1:7" s="58" customFormat="1" ht="6.75" customHeight="1" x14ac:dyDescent="0.25">
      <c r="A60" s="57"/>
      <c r="D60" s="59"/>
      <c r="F60" s="158"/>
      <c r="G60" s="61"/>
    </row>
    <row r="61" spans="1:7" ht="12.75" customHeight="1" x14ac:dyDescent="0.25">
      <c r="A61" s="34"/>
      <c r="B61" s="318" t="s">
        <v>305</v>
      </c>
      <c r="C61" s="319"/>
      <c r="D61" s="319"/>
      <c r="E61" s="45"/>
      <c r="F61" s="46"/>
      <c r="G61" s="36"/>
    </row>
    <row r="62" spans="1:7" ht="24.75" customHeight="1" x14ac:dyDescent="0.25">
      <c r="A62" s="34"/>
      <c r="B62" s="319"/>
      <c r="C62" s="319"/>
      <c r="D62" s="319"/>
      <c r="E62" s="45"/>
      <c r="F62" s="46"/>
      <c r="G62" s="36"/>
    </row>
    <row r="63" spans="1:7" ht="6.75" customHeight="1" x14ac:dyDescent="0.25">
      <c r="A63" s="34"/>
      <c r="G63" s="36"/>
    </row>
    <row r="64" spans="1:7" x14ac:dyDescent="0.25">
      <c r="A64" s="34"/>
      <c r="B64" s="298" t="s">
        <v>413</v>
      </c>
      <c r="C64" s="299"/>
      <c r="D64" s="300"/>
      <c r="G64" s="36"/>
    </row>
    <row r="65" spans="1:7" x14ac:dyDescent="0.25">
      <c r="A65" s="34"/>
      <c r="B65" s="301"/>
      <c r="C65" s="302"/>
      <c r="D65" s="303"/>
      <c r="G65" s="36"/>
    </row>
    <row r="66" spans="1:7" x14ac:dyDescent="0.25">
      <c r="A66" s="34"/>
      <c r="B66" s="301"/>
      <c r="C66" s="302"/>
      <c r="D66" s="303"/>
      <c r="G66" s="36"/>
    </row>
    <row r="67" spans="1:7" x14ac:dyDescent="0.25">
      <c r="A67" s="34"/>
      <c r="B67" s="301"/>
      <c r="C67" s="302"/>
      <c r="D67" s="303"/>
      <c r="G67" s="36"/>
    </row>
    <row r="68" spans="1:7" x14ac:dyDescent="0.25">
      <c r="A68" s="34"/>
      <c r="B68" s="301"/>
      <c r="C68" s="302"/>
      <c r="D68" s="303"/>
      <c r="G68" s="36"/>
    </row>
    <row r="69" spans="1:7" x14ac:dyDescent="0.25">
      <c r="A69" s="34"/>
      <c r="B69" s="301"/>
      <c r="C69" s="302"/>
      <c r="D69" s="303"/>
      <c r="G69" s="36"/>
    </row>
    <row r="70" spans="1:7" ht="42" customHeight="1" x14ac:dyDescent="0.25">
      <c r="A70" s="34"/>
      <c r="B70" s="304"/>
      <c r="C70" s="305"/>
      <c r="D70" s="306"/>
      <c r="G70" s="36"/>
    </row>
    <row r="71" spans="1:7" s="58" customFormat="1" ht="6.75" customHeight="1" thickBot="1" x14ac:dyDescent="0.3">
      <c r="A71" s="57"/>
      <c r="D71" s="59"/>
      <c r="F71" s="63"/>
      <c r="G71" s="61"/>
    </row>
    <row r="72" spans="1:7" s="58" customFormat="1" ht="13.5" thickBot="1" x14ac:dyDescent="0.3">
      <c r="A72" s="57"/>
      <c r="C72" s="58" t="s">
        <v>14</v>
      </c>
      <c r="D72" s="59"/>
      <c r="F72" s="143" t="str">
        <f>IF(OR(F59="",B64=""),"N/A","Yes")</f>
        <v>Yes</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18" t="s">
        <v>305</v>
      </c>
      <c r="C88" s="319"/>
      <c r="D88" s="319"/>
      <c r="E88" s="45"/>
      <c r="F88" s="46"/>
      <c r="G88" s="36"/>
    </row>
    <row r="89" spans="1:7" ht="24.75" customHeight="1" x14ac:dyDescent="0.25">
      <c r="A89" s="34"/>
      <c r="B89" s="319"/>
      <c r="C89" s="319"/>
      <c r="D89" s="319"/>
      <c r="E89" s="45"/>
      <c r="F89" s="46"/>
      <c r="G89" s="36"/>
    </row>
    <row r="90" spans="1:7" ht="6.75" customHeight="1" x14ac:dyDescent="0.25">
      <c r="A90" s="34"/>
      <c r="G90" s="36"/>
    </row>
    <row r="91" spans="1:7" x14ac:dyDescent="0.25">
      <c r="A91" s="34"/>
      <c r="B91" s="298"/>
      <c r="C91" s="299"/>
      <c r="D91" s="300"/>
      <c r="G91" s="36"/>
    </row>
    <row r="92" spans="1:7" x14ac:dyDescent="0.25">
      <c r="A92" s="34"/>
      <c r="B92" s="301"/>
      <c r="C92" s="302"/>
      <c r="D92" s="303"/>
      <c r="G92" s="36"/>
    </row>
    <row r="93" spans="1:7" x14ac:dyDescent="0.25">
      <c r="A93" s="34"/>
      <c r="B93" s="301"/>
      <c r="C93" s="302"/>
      <c r="D93" s="303"/>
      <c r="G93" s="36"/>
    </row>
    <row r="94" spans="1:7" x14ac:dyDescent="0.25">
      <c r="A94" s="34"/>
      <c r="B94" s="301"/>
      <c r="C94" s="302"/>
      <c r="D94" s="303"/>
      <c r="G94" s="36"/>
    </row>
    <row r="95" spans="1:7" x14ac:dyDescent="0.25">
      <c r="A95" s="34"/>
      <c r="B95" s="301"/>
      <c r="C95" s="302"/>
      <c r="D95" s="303"/>
      <c r="G95" s="36"/>
    </row>
    <row r="96" spans="1:7" x14ac:dyDescent="0.25">
      <c r="A96" s="34"/>
      <c r="B96" s="301"/>
      <c r="C96" s="302"/>
      <c r="D96" s="303"/>
      <c r="G96" s="36"/>
    </row>
    <row r="97" spans="1:7" x14ac:dyDescent="0.25">
      <c r="A97" s="34"/>
      <c r="B97" s="304"/>
      <c r="C97" s="305"/>
      <c r="D97" s="306"/>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18" t="s">
        <v>305</v>
      </c>
      <c r="C115" s="319"/>
      <c r="D115" s="319"/>
      <c r="E115" s="45"/>
      <c r="F115" s="46"/>
      <c r="G115" s="36"/>
    </row>
    <row r="116" spans="1:7" ht="24.75" customHeight="1" x14ac:dyDescent="0.25">
      <c r="A116" s="34"/>
      <c r="B116" s="319"/>
      <c r="C116" s="319"/>
      <c r="D116" s="319"/>
      <c r="E116" s="45"/>
      <c r="F116" s="46"/>
      <c r="G116" s="36"/>
    </row>
    <row r="117" spans="1:7" ht="6.75" customHeight="1" x14ac:dyDescent="0.25">
      <c r="A117" s="34"/>
      <c r="G117" s="36"/>
    </row>
    <row r="118" spans="1:7" x14ac:dyDescent="0.25">
      <c r="A118" s="34"/>
      <c r="B118" s="298"/>
      <c r="C118" s="299"/>
      <c r="D118" s="300"/>
      <c r="G118" s="36"/>
    </row>
    <row r="119" spans="1:7" x14ac:dyDescent="0.25">
      <c r="A119" s="34"/>
      <c r="B119" s="301"/>
      <c r="C119" s="302"/>
      <c r="D119" s="303"/>
      <c r="G119" s="36"/>
    </row>
    <row r="120" spans="1:7" x14ac:dyDescent="0.25">
      <c r="A120" s="34"/>
      <c r="B120" s="301"/>
      <c r="C120" s="302"/>
      <c r="D120" s="303"/>
      <c r="G120" s="36"/>
    </row>
    <row r="121" spans="1:7" x14ac:dyDescent="0.25">
      <c r="A121" s="34"/>
      <c r="B121" s="301"/>
      <c r="C121" s="302"/>
      <c r="D121" s="303"/>
      <c r="G121" s="36"/>
    </row>
    <row r="122" spans="1:7" x14ac:dyDescent="0.25">
      <c r="A122" s="34"/>
      <c r="B122" s="301"/>
      <c r="C122" s="302"/>
      <c r="D122" s="303"/>
      <c r="G122" s="36"/>
    </row>
    <row r="123" spans="1:7" x14ac:dyDescent="0.25">
      <c r="A123" s="34"/>
      <c r="B123" s="301"/>
      <c r="C123" s="302"/>
      <c r="D123" s="303"/>
      <c r="G123" s="36"/>
    </row>
    <row r="124" spans="1:7" x14ac:dyDescent="0.25">
      <c r="A124" s="34"/>
      <c r="B124" s="304"/>
      <c r="C124" s="305"/>
      <c r="D124" s="306"/>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18" t="s">
        <v>305</v>
      </c>
      <c r="C141" s="319"/>
      <c r="D141" s="319"/>
      <c r="E141" s="45"/>
      <c r="F141" s="46"/>
      <c r="G141" s="36"/>
    </row>
    <row r="142" spans="1:7" ht="24.75" customHeight="1" x14ac:dyDescent="0.25">
      <c r="A142" s="34"/>
      <c r="B142" s="319"/>
      <c r="C142" s="319"/>
      <c r="D142" s="319"/>
      <c r="E142" s="45"/>
      <c r="F142" s="46"/>
      <c r="G142" s="36"/>
    </row>
    <row r="143" spans="1:7" ht="6.75" customHeight="1" x14ac:dyDescent="0.25">
      <c r="A143" s="34"/>
      <c r="G143" s="36"/>
    </row>
    <row r="144" spans="1:7" x14ac:dyDescent="0.25">
      <c r="A144" s="34"/>
      <c r="B144" s="298"/>
      <c r="C144" s="299"/>
      <c r="D144" s="300"/>
      <c r="G144" s="36"/>
    </row>
    <row r="145" spans="1:7" x14ac:dyDescent="0.25">
      <c r="A145" s="34"/>
      <c r="B145" s="301"/>
      <c r="C145" s="302"/>
      <c r="D145" s="303"/>
      <c r="G145" s="36"/>
    </row>
    <row r="146" spans="1:7" x14ac:dyDescent="0.25">
      <c r="A146" s="34"/>
      <c r="B146" s="301"/>
      <c r="C146" s="302"/>
      <c r="D146" s="303"/>
      <c r="G146" s="36"/>
    </row>
    <row r="147" spans="1:7" x14ac:dyDescent="0.25">
      <c r="A147" s="34"/>
      <c r="B147" s="301"/>
      <c r="C147" s="302"/>
      <c r="D147" s="303"/>
      <c r="G147" s="36"/>
    </row>
    <row r="148" spans="1:7" x14ac:dyDescent="0.25">
      <c r="A148" s="34"/>
      <c r="B148" s="301"/>
      <c r="C148" s="302"/>
      <c r="D148" s="303"/>
      <c r="G148" s="36"/>
    </row>
    <row r="149" spans="1:7" x14ac:dyDescent="0.25">
      <c r="A149" s="34"/>
      <c r="B149" s="301"/>
      <c r="C149" s="302"/>
      <c r="D149" s="303"/>
      <c r="G149" s="36"/>
    </row>
    <row r="150" spans="1:7" x14ac:dyDescent="0.25">
      <c r="A150" s="34"/>
      <c r="B150" s="304"/>
      <c r="C150" s="305"/>
      <c r="D150" s="306"/>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18" t="s">
        <v>305</v>
      </c>
      <c r="C167" s="319"/>
      <c r="D167" s="319"/>
      <c r="E167" s="45"/>
      <c r="F167" s="46"/>
      <c r="G167" s="36"/>
    </row>
    <row r="168" spans="1:7" ht="24.75" customHeight="1" x14ac:dyDescent="0.25">
      <c r="A168" s="34"/>
      <c r="B168" s="319"/>
      <c r="C168" s="319"/>
      <c r="D168" s="319"/>
      <c r="E168" s="45"/>
      <c r="F168" s="46"/>
      <c r="G168" s="36"/>
    </row>
    <row r="169" spans="1:7" ht="6.75" customHeight="1" x14ac:dyDescent="0.25">
      <c r="A169" s="34"/>
      <c r="G169" s="36"/>
    </row>
    <row r="170" spans="1:7" x14ac:dyDescent="0.25">
      <c r="A170" s="34"/>
      <c r="B170" s="298"/>
      <c r="C170" s="299"/>
      <c r="D170" s="300"/>
      <c r="G170" s="36"/>
    </row>
    <row r="171" spans="1:7" x14ac:dyDescent="0.25">
      <c r="A171" s="34"/>
      <c r="B171" s="301"/>
      <c r="C171" s="302"/>
      <c r="D171" s="303"/>
      <c r="G171" s="36"/>
    </row>
    <row r="172" spans="1:7" x14ac:dyDescent="0.25">
      <c r="A172" s="34"/>
      <c r="B172" s="301"/>
      <c r="C172" s="302"/>
      <c r="D172" s="303"/>
      <c r="G172" s="36"/>
    </row>
    <row r="173" spans="1:7" x14ac:dyDescent="0.25">
      <c r="A173" s="34"/>
      <c r="B173" s="301"/>
      <c r="C173" s="302"/>
      <c r="D173" s="303"/>
      <c r="G173" s="36"/>
    </row>
    <row r="174" spans="1:7" x14ac:dyDescent="0.25">
      <c r="A174" s="34"/>
      <c r="B174" s="301"/>
      <c r="C174" s="302"/>
      <c r="D174" s="303"/>
      <c r="G174" s="36"/>
    </row>
    <row r="175" spans="1:7" x14ac:dyDescent="0.25">
      <c r="A175" s="34"/>
      <c r="B175" s="301"/>
      <c r="C175" s="302"/>
      <c r="D175" s="303"/>
      <c r="G175" s="36"/>
    </row>
    <row r="176" spans="1:7" x14ac:dyDescent="0.25">
      <c r="A176" s="34"/>
      <c r="B176" s="304"/>
      <c r="C176" s="305"/>
      <c r="D176" s="306"/>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18" t="s">
        <v>305</v>
      </c>
      <c r="C193" s="319"/>
      <c r="D193" s="319"/>
      <c r="E193" s="45"/>
      <c r="F193" s="46"/>
      <c r="G193" s="36"/>
    </row>
    <row r="194" spans="1:7" ht="24.75" customHeight="1" x14ac:dyDescent="0.25">
      <c r="A194" s="34"/>
      <c r="B194" s="319"/>
      <c r="C194" s="319"/>
      <c r="D194" s="319"/>
      <c r="E194" s="45"/>
      <c r="F194" s="46"/>
      <c r="G194" s="36"/>
    </row>
    <row r="195" spans="1:7" ht="6.75" customHeight="1" x14ac:dyDescent="0.25">
      <c r="A195" s="34"/>
      <c r="G195" s="36"/>
    </row>
    <row r="196" spans="1:7" x14ac:dyDescent="0.25">
      <c r="A196" s="34"/>
      <c r="B196" s="298"/>
      <c r="C196" s="299"/>
      <c r="D196" s="300"/>
      <c r="G196" s="36"/>
    </row>
    <row r="197" spans="1:7" x14ac:dyDescent="0.25">
      <c r="A197" s="34"/>
      <c r="B197" s="301"/>
      <c r="C197" s="302"/>
      <c r="D197" s="303"/>
      <c r="G197" s="36"/>
    </row>
    <row r="198" spans="1:7" x14ac:dyDescent="0.25">
      <c r="A198" s="34"/>
      <c r="B198" s="301"/>
      <c r="C198" s="302"/>
      <c r="D198" s="303"/>
      <c r="G198" s="36"/>
    </row>
    <row r="199" spans="1:7" x14ac:dyDescent="0.25">
      <c r="A199" s="34"/>
      <c r="B199" s="301"/>
      <c r="C199" s="302"/>
      <c r="D199" s="303"/>
      <c r="G199" s="36"/>
    </row>
    <row r="200" spans="1:7" x14ac:dyDescent="0.25">
      <c r="A200" s="34"/>
      <c r="B200" s="301"/>
      <c r="C200" s="302"/>
      <c r="D200" s="303"/>
      <c r="G200" s="36"/>
    </row>
    <row r="201" spans="1:7" x14ac:dyDescent="0.25">
      <c r="A201" s="34"/>
      <c r="B201" s="301"/>
      <c r="C201" s="302"/>
      <c r="D201" s="303"/>
      <c r="G201" s="36"/>
    </row>
    <row r="202" spans="1:7" x14ac:dyDescent="0.25">
      <c r="A202" s="34"/>
      <c r="B202" s="304"/>
      <c r="C202" s="305"/>
      <c r="D202" s="306"/>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34:D35"/>
    <mergeCell ref="B61:D62"/>
    <mergeCell ref="B88:D89"/>
    <mergeCell ref="B115:D116"/>
    <mergeCell ref="B141:D142"/>
    <mergeCell ref="B196:D202"/>
    <mergeCell ref="B37:D43"/>
    <mergeCell ref="B64:D70"/>
    <mergeCell ref="B91:D97"/>
    <mergeCell ref="B118:D124"/>
    <mergeCell ref="B144:D150"/>
    <mergeCell ref="B170:D176"/>
    <mergeCell ref="B167:D168"/>
    <mergeCell ref="B193:D19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tabSelected="1" view="pageBreakPreview" zoomScale="85" zoomScaleNormal="90" zoomScaleSheetLayoutView="85" zoomScalePageLayoutView="90" workbookViewId="0">
      <selection activeCell="Q32" sqref="Q32"/>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4.4257812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54">
        <v>1270500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54">
        <v>1270500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47</v>
      </c>
      <c r="G23" s="80"/>
    </row>
    <row r="24" spans="1:7" ht="6.75" customHeight="1" thickBot="1" x14ac:dyDescent="0.3">
      <c r="A24" s="79"/>
      <c r="G24" s="80"/>
    </row>
    <row r="25" spans="1:7" ht="13.5" thickBot="1" x14ac:dyDescent="0.3">
      <c r="A25" s="79"/>
      <c r="B25" s="5" t="s">
        <v>32</v>
      </c>
      <c r="E25" s="14" t="s">
        <v>2</v>
      </c>
      <c r="F25" s="137">
        <v>225</v>
      </c>
      <c r="G25" s="80"/>
    </row>
    <row r="26" spans="1:7" ht="6.75" customHeight="1" thickBot="1" x14ac:dyDescent="0.3">
      <c r="A26" s="79"/>
      <c r="G26" s="80"/>
    </row>
    <row r="27" spans="1:7" ht="13.5" thickBot="1" x14ac:dyDescent="0.3">
      <c r="A27" s="79"/>
      <c r="C27" s="5" t="s">
        <v>175</v>
      </c>
      <c r="F27" s="16">
        <f>IF(F25&gt;F23,F23/F25,"N/A")</f>
        <v>0.2088888888888889</v>
      </c>
      <c r="G27" s="80"/>
    </row>
    <row r="28" spans="1:7" s="58" customFormat="1" ht="6.75" customHeight="1" x14ac:dyDescent="0.25">
      <c r="A28" s="57"/>
      <c r="D28" s="59"/>
      <c r="F28" s="158"/>
      <c r="G28" s="61"/>
    </row>
    <row r="29" spans="1:7" s="2" customFormat="1" ht="12.75" customHeigh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x14ac:dyDescent="0.25">
      <c r="A32" s="34"/>
      <c r="B32" s="298" t="s">
        <v>375</v>
      </c>
      <c r="C32" s="299"/>
      <c r="D32" s="300"/>
      <c r="F32" s="4"/>
      <c r="G32" s="36"/>
    </row>
    <row r="33" spans="1:7" s="2" customFormat="1" x14ac:dyDescent="0.25">
      <c r="A33" s="34"/>
      <c r="B33" s="301"/>
      <c r="C33" s="302"/>
      <c r="D33" s="303"/>
      <c r="F33" s="4"/>
      <c r="G33" s="36"/>
    </row>
    <row r="34" spans="1:7" s="2" customFormat="1" x14ac:dyDescent="0.25">
      <c r="A34" s="34"/>
      <c r="B34" s="301"/>
      <c r="C34" s="302"/>
      <c r="D34" s="303"/>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ht="409.5" customHeight="1" x14ac:dyDescent="0.25">
      <c r="A38" s="34"/>
      <c r="B38" s="304"/>
      <c r="C38" s="305"/>
      <c r="D38" s="306"/>
      <c r="F38" s="4"/>
      <c r="G38" s="36"/>
    </row>
    <row r="39" spans="1:7" ht="6.75" customHeight="1" thickBot="1" x14ac:dyDescent="0.3">
      <c r="A39" s="79"/>
      <c r="G39" s="80"/>
    </row>
    <row r="40" spans="1:7" ht="13.5"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338.25" customHeight="1" x14ac:dyDescent="0.25">
      <c r="A47" s="40"/>
      <c r="B47" s="41" t="s">
        <v>234</v>
      </c>
      <c r="C47" s="41"/>
      <c r="D47" s="267" t="s">
        <v>377</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t="s">
        <v>191</v>
      </c>
      <c r="G57" s="36"/>
    </row>
    <row r="58" spans="1:7" s="2" customFormat="1" ht="6.75" customHeight="1" x14ac:dyDescent="0.25">
      <c r="A58" s="34"/>
      <c r="D58" s="3"/>
      <c r="F58" s="4"/>
      <c r="G58" s="36"/>
    </row>
    <row r="59" spans="1:7" s="2" customFormat="1" ht="122.25" customHeight="1" x14ac:dyDescent="0.25">
      <c r="A59" s="34"/>
      <c r="B59" s="298" t="s">
        <v>376</v>
      </c>
      <c r="C59" s="299"/>
      <c r="D59" s="300"/>
      <c r="F59" s="4"/>
      <c r="G59" s="36"/>
    </row>
    <row r="60" spans="1:7" s="2" customFormat="1" ht="74.25" customHeight="1" x14ac:dyDescent="0.25">
      <c r="A60" s="34"/>
      <c r="B60" s="301"/>
      <c r="C60" s="302"/>
      <c r="D60" s="303"/>
      <c r="F60" s="4"/>
      <c r="G60" s="36"/>
    </row>
    <row r="61" spans="1:7" s="2" customFormat="1" ht="123.75" customHeight="1" x14ac:dyDescent="0.25">
      <c r="A61" s="34"/>
      <c r="B61" s="301"/>
      <c r="C61" s="302"/>
      <c r="D61" s="303"/>
      <c r="F61" s="4"/>
      <c r="G61" s="36"/>
    </row>
    <row r="62" spans="1:7" s="2" customFormat="1" ht="87.75" customHeight="1" x14ac:dyDescent="0.25">
      <c r="A62" s="34"/>
      <c r="B62" s="301"/>
      <c r="C62" s="302"/>
      <c r="D62" s="303"/>
      <c r="F62" s="4"/>
      <c r="G62" s="36"/>
    </row>
    <row r="63" spans="1:7" s="2" customFormat="1" ht="73.5" customHeight="1" x14ac:dyDescent="0.25">
      <c r="A63" s="34"/>
      <c r="B63" s="301"/>
      <c r="C63" s="302"/>
      <c r="D63" s="303"/>
      <c r="F63" s="4"/>
      <c r="G63" s="36"/>
    </row>
    <row r="64" spans="1:7" s="2" customFormat="1" ht="77.25" customHeight="1" x14ac:dyDescent="0.25">
      <c r="A64" s="34"/>
      <c r="B64" s="301"/>
      <c r="C64" s="302"/>
      <c r="D64" s="303"/>
      <c r="F64" s="4"/>
      <c r="G64" s="36"/>
    </row>
    <row r="65" spans="1:7" s="2" customFormat="1" ht="99.75" customHeigh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378</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t="s">
        <v>191</v>
      </c>
      <c r="G82" s="36"/>
    </row>
    <row r="83" spans="1:7" s="2" customFormat="1" ht="6.75" customHeight="1" x14ac:dyDescent="0.25">
      <c r="A83" s="34"/>
      <c r="D83" s="3"/>
      <c r="F83" s="4"/>
      <c r="G83" s="36"/>
    </row>
    <row r="84" spans="1:7" s="2" customFormat="1" x14ac:dyDescent="0.25">
      <c r="A84" s="34"/>
      <c r="B84" s="298" t="s">
        <v>441</v>
      </c>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t="s">
        <v>379</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t="s">
        <v>191</v>
      </c>
      <c r="G107" s="36"/>
    </row>
    <row r="108" spans="1:7" s="2" customFormat="1" ht="6.75" customHeight="1" x14ac:dyDescent="0.25">
      <c r="A108" s="34"/>
      <c r="D108" s="3"/>
      <c r="F108" s="4"/>
      <c r="G108" s="36"/>
    </row>
    <row r="109" spans="1:7" s="2" customFormat="1" x14ac:dyDescent="0.25">
      <c r="A109" s="34"/>
      <c r="B109" s="298" t="s">
        <v>442</v>
      </c>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191</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IF(F107="Yes",1,IF(F107="No",0,IF(AND(ISBLANK(F117),ISNUMBER(F104)),1,IF(F117&gt;0,LOOKUP(F104/F117,$H$7:$H$11),IF(ISTEXT(D97),0,"")))))</f>
        <v>1</v>
      </c>
      <c r="G119" s="36"/>
    </row>
    <row r="120" spans="1:7" s="2" customFormat="1" ht="9.75" customHeight="1" x14ac:dyDescent="0.25">
      <c r="A120" s="48"/>
      <c r="B120" s="49"/>
      <c r="C120" s="49"/>
      <c r="D120" s="50"/>
      <c r="E120" s="49"/>
      <c r="F120" s="51"/>
      <c r="G120" s="52"/>
    </row>
    <row r="121" spans="1:7" s="33" customFormat="1" ht="15" hidden="1" x14ac:dyDescent="0.25">
      <c r="A121" s="27"/>
      <c r="B121" s="28"/>
      <c r="C121" s="28"/>
      <c r="D121" s="29"/>
      <c r="E121" s="30"/>
      <c r="F121" s="31"/>
      <c r="G121" s="32"/>
    </row>
    <row r="122" spans="1:7" s="33" customFormat="1" ht="15" hidden="1" x14ac:dyDescent="0.25">
      <c r="A122" s="40"/>
      <c r="B122" s="41" t="s">
        <v>234</v>
      </c>
      <c r="C122" s="41"/>
      <c r="D122" s="154"/>
      <c r="G122" s="39"/>
    </row>
    <row r="123" spans="1:7" s="45" customFormat="1" ht="12" hidden="1" x14ac:dyDescent="0.25">
      <c r="A123" s="42"/>
      <c r="B123" s="135"/>
      <c r="C123" s="43"/>
      <c r="D123" s="155" t="s">
        <v>147</v>
      </c>
      <c r="F123" s="46"/>
      <c r="G123" s="47"/>
    </row>
    <row r="124" spans="1:7" s="33" customFormat="1" ht="6.75" hidden="1" customHeight="1" thickBot="1" x14ac:dyDescent="0.3">
      <c r="A124" s="40"/>
      <c r="B124" s="17"/>
      <c r="C124" s="41"/>
      <c r="D124" s="53"/>
      <c r="F124" s="19"/>
      <c r="G124" s="39"/>
    </row>
    <row r="125" spans="1:7" s="2" customFormat="1" ht="13.5" hidden="1" thickBot="1" x14ac:dyDescent="0.3">
      <c r="A125" s="34"/>
      <c r="B125" s="2" t="s">
        <v>18</v>
      </c>
      <c r="D125" s="3"/>
      <c r="E125" s="14" t="s">
        <v>2</v>
      </c>
      <c r="F125" s="139"/>
      <c r="G125" s="36"/>
    </row>
    <row r="126" spans="1:7" s="2" customFormat="1" ht="6.75" hidden="1" customHeight="1" thickBot="1" x14ac:dyDescent="0.3">
      <c r="A126" s="34"/>
      <c r="D126" s="3"/>
      <c r="F126" s="4"/>
      <c r="G126" s="36"/>
    </row>
    <row r="127" spans="1:7" s="2" customFormat="1" ht="13.5" hidden="1" thickBot="1" x14ac:dyDescent="0.3">
      <c r="A127" s="34"/>
      <c r="B127" s="2" t="s">
        <v>19</v>
      </c>
      <c r="D127" s="3"/>
      <c r="E127" s="14" t="s">
        <v>2</v>
      </c>
      <c r="F127" s="139"/>
      <c r="G127" s="36"/>
    </row>
    <row r="128" spans="1:7" s="2" customFormat="1" ht="6.75" hidden="1" customHeight="1" thickBot="1" x14ac:dyDescent="0.3">
      <c r="A128" s="34"/>
      <c r="D128" s="3"/>
      <c r="F128" s="4"/>
      <c r="G128" s="36"/>
    </row>
    <row r="129" spans="1:7" s="2" customFormat="1" ht="13.5" hidden="1" thickBot="1" x14ac:dyDescent="0.3">
      <c r="A129" s="34"/>
      <c r="C129" s="2" t="s">
        <v>14</v>
      </c>
      <c r="D129" s="3"/>
      <c r="F129" s="16" t="str">
        <f>IF(F127&gt;F125,F125/F127,IF(F132&gt;0,F132,"N/A"))</f>
        <v>N/A</v>
      </c>
      <c r="G129" s="36"/>
    </row>
    <row r="130" spans="1:7" s="2" customFormat="1" ht="6.75" hidden="1" customHeight="1" x14ac:dyDescent="0.25">
      <c r="A130" s="34"/>
      <c r="D130" s="3"/>
      <c r="F130" s="4"/>
      <c r="G130" s="36"/>
    </row>
    <row r="131" spans="1:7" s="2" customFormat="1" ht="13.5" hidden="1" customHeight="1" thickBot="1" x14ac:dyDescent="0.3">
      <c r="A131" s="34"/>
      <c r="B131" s="297" t="s">
        <v>306</v>
      </c>
      <c r="C131" s="297"/>
      <c r="D131" s="297"/>
      <c r="F131" s="4"/>
      <c r="G131" s="36"/>
    </row>
    <row r="132" spans="1:7" s="2" customFormat="1" ht="13.5" hidden="1" thickBot="1" x14ac:dyDescent="0.3">
      <c r="A132" s="34"/>
      <c r="B132" s="297"/>
      <c r="C132" s="297"/>
      <c r="D132" s="297"/>
      <c r="E132" s="14" t="s">
        <v>2</v>
      </c>
      <c r="F132" s="15"/>
      <c r="G132" s="36"/>
    </row>
    <row r="133" spans="1:7" s="2" customFormat="1" ht="6.75" hidden="1" customHeight="1" x14ac:dyDescent="0.25">
      <c r="A133" s="34"/>
      <c r="D133" s="3"/>
      <c r="F133" s="4"/>
      <c r="G133" s="36"/>
    </row>
    <row r="134" spans="1:7" s="2" customFormat="1" hidden="1" x14ac:dyDescent="0.25">
      <c r="A134" s="34"/>
      <c r="B134" s="298"/>
      <c r="C134" s="299"/>
      <c r="D134" s="300"/>
      <c r="F134" s="4"/>
      <c r="G134" s="36"/>
    </row>
    <row r="135" spans="1:7" s="2" customFormat="1" hidden="1" x14ac:dyDescent="0.25">
      <c r="A135" s="34"/>
      <c r="B135" s="301"/>
      <c r="C135" s="302"/>
      <c r="D135" s="303"/>
      <c r="F135" s="4"/>
      <c r="G135" s="36"/>
    </row>
    <row r="136" spans="1:7" s="2" customFormat="1" hidden="1" x14ac:dyDescent="0.25">
      <c r="A136" s="34"/>
      <c r="B136" s="301"/>
      <c r="C136" s="302"/>
      <c r="D136" s="303"/>
      <c r="F136" s="4"/>
      <c r="G136" s="36"/>
    </row>
    <row r="137" spans="1:7" s="2" customFormat="1" hidden="1" x14ac:dyDescent="0.25">
      <c r="A137" s="34"/>
      <c r="B137" s="301"/>
      <c r="C137" s="302"/>
      <c r="D137" s="303"/>
      <c r="F137" s="4"/>
      <c r="G137" s="36"/>
    </row>
    <row r="138" spans="1:7" s="2" customFormat="1" hidden="1" x14ac:dyDescent="0.25">
      <c r="A138" s="34"/>
      <c r="B138" s="301"/>
      <c r="C138" s="302"/>
      <c r="D138" s="303"/>
      <c r="F138" s="4"/>
      <c r="G138" s="36"/>
    </row>
    <row r="139" spans="1:7" s="2" customFormat="1" hidden="1" x14ac:dyDescent="0.25">
      <c r="A139" s="34"/>
      <c r="B139" s="301"/>
      <c r="C139" s="302"/>
      <c r="D139" s="303"/>
      <c r="F139" s="4"/>
      <c r="G139" s="36"/>
    </row>
    <row r="140" spans="1:7" s="2" customFormat="1" hidden="1" x14ac:dyDescent="0.25">
      <c r="A140" s="34"/>
      <c r="B140" s="304"/>
      <c r="C140" s="305"/>
      <c r="D140" s="306"/>
      <c r="F140" s="4"/>
      <c r="G140" s="36"/>
    </row>
    <row r="141" spans="1:7" s="2" customFormat="1" ht="6.75" hidden="1" customHeight="1" thickBot="1" x14ac:dyDescent="0.3">
      <c r="A141" s="34"/>
      <c r="D141" s="3"/>
      <c r="F141" s="4"/>
      <c r="G141" s="36"/>
    </row>
    <row r="142" spans="1:7" s="2" customFormat="1" ht="13.5" hidden="1" thickBot="1" x14ac:dyDescent="0.3">
      <c r="A142" s="34"/>
      <c r="B142" s="2" t="s">
        <v>20</v>
      </c>
      <c r="D142" s="3"/>
      <c r="E142" s="14" t="s">
        <v>2</v>
      </c>
      <c r="F142" s="54"/>
      <c r="G142" s="36"/>
    </row>
    <row r="143" spans="1:7" s="2" customFormat="1" ht="6.75" hidden="1" customHeight="1" thickBot="1" x14ac:dyDescent="0.3">
      <c r="A143" s="34"/>
      <c r="D143" s="3"/>
      <c r="F143" s="4"/>
      <c r="G143" s="36"/>
    </row>
    <row r="144" spans="1:7" s="2" customFormat="1" ht="13.5" hidden="1" thickBot="1" x14ac:dyDescent="0.3">
      <c r="A144" s="34"/>
      <c r="C144" s="35" t="s">
        <v>15</v>
      </c>
      <c r="D144" s="3"/>
      <c r="F144" s="18" t="str">
        <f>IF(F132="Yes",1,IF(F132="No",0,IF(AND(ISBLANK(F142),ISNUMBER(F129)),1,IF(F142&gt;0,LOOKUP(F129/F142,$H$7:$H$11),IF(ISTEXT(D122),0,"")))))</f>
        <v/>
      </c>
      <c r="G144" s="36"/>
    </row>
    <row r="145" spans="1:7" s="2" customFormat="1" ht="6.75" hidden="1"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297" t="s">
        <v>306</v>
      </c>
      <c r="C156" s="297"/>
      <c r="D156" s="297"/>
      <c r="F156" s="4"/>
      <c r="G156" s="36"/>
    </row>
    <row r="157" spans="1:7" s="2" customFormat="1" ht="13.5" hidden="1" thickBot="1" x14ac:dyDescent="0.3">
      <c r="A157" s="34"/>
      <c r="B157" s="297"/>
      <c r="C157" s="297"/>
      <c r="D157" s="297"/>
      <c r="E157" s="14" t="s">
        <v>2</v>
      </c>
      <c r="F157" s="15"/>
      <c r="G157" s="36"/>
    </row>
    <row r="158" spans="1:7" s="2" customFormat="1" ht="6.75" hidden="1" customHeight="1" x14ac:dyDescent="0.25">
      <c r="A158" s="34"/>
      <c r="D158" s="3"/>
      <c r="F158" s="4"/>
      <c r="G158" s="36"/>
    </row>
    <row r="159" spans="1:7" s="2" customFormat="1" hidden="1" x14ac:dyDescent="0.25">
      <c r="A159" s="34"/>
      <c r="B159" s="298"/>
      <c r="C159" s="299"/>
      <c r="D159" s="300"/>
      <c r="F159" s="4"/>
      <c r="G159" s="36"/>
    </row>
    <row r="160" spans="1:7" s="2" customFormat="1" hidden="1" x14ac:dyDescent="0.25">
      <c r="A160" s="34"/>
      <c r="B160" s="301"/>
      <c r="C160" s="302"/>
      <c r="D160" s="303"/>
      <c r="F160" s="4"/>
      <c r="G160" s="36"/>
    </row>
    <row r="161" spans="1:7" s="2" customFormat="1" hidden="1" x14ac:dyDescent="0.25">
      <c r="A161" s="34"/>
      <c r="B161" s="301"/>
      <c r="C161" s="302"/>
      <c r="D161" s="303"/>
      <c r="F161" s="4"/>
      <c r="G161" s="36"/>
    </row>
    <row r="162" spans="1:7" s="2" customFormat="1" hidden="1" x14ac:dyDescent="0.25">
      <c r="A162" s="34"/>
      <c r="B162" s="301"/>
      <c r="C162" s="302"/>
      <c r="D162" s="303"/>
      <c r="F162" s="4"/>
      <c r="G162" s="36"/>
    </row>
    <row r="163" spans="1:7" s="2" customFormat="1" hidden="1" x14ac:dyDescent="0.25">
      <c r="A163" s="34"/>
      <c r="B163" s="301"/>
      <c r="C163" s="302"/>
      <c r="D163" s="303"/>
      <c r="F163" s="4"/>
      <c r="G163" s="36"/>
    </row>
    <row r="164" spans="1:7" s="2" customFormat="1" hidden="1" x14ac:dyDescent="0.25">
      <c r="A164" s="34"/>
      <c r="B164" s="301"/>
      <c r="C164" s="302"/>
      <c r="D164" s="303"/>
      <c r="F164" s="4"/>
      <c r="G164" s="36"/>
    </row>
    <row r="165" spans="1:7" s="2" customFormat="1" hidden="1" x14ac:dyDescent="0.25">
      <c r="A165" s="34"/>
      <c r="B165" s="304"/>
      <c r="C165" s="305"/>
      <c r="D165" s="306"/>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IF(F157="Yes",1,IF(F157="No",0,IF(AND(ISBLANK(F167),ISNUMBER(F154)),1,IF(F167&gt;0,LOOKUP(F154/F167,$H$7:$H$11),IF(ISTEXT(D147),0,"")))))</f>
        <v/>
      </c>
      <c r="G169" s="36"/>
    </row>
    <row r="170" spans="1:7" s="2" customFormat="1" ht="6.75" hidden="1" customHeight="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38"/>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297" t="s">
        <v>306</v>
      </c>
      <c r="C181" s="297"/>
      <c r="D181" s="297"/>
      <c r="F181" s="4"/>
      <c r="G181" s="36"/>
    </row>
    <row r="182" spans="1:7" s="2" customFormat="1" ht="13.5" hidden="1" thickBot="1" x14ac:dyDescent="0.3">
      <c r="A182" s="34"/>
      <c r="B182" s="297"/>
      <c r="C182" s="297"/>
      <c r="D182" s="297"/>
      <c r="E182" s="14" t="s">
        <v>2</v>
      </c>
      <c r="F182" s="15"/>
      <c r="G182" s="36"/>
    </row>
    <row r="183" spans="1:7" s="2" customFormat="1" ht="6.75" hidden="1" customHeight="1" x14ac:dyDescent="0.25">
      <c r="A183" s="34"/>
      <c r="D183" s="3"/>
      <c r="F183" s="4"/>
      <c r="G183" s="36"/>
    </row>
    <row r="184" spans="1:7" s="2" customFormat="1" hidden="1" x14ac:dyDescent="0.25">
      <c r="A184" s="34"/>
      <c r="B184" s="298"/>
      <c r="C184" s="299"/>
      <c r="D184" s="300"/>
      <c r="F184" s="4"/>
      <c r="G184" s="36"/>
    </row>
    <row r="185" spans="1:7" s="2" customFormat="1" hidden="1" x14ac:dyDescent="0.25">
      <c r="A185" s="34"/>
      <c r="B185" s="301"/>
      <c r="C185" s="302"/>
      <c r="D185" s="303"/>
      <c r="F185" s="4"/>
      <c r="G185" s="36"/>
    </row>
    <row r="186" spans="1:7" s="2" customFormat="1" hidden="1" x14ac:dyDescent="0.25">
      <c r="A186" s="34"/>
      <c r="B186" s="301"/>
      <c r="C186" s="302"/>
      <c r="D186" s="303"/>
      <c r="F186" s="4"/>
      <c r="G186" s="36"/>
    </row>
    <row r="187" spans="1:7" s="2" customFormat="1" hidden="1" x14ac:dyDescent="0.25">
      <c r="A187" s="34"/>
      <c r="B187" s="301"/>
      <c r="C187" s="302"/>
      <c r="D187" s="303"/>
      <c r="F187" s="4"/>
      <c r="G187" s="36"/>
    </row>
    <row r="188" spans="1:7" s="2" customFormat="1" hidden="1" x14ac:dyDescent="0.25">
      <c r="A188" s="34"/>
      <c r="B188" s="301"/>
      <c r="C188" s="302"/>
      <c r="D188" s="303"/>
      <c r="F188" s="4"/>
      <c r="G188" s="36"/>
    </row>
    <row r="189" spans="1:7" s="2" customFormat="1" hidden="1" x14ac:dyDescent="0.25">
      <c r="A189" s="34"/>
      <c r="B189" s="301"/>
      <c r="C189" s="302"/>
      <c r="D189" s="303"/>
      <c r="F189" s="4"/>
      <c r="G189" s="36"/>
    </row>
    <row r="190" spans="1:7" s="2" customFormat="1" hidden="1" x14ac:dyDescent="0.25">
      <c r="A190" s="34"/>
      <c r="B190" s="304"/>
      <c r="C190" s="305"/>
      <c r="D190" s="30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IF(F182="Yes",1,IF(F182="No",0,IF(AND(ISBLANK(F192),ISNUMBER(F179)),1,IF(F192&gt;0,LOOKUP(F179/F192,$H$7:$H$11),IF(ISTEXT(D172),0,"")))))</f>
        <v/>
      </c>
      <c r="G194" s="36"/>
    </row>
    <row r="195" spans="1:7" s="2" customFormat="1" hidden="1" x14ac:dyDescent="0.25">
      <c r="A195" s="48"/>
      <c r="B195" s="49"/>
      <c r="C195" s="49"/>
      <c r="D195" s="50"/>
      <c r="E195" s="49"/>
      <c r="F195" s="51"/>
      <c r="G195" s="52"/>
    </row>
    <row r="196" spans="1:7" s="33" customFormat="1" ht="15" hidden="1" x14ac:dyDescent="0.25">
      <c r="A196" s="27"/>
      <c r="B196" s="28"/>
      <c r="C196" s="28"/>
      <c r="D196" s="29"/>
      <c r="E196" s="30"/>
      <c r="F196" s="31"/>
      <c r="G196" s="32"/>
    </row>
    <row r="197" spans="1:7" s="33" customFormat="1" ht="15" hidden="1" x14ac:dyDescent="0.25">
      <c r="A197" s="40"/>
      <c r="B197" s="41" t="s">
        <v>234</v>
      </c>
      <c r="C197" s="41"/>
      <c r="D197" s="154"/>
      <c r="G197" s="39"/>
    </row>
    <row r="198" spans="1:7" s="45" customFormat="1" ht="12" hidden="1" x14ac:dyDescent="0.25">
      <c r="A198" s="42"/>
      <c r="B198" s="135"/>
      <c r="C198" s="43"/>
      <c r="D198" s="155" t="s">
        <v>147</v>
      </c>
      <c r="F198" s="46"/>
      <c r="G198" s="47"/>
    </row>
    <row r="199" spans="1:7" s="33" customFormat="1" ht="6.75" hidden="1" customHeight="1" thickBot="1" x14ac:dyDescent="0.3">
      <c r="A199" s="40"/>
      <c r="B199" s="17"/>
      <c r="C199" s="41"/>
      <c r="D199" s="53"/>
      <c r="F199" s="19"/>
      <c r="G199" s="39"/>
    </row>
    <row r="200" spans="1:7" s="2" customFormat="1" ht="13.5" hidden="1" thickBot="1" x14ac:dyDescent="0.3">
      <c r="A200" s="34"/>
      <c r="B200" s="2" t="s">
        <v>18</v>
      </c>
      <c r="D200" s="3"/>
      <c r="E200" s="14" t="s">
        <v>2</v>
      </c>
      <c r="F200" s="139"/>
      <c r="G200" s="36"/>
    </row>
    <row r="201" spans="1:7" s="2" customFormat="1" ht="6.75" hidden="1" customHeight="1" thickBot="1" x14ac:dyDescent="0.3">
      <c r="A201" s="34"/>
      <c r="D201" s="3"/>
      <c r="F201" s="4"/>
      <c r="G201" s="36"/>
    </row>
    <row r="202" spans="1:7" s="2" customFormat="1" ht="13.5" hidden="1" thickBot="1" x14ac:dyDescent="0.3">
      <c r="A202" s="34"/>
      <c r="B202" s="2" t="s">
        <v>19</v>
      </c>
      <c r="D202" s="3"/>
      <c r="E202" s="14" t="s">
        <v>2</v>
      </c>
      <c r="F202" s="139"/>
      <c r="G202" s="36"/>
    </row>
    <row r="203" spans="1:7" s="2" customFormat="1" ht="6.75" hidden="1" customHeight="1" thickBot="1" x14ac:dyDescent="0.3">
      <c r="A203" s="34"/>
      <c r="D203" s="3"/>
      <c r="F203" s="4"/>
      <c r="G203" s="36"/>
    </row>
    <row r="204" spans="1:7" s="2" customFormat="1" ht="13.5" hidden="1" thickBot="1" x14ac:dyDescent="0.3">
      <c r="A204" s="34"/>
      <c r="C204" s="2" t="s">
        <v>14</v>
      </c>
      <c r="D204" s="3"/>
      <c r="F204" s="16" t="str">
        <f>IF(F202&gt;F200,F200/F202,IF(F207&gt;0,F207,"N/A"))</f>
        <v>N/A</v>
      </c>
      <c r="G204" s="36"/>
    </row>
    <row r="205" spans="1:7" s="2" customFormat="1" ht="6.75" hidden="1" customHeight="1" x14ac:dyDescent="0.25">
      <c r="A205" s="34"/>
      <c r="D205" s="3"/>
      <c r="F205" s="4"/>
      <c r="G205" s="36"/>
    </row>
    <row r="206" spans="1:7" s="2" customFormat="1" ht="13.5" hidden="1" customHeight="1" thickBot="1" x14ac:dyDescent="0.3">
      <c r="A206" s="34"/>
      <c r="B206" s="297" t="s">
        <v>306</v>
      </c>
      <c r="C206" s="297"/>
      <c r="D206" s="297"/>
      <c r="F206" s="4"/>
      <c r="G206" s="36"/>
    </row>
    <row r="207" spans="1:7" s="2" customFormat="1" ht="13.5" hidden="1" thickBot="1" x14ac:dyDescent="0.3">
      <c r="A207" s="34"/>
      <c r="B207" s="297"/>
      <c r="C207" s="297"/>
      <c r="D207" s="297"/>
      <c r="E207" s="14" t="s">
        <v>2</v>
      </c>
      <c r="F207" s="15"/>
      <c r="G207" s="36"/>
    </row>
    <row r="208" spans="1:7" s="2" customFormat="1" ht="6.75" hidden="1" customHeight="1" x14ac:dyDescent="0.25">
      <c r="A208" s="34"/>
      <c r="D208" s="3"/>
      <c r="F208" s="4"/>
      <c r="G208" s="36"/>
    </row>
    <row r="209" spans="1:7" s="2" customFormat="1" hidden="1" x14ac:dyDescent="0.25">
      <c r="A209" s="34"/>
      <c r="B209" s="298"/>
      <c r="C209" s="299"/>
      <c r="D209" s="300"/>
      <c r="F209" s="4"/>
      <c r="G209" s="36"/>
    </row>
    <row r="210" spans="1:7" s="2" customFormat="1" hidden="1" x14ac:dyDescent="0.25">
      <c r="A210" s="34"/>
      <c r="B210" s="301"/>
      <c r="C210" s="302"/>
      <c r="D210" s="303"/>
      <c r="F210" s="4"/>
      <c r="G210" s="36"/>
    </row>
    <row r="211" spans="1:7" s="2" customFormat="1" hidden="1" x14ac:dyDescent="0.25">
      <c r="A211" s="34"/>
      <c r="B211" s="301"/>
      <c r="C211" s="302"/>
      <c r="D211" s="303"/>
      <c r="F211" s="4"/>
      <c r="G211" s="36"/>
    </row>
    <row r="212" spans="1:7" s="2" customFormat="1" hidden="1" x14ac:dyDescent="0.25">
      <c r="A212" s="34"/>
      <c r="B212" s="301"/>
      <c r="C212" s="302"/>
      <c r="D212" s="303"/>
      <c r="F212" s="4"/>
      <c r="G212" s="36"/>
    </row>
    <row r="213" spans="1:7" s="2" customFormat="1" hidden="1" x14ac:dyDescent="0.25">
      <c r="A213" s="34"/>
      <c r="B213" s="301"/>
      <c r="C213" s="302"/>
      <c r="D213" s="303"/>
      <c r="F213" s="4"/>
      <c r="G213" s="36"/>
    </row>
    <row r="214" spans="1:7" s="2" customFormat="1" hidden="1" x14ac:dyDescent="0.25">
      <c r="A214" s="34"/>
      <c r="B214" s="301"/>
      <c r="C214" s="302"/>
      <c r="D214" s="303"/>
      <c r="F214" s="4"/>
      <c r="G214" s="36"/>
    </row>
    <row r="215" spans="1:7" s="2" customFormat="1" hidden="1" x14ac:dyDescent="0.25">
      <c r="A215" s="34"/>
      <c r="B215" s="304"/>
      <c r="C215" s="305"/>
      <c r="D215" s="306"/>
      <c r="F215" s="4"/>
      <c r="G215" s="36"/>
    </row>
    <row r="216" spans="1:7" s="2" customFormat="1" ht="6.75" hidden="1" customHeight="1" thickBot="1" x14ac:dyDescent="0.3">
      <c r="A216" s="34"/>
      <c r="D216" s="3"/>
      <c r="F216" s="4"/>
      <c r="G216" s="36"/>
    </row>
    <row r="217" spans="1:7" s="2" customFormat="1" ht="13.5" hidden="1" thickBot="1" x14ac:dyDescent="0.3">
      <c r="A217" s="34"/>
      <c r="B217" s="2" t="s">
        <v>20</v>
      </c>
      <c r="D217" s="3"/>
      <c r="E217" s="14" t="s">
        <v>2</v>
      </c>
      <c r="F217" s="54"/>
      <c r="G217" s="36"/>
    </row>
    <row r="218" spans="1:7" s="2" customFormat="1" ht="6.75" hidden="1" customHeight="1" thickBot="1" x14ac:dyDescent="0.3">
      <c r="A218" s="34"/>
      <c r="D218" s="3"/>
      <c r="F218" s="4"/>
      <c r="G218" s="36"/>
    </row>
    <row r="219" spans="1:7" s="2" customFormat="1" ht="13.5" hidden="1" thickBot="1" x14ac:dyDescent="0.3">
      <c r="A219" s="34"/>
      <c r="C219" s="35" t="s">
        <v>15</v>
      </c>
      <c r="D219" s="3"/>
      <c r="F219" s="18" t="str">
        <f>IF(F207="Yes",1,IF(F207="No",0,IF(AND(ISBLANK(F217),ISNUMBER(F204)),1,IF(F217&gt;0,LOOKUP(F204/F217,$H$7:$H$11),IF(ISTEXT(D197),0,"")))))</f>
        <v/>
      </c>
      <c r="G219" s="36"/>
    </row>
    <row r="220" spans="1:7" s="2" customFormat="1" ht="6.75" hidden="1" customHeight="1" x14ac:dyDescent="0.25">
      <c r="A220" s="48"/>
      <c r="B220" s="49"/>
      <c r="C220" s="49"/>
      <c r="D220" s="50"/>
      <c r="E220" s="49"/>
      <c r="F220" s="51"/>
      <c r="G220" s="52"/>
    </row>
    <row r="221" spans="1:7" s="33" customFormat="1" ht="15" hidden="1" x14ac:dyDescent="0.25">
      <c r="A221" s="27"/>
      <c r="B221" s="28"/>
      <c r="C221" s="28"/>
      <c r="D221" s="29"/>
      <c r="E221" s="30"/>
      <c r="F221" s="31"/>
      <c r="G221" s="32"/>
    </row>
    <row r="222" spans="1:7" s="33" customFormat="1" ht="15" hidden="1" x14ac:dyDescent="0.25">
      <c r="A222" s="40"/>
      <c r="B222" s="41" t="s">
        <v>234</v>
      </c>
      <c r="C222" s="41"/>
      <c r="D222" s="154"/>
      <c r="G222" s="39"/>
    </row>
    <row r="223" spans="1:7" s="45" customFormat="1" ht="12" hidden="1" x14ac:dyDescent="0.25">
      <c r="A223" s="42"/>
      <c r="B223" s="135"/>
      <c r="C223" s="43"/>
      <c r="D223" s="155" t="s">
        <v>147</v>
      </c>
      <c r="F223" s="46"/>
      <c r="G223" s="47"/>
    </row>
    <row r="224" spans="1:7" s="33" customFormat="1" ht="6.75" hidden="1" customHeight="1" thickBot="1" x14ac:dyDescent="0.3">
      <c r="A224" s="40"/>
      <c r="B224" s="17"/>
      <c r="C224" s="41"/>
      <c r="D224" s="53"/>
      <c r="F224" s="19"/>
      <c r="G224" s="39"/>
    </row>
    <row r="225" spans="1:7" s="2" customFormat="1" ht="13.5" hidden="1" thickBot="1" x14ac:dyDescent="0.3">
      <c r="A225" s="34"/>
      <c r="B225" s="2" t="s">
        <v>18</v>
      </c>
      <c r="D225" s="3"/>
      <c r="E225" s="14" t="s">
        <v>2</v>
      </c>
      <c r="F225" s="139"/>
      <c r="G225" s="36"/>
    </row>
    <row r="226" spans="1:7" s="2" customFormat="1" ht="6.75" hidden="1" customHeight="1" thickBot="1" x14ac:dyDescent="0.3">
      <c r="A226" s="34"/>
      <c r="D226" s="3"/>
      <c r="F226" s="4"/>
      <c r="G226" s="36"/>
    </row>
    <row r="227" spans="1:7" s="2" customFormat="1" ht="13.5" hidden="1" thickBot="1" x14ac:dyDescent="0.3">
      <c r="A227" s="34"/>
      <c r="B227" s="2" t="s">
        <v>19</v>
      </c>
      <c r="D227" s="3"/>
      <c r="E227" s="14" t="s">
        <v>2</v>
      </c>
      <c r="F227" s="139"/>
      <c r="G227" s="36"/>
    </row>
    <row r="228" spans="1:7" s="2" customFormat="1" ht="6.75" hidden="1" customHeight="1" thickBot="1" x14ac:dyDescent="0.3">
      <c r="A228" s="34"/>
      <c r="D228" s="3"/>
      <c r="F228" s="4"/>
      <c r="G228" s="36"/>
    </row>
    <row r="229" spans="1:7" s="2" customFormat="1" ht="13.5" hidden="1" thickBot="1" x14ac:dyDescent="0.3">
      <c r="A229" s="34"/>
      <c r="C229" s="2" t="s">
        <v>14</v>
      </c>
      <c r="D229" s="3"/>
      <c r="F229" s="16" t="str">
        <f>IF(F227&gt;F225,F225/F227,IF(F232&gt;0,F232,"N/A"))</f>
        <v>N/A</v>
      </c>
      <c r="G229" s="36"/>
    </row>
    <row r="230" spans="1:7" s="2" customFormat="1" ht="6.75" hidden="1" customHeight="1" x14ac:dyDescent="0.25">
      <c r="A230" s="34"/>
      <c r="D230" s="3"/>
      <c r="F230" s="4"/>
      <c r="G230" s="36"/>
    </row>
    <row r="231" spans="1:7" s="2" customFormat="1" ht="13.5" hidden="1" customHeight="1" thickBot="1" x14ac:dyDescent="0.3">
      <c r="A231" s="34"/>
      <c r="B231" s="297" t="s">
        <v>306</v>
      </c>
      <c r="C231" s="297"/>
      <c r="D231" s="297"/>
      <c r="F231" s="4"/>
      <c r="G231" s="36"/>
    </row>
    <row r="232" spans="1:7" s="2" customFormat="1" ht="13.5" hidden="1" thickBot="1" x14ac:dyDescent="0.3">
      <c r="A232" s="34"/>
      <c r="B232" s="297"/>
      <c r="C232" s="297"/>
      <c r="D232" s="297"/>
      <c r="E232" s="14" t="s">
        <v>2</v>
      </c>
      <c r="F232" s="15"/>
      <c r="G232" s="36"/>
    </row>
    <row r="233" spans="1:7" s="2" customFormat="1" ht="6.75" hidden="1" customHeight="1" x14ac:dyDescent="0.25">
      <c r="A233" s="34"/>
      <c r="D233" s="3"/>
      <c r="F233" s="4"/>
      <c r="G233" s="36"/>
    </row>
    <row r="234" spans="1:7" s="2" customFormat="1" hidden="1" x14ac:dyDescent="0.25">
      <c r="A234" s="34"/>
      <c r="B234" s="298"/>
      <c r="C234" s="299"/>
      <c r="D234" s="300"/>
      <c r="F234" s="4"/>
      <c r="G234" s="36"/>
    </row>
    <row r="235" spans="1:7" s="2" customFormat="1" hidden="1" x14ac:dyDescent="0.25">
      <c r="A235" s="34"/>
      <c r="B235" s="301"/>
      <c r="C235" s="302"/>
      <c r="D235" s="303"/>
      <c r="F235" s="4"/>
      <c r="G235" s="36"/>
    </row>
    <row r="236" spans="1:7" s="2" customFormat="1" hidden="1" x14ac:dyDescent="0.25">
      <c r="A236" s="34"/>
      <c r="B236" s="301"/>
      <c r="C236" s="302"/>
      <c r="D236" s="303"/>
      <c r="F236" s="4"/>
      <c r="G236" s="36"/>
    </row>
    <row r="237" spans="1:7" s="2" customFormat="1" hidden="1" x14ac:dyDescent="0.25">
      <c r="A237" s="34"/>
      <c r="B237" s="301"/>
      <c r="C237" s="302"/>
      <c r="D237" s="303"/>
      <c r="F237" s="4"/>
      <c r="G237" s="36"/>
    </row>
    <row r="238" spans="1:7" s="2" customFormat="1" hidden="1" x14ac:dyDescent="0.25">
      <c r="A238" s="34"/>
      <c r="B238" s="301"/>
      <c r="C238" s="302"/>
      <c r="D238" s="303"/>
      <c r="F238" s="4"/>
      <c r="G238" s="36"/>
    </row>
    <row r="239" spans="1:7" s="2" customFormat="1" hidden="1" x14ac:dyDescent="0.25">
      <c r="A239" s="34"/>
      <c r="B239" s="301"/>
      <c r="C239" s="302"/>
      <c r="D239" s="303"/>
      <c r="F239" s="4"/>
      <c r="G239" s="36"/>
    </row>
    <row r="240" spans="1:7" s="2" customFormat="1" hidden="1" x14ac:dyDescent="0.25">
      <c r="A240" s="34"/>
      <c r="B240" s="304"/>
      <c r="C240" s="305"/>
      <c r="D240" s="306"/>
      <c r="F240" s="4"/>
      <c r="G240" s="36"/>
    </row>
    <row r="241" spans="1:7" s="2" customFormat="1" ht="6.75" hidden="1" customHeight="1" thickBot="1" x14ac:dyDescent="0.3">
      <c r="A241" s="34"/>
      <c r="D241" s="3"/>
      <c r="F241" s="4"/>
      <c r="G241" s="36"/>
    </row>
    <row r="242" spans="1:7" s="2" customFormat="1" ht="13.5" hidden="1" thickBot="1" x14ac:dyDescent="0.3">
      <c r="A242" s="34"/>
      <c r="B242" s="2" t="s">
        <v>20</v>
      </c>
      <c r="D242" s="3"/>
      <c r="E242" s="14" t="s">
        <v>2</v>
      </c>
      <c r="F242" s="54"/>
      <c r="G242" s="36"/>
    </row>
    <row r="243" spans="1:7" s="2" customFormat="1" ht="6.75" hidden="1" customHeight="1" thickBot="1" x14ac:dyDescent="0.3">
      <c r="A243" s="34"/>
      <c r="D243" s="3"/>
      <c r="F243" s="4"/>
      <c r="G243" s="36"/>
    </row>
    <row r="244" spans="1:7" s="2" customFormat="1" ht="13.5" hidden="1" thickBot="1" x14ac:dyDescent="0.3">
      <c r="A244" s="34"/>
      <c r="C244" s="35" t="s">
        <v>15</v>
      </c>
      <c r="D244" s="3"/>
      <c r="F244" s="18" t="str">
        <f>IF(F232="Yes",1,IF(F232="No",0,IF(AND(ISBLANK(F242),ISNUMBER(F229)),1,IF(F242&gt;0,LOOKUP(F229/F242,$H$7:$H$11),IF(ISTEXT(D222),0,"")))))</f>
        <v/>
      </c>
      <c r="G244" s="36"/>
    </row>
    <row r="245" spans="1:7" s="2" customFormat="1" ht="6.75" hidden="1" customHeight="1" x14ac:dyDescent="0.25">
      <c r="A245" s="48"/>
      <c r="B245" s="49"/>
      <c r="C245" s="49"/>
      <c r="D245" s="50"/>
      <c r="E245" s="49"/>
      <c r="F245" s="51"/>
      <c r="G245" s="52"/>
    </row>
    <row r="246" spans="1:7" s="33" customFormat="1" ht="15" hidden="1" x14ac:dyDescent="0.25">
      <c r="A246" s="27"/>
      <c r="B246" s="28"/>
      <c r="C246" s="28"/>
      <c r="D246" s="29"/>
      <c r="E246" s="30"/>
      <c r="F246" s="31"/>
      <c r="G246" s="32"/>
    </row>
    <row r="247" spans="1:7" s="33" customFormat="1" ht="15" hidden="1" x14ac:dyDescent="0.25">
      <c r="A247" s="40"/>
      <c r="B247" s="41" t="s">
        <v>234</v>
      </c>
      <c r="C247" s="41"/>
      <c r="D247" s="154"/>
      <c r="G247" s="39"/>
    </row>
    <row r="248" spans="1:7" s="45" customFormat="1" ht="12" hidden="1" x14ac:dyDescent="0.25">
      <c r="A248" s="42"/>
      <c r="B248" s="135"/>
      <c r="C248" s="43"/>
      <c r="D248" s="155" t="s">
        <v>147</v>
      </c>
      <c r="F248" s="46"/>
      <c r="G248" s="47"/>
    </row>
    <row r="249" spans="1:7" s="33" customFormat="1" ht="6.75" hidden="1" customHeight="1" thickBot="1" x14ac:dyDescent="0.3">
      <c r="A249" s="40"/>
      <c r="B249" s="17"/>
      <c r="C249" s="41"/>
      <c r="D249" s="53"/>
      <c r="F249" s="19"/>
      <c r="G249" s="39"/>
    </row>
    <row r="250" spans="1:7" s="2" customFormat="1" ht="13.5" hidden="1" thickBot="1" x14ac:dyDescent="0.3">
      <c r="A250" s="34"/>
      <c r="B250" s="2" t="s">
        <v>18</v>
      </c>
      <c r="D250" s="3"/>
      <c r="E250" s="14" t="s">
        <v>2</v>
      </c>
      <c r="F250" s="139"/>
      <c r="G250" s="36"/>
    </row>
    <row r="251" spans="1:7" s="2" customFormat="1" ht="6.75" hidden="1" customHeight="1" thickBot="1" x14ac:dyDescent="0.3">
      <c r="A251" s="34"/>
      <c r="D251" s="3"/>
      <c r="F251" s="4"/>
      <c r="G251" s="36"/>
    </row>
    <row r="252" spans="1:7" s="2" customFormat="1" ht="13.5" hidden="1" thickBot="1" x14ac:dyDescent="0.3">
      <c r="A252" s="34"/>
      <c r="B252" s="2" t="s">
        <v>19</v>
      </c>
      <c r="D252" s="3"/>
      <c r="E252" s="14" t="s">
        <v>2</v>
      </c>
      <c r="F252" s="139"/>
      <c r="G252" s="36"/>
    </row>
    <row r="253" spans="1:7" s="2" customFormat="1" ht="6.75" hidden="1" customHeight="1" thickBot="1" x14ac:dyDescent="0.3">
      <c r="A253" s="34"/>
      <c r="D253" s="3"/>
      <c r="F253" s="4"/>
      <c r="G253" s="36"/>
    </row>
    <row r="254" spans="1:7" s="2" customFormat="1" ht="13.5" hidden="1" thickBot="1" x14ac:dyDescent="0.3">
      <c r="A254" s="34"/>
      <c r="C254" s="2" t="s">
        <v>14</v>
      </c>
      <c r="D254" s="3"/>
      <c r="F254" s="16" t="str">
        <f>IF(F252&gt;F250,F250/F252,IF(F257&gt;0,F257,"N/A"))</f>
        <v>N/A</v>
      </c>
      <c r="G254" s="36"/>
    </row>
    <row r="255" spans="1:7" s="2" customFormat="1" ht="6.75" hidden="1" customHeight="1" x14ac:dyDescent="0.25">
      <c r="A255" s="34"/>
      <c r="D255" s="3"/>
      <c r="F255" s="4"/>
      <c r="G255" s="36"/>
    </row>
    <row r="256" spans="1:7" s="2" customFormat="1" ht="13.5" hidden="1" customHeight="1" thickBot="1" x14ac:dyDescent="0.3">
      <c r="A256" s="34"/>
      <c r="B256" s="297" t="s">
        <v>306</v>
      </c>
      <c r="C256" s="297"/>
      <c r="D256" s="297"/>
      <c r="F256" s="4"/>
      <c r="G256" s="36"/>
    </row>
    <row r="257" spans="1:7" s="2" customFormat="1" ht="13.5" hidden="1" thickBot="1" x14ac:dyDescent="0.3">
      <c r="A257" s="34"/>
      <c r="B257" s="297"/>
      <c r="C257" s="297"/>
      <c r="D257" s="297"/>
      <c r="E257" s="14" t="s">
        <v>2</v>
      </c>
      <c r="F257" s="15"/>
      <c r="G257" s="36"/>
    </row>
    <row r="258" spans="1:7" s="2" customFormat="1" ht="6.75" hidden="1" customHeight="1" x14ac:dyDescent="0.25">
      <c r="A258" s="34"/>
      <c r="D258" s="3"/>
      <c r="F258" s="4"/>
      <c r="G258" s="36"/>
    </row>
    <row r="259" spans="1:7" s="2" customFormat="1" hidden="1" x14ac:dyDescent="0.25">
      <c r="A259" s="34"/>
      <c r="B259" s="298"/>
      <c r="C259" s="299"/>
      <c r="D259" s="300"/>
      <c r="F259" s="4"/>
      <c r="G259" s="36"/>
    </row>
    <row r="260" spans="1:7" s="2" customFormat="1" hidden="1" x14ac:dyDescent="0.25">
      <c r="A260" s="34"/>
      <c r="B260" s="301"/>
      <c r="C260" s="302"/>
      <c r="D260" s="303"/>
      <c r="F260" s="4"/>
      <c r="G260" s="36"/>
    </row>
    <row r="261" spans="1:7" s="2" customFormat="1" hidden="1" x14ac:dyDescent="0.25">
      <c r="A261" s="34"/>
      <c r="B261" s="301"/>
      <c r="C261" s="302"/>
      <c r="D261" s="303"/>
      <c r="F261" s="4"/>
      <c r="G261" s="36"/>
    </row>
    <row r="262" spans="1:7" s="2" customFormat="1" hidden="1" x14ac:dyDescent="0.25">
      <c r="A262" s="34"/>
      <c r="B262" s="301"/>
      <c r="C262" s="302"/>
      <c r="D262" s="303"/>
      <c r="F262" s="4"/>
      <c r="G262" s="36"/>
    </row>
    <row r="263" spans="1:7" s="2" customFormat="1" hidden="1" x14ac:dyDescent="0.25">
      <c r="A263" s="34"/>
      <c r="B263" s="301"/>
      <c r="C263" s="302"/>
      <c r="D263" s="303"/>
      <c r="F263" s="4"/>
      <c r="G263" s="36"/>
    </row>
    <row r="264" spans="1:7" s="2" customFormat="1" hidden="1" x14ac:dyDescent="0.25">
      <c r="A264" s="34"/>
      <c r="B264" s="301"/>
      <c r="C264" s="302"/>
      <c r="D264" s="303"/>
      <c r="F264" s="4"/>
      <c r="G264" s="36"/>
    </row>
    <row r="265" spans="1:7" s="2" customFormat="1" hidden="1" x14ac:dyDescent="0.25">
      <c r="A265" s="34"/>
      <c r="B265" s="304"/>
      <c r="C265" s="305"/>
      <c r="D265" s="306"/>
      <c r="F265" s="4"/>
      <c r="G265" s="36"/>
    </row>
    <row r="266" spans="1:7" s="2" customFormat="1" ht="6.75" hidden="1" customHeight="1" thickBot="1" x14ac:dyDescent="0.3">
      <c r="A266" s="34"/>
      <c r="D266" s="3"/>
      <c r="F266" s="4"/>
      <c r="G266" s="36"/>
    </row>
    <row r="267" spans="1:7" s="2" customFormat="1" ht="13.5" hidden="1" thickBot="1" x14ac:dyDescent="0.3">
      <c r="A267" s="34"/>
      <c r="B267" s="2" t="s">
        <v>20</v>
      </c>
      <c r="D267" s="3"/>
      <c r="E267" s="14" t="s">
        <v>2</v>
      </c>
      <c r="F267" s="54"/>
      <c r="G267" s="36"/>
    </row>
    <row r="268" spans="1:7" s="2" customFormat="1" ht="6.75" hidden="1" customHeight="1" thickBot="1" x14ac:dyDescent="0.3">
      <c r="A268" s="34"/>
      <c r="D268" s="3"/>
      <c r="F268" s="4"/>
      <c r="G268" s="36"/>
    </row>
    <row r="269" spans="1:7" s="2" customFormat="1" ht="13.5" hidden="1" thickBot="1" x14ac:dyDescent="0.3">
      <c r="A269" s="34"/>
      <c r="C269" s="35" t="s">
        <v>15</v>
      </c>
      <c r="D269" s="3"/>
      <c r="F269" s="18" t="str">
        <f>IF(F257="Yes",1,IF(F257="No",0,IF(AND(ISBLANK(F267),ISNUMBER(F254)),1,IF(F267&gt;0,LOOKUP(F254/F267,$H$7:$H$11),IF(ISTEXT(D247),0,"")))))</f>
        <v/>
      </c>
      <c r="G269" s="36"/>
    </row>
    <row r="270" spans="1:7" s="2" customFormat="1" ht="10.5" hidden="1" customHeight="1" x14ac:dyDescent="0.25">
      <c r="A270" s="48"/>
      <c r="B270" s="49"/>
      <c r="C270" s="49"/>
      <c r="D270" s="50"/>
      <c r="E270" s="49"/>
      <c r="F270" s="51"/>
      <c r="G270" s="52"/>
    </row>
    <row r="271" spans="1:7" s="33" customFormat="1" ht="15" hidden="1" x14ac:dyDescent="0.25">
      <c r="A271" s="27"/>
      <c r="B271" s="28"/>
      <c r="C271" s="28"/>
      <c r="D271" s="29"/>
      <c r="E271" s="30"/>
      <c r="F271" s="31"/>
      <c r="G271" s="32"/>
    </row>
    <row r="272" spans="1:7" s="33" customFormat="1" ht="15" hidden="1" x14ac:dyDescent="0.25">
      <c r="A272" s="40"/>
      <c r="B272" s="41" t="s">
        <v>234</v>
      </c>
      <c r="C272" s="41"/>
      <c r="D272" s="154"/>
      <c r="G272" s="39"/>
    </row>
    <row r="273" spans="1:7" s="45" customFormat="1" ht="12" hidden="1" x14ac:dyDescent="0.25">
      <c r="A273" s="42"/>
      <c r="B273" s="135"/>
      <c r="C273" s="43"/>
      <c r="D273" s="155" t="s">
        <v>147</v>
      </c>
      <c r="F273" s="46"/>
      <c r="G273" s="47"/>
    </row>
    <row r="274" spans="1:7" s="33" customFormat="1" ht="6.75" hidden="1" customHeight="1" thickBot="1" x14ac:dyDescent="0.3">
      <c r="A274" s="40"/>
      <c r="B274" s="17"/>
      <c r="C274" s="41"/>
      <c r="D274" s="38"/>
      <c r="F274" s="19"/>
      <c r="G274" s="39"/>
    </row>
    <row r="275" spans="1:7" s="2" customFormat="1" ht="13.5" hidden="1" thickBot="1" x14ac:dyDescent="0.3">
      <c r="A275" s="34"/>
      <c r="B275" s="2" t="s">
        <v>18</v>
      </c>
      <c r="D275" s="3"/>
      <c r="E275" s="14" t="s">
        <v>2</v>
      </c>
      <c r="F275" s="139"/>
      <c r="G275" s="36"/>
    </row>
    <row r="276" spans="1:7" s="2" customFormat="1" ht="6.75" hidden="1" customHeight="1" thickBot="1" x14ac:dyDescent="0.3">
      <c r="A276" s="34"/>
      <c r="D276" s="3"/>
      <c r="F276" s="4"/>
      <c r="G276" s="36"/>
    </row>
    <row r="277" spans="1:7" s="2" customFormat="1" ht="13.5" hidden="1" thickBot="1" x14ac:dyDescent="0.3">
      <c r="A277" s="34"/>
      <c r="B277" s="2" t="s">
        <v>19</v>
      </c>
      <c r="D277" s="3"/>
      <c r="E277" s="14" t="s">
        <v>2</v>
      </c>
      <c r="F277" s="139"/>
      <c r="G277" s="36"/>
    </row>
    <row r="278" spans="1:7" s="2" customFormat="1" ht="6.75" hidden="1" customHeight="1" thickBot="1" x14ac:dyDescent="0.3">
      <c r="A278" s="34"/>
      <c r="D278" s="3"/>
      <c r="F278" s="4"/>
      <c r="G278" s="36"/>
    </row>
    <row r="279" spans="1:7" s="2" customFormat="1" ht="13.5" hidden="1" thickBot="1" x14ac:dyDescent="0.3">
      <c r="A279" s="34"/>
      <c r="C279" s="2" t="s">
        <v>14</v>
      </c>
      <c r="D279" s="3"/>
      <c r="F279" s="16" t="str">
        <f>IF(F277&gt;F275,F275/F277,IF(F282&gt;0,F282,"N/A"))</f>
        <v>N/A</v>
      </c>
      <c r="G279" s="36"/>
    </row>
    <row r="280" spans="1:7" s="2" customFormat="1" ht="6.75" hidden="1" customHeight="1" x14ac:dyDescent="0.25">
      <c r="A280" s="34"/>
      <c r="D280" s="3"/>
      <c r="F280" s="4"/>
      <c r="G280" s="36"/>
    </row>
    <row r="281" spans="1:7" s="2" customFormat="1" ht="13.5" hidden="1" customHeight="1" thickBot="1" x14ac:dyDescent="0.3">
      <c r="A281" s="34"/>
      <c r="B281" s="297" t="s">
        <v>306</v>
      </c>
      <c r="C281" s="297"/>
      <c r="D281" s="297"/>
      <c r="F281" s="4"/>
      <c r="G281" s="36"/>
    </row>
    <row r="282" spans="1:7" s="2" customFormat="1" ht="13.5" hidden="1" thickBot="1" x14ac:dyDescent="0.3">
      <c r="A282" s="34"/>
      <c r="B282" s="297"/>
      <c r="C282" s="297"/>
      <c r="D282" s="297"/>
      <c r="E282" s="14" t="s">
        <v>2</v>
      </c>
      <c r="F282" s="15"/>
      <c r="G282" s="36"/>
    </row>
    <row r="283" spans="1:7" s="2" customFormat="1" ht="6.75" hidden="1" customHeight="1" x14ac:dyDescent="0.25">
      <c r="A283" s="34"/>
      <c r="D283" s="3"/>
      <c r="F283" s="4"/>
      <c r="G283" s="36"/>
    </row>
    <row r="284" spans="1:7" s="2" customFormat="1" hidden="1" x14ac:dyDescent="0.25">
      <c r="A284" s="34"/>
      <c r="B284" s="298"/>
      <c r="C284" s="299"/>
      <c r="D284" s="300"/>
      <c r="F284" s="4"/>
      <c r="G284" s="36"/>
    </row>
    <row r="285" spans="1:7" s="2" customFormat="1" hidden="1" x14ac:dyDescent="0.25">
      <c r="A285" s="34"/>
      <c r="B285" s="301"/>
      <c r="C285" s="302"/>
      <c r="D285" s="303"/>
      <c r="F285" s="4"/>
      <c r="G285" s="36"/>
    </row>
    <row r="286" spans="1:7" s="2" customFormat="1" hidden="1" x14ac:dyDescent="0.25">
      <c r="A286" s="34"/>
      <c r="B286" s="301"/>
      <c r="C286" s="302"/>
      <c r="D286" s="303"/>
      <c r="F286" s="4"/>
      <c r="G286" s="36"/>
    </row>
    <row r="287" spans="1:7" s="2" customFormat="1" hidden="1" x14ac:dyDescent="0.25">
      <c r="A287" s="34"/>
      <c r="B287" s="301"/>
      <c r="C287" s="302"/>
      <c r="D287" s="303"/>
      <c r="F287" s="4"/>
      <c r="G287" s="36"/>
    </row>
    <row r="288" spans="1:7" s="2" customFormat="1" hidden="1" x14ac:dyDescent="0.25">
      <c r="A288" s="34"/>
      <c r="B288" s="301"/>
      <c r="C288" s="302"/>
      <c r="D288" s="303"/>
      <c r="F288" s="4"/>
      <c r="G288" s="36"/>
    </row>
    <row r="289" spans="1:7" s="2" customFormat="1" hidden="1" x14ac:dyDescent="0.25">
      <c r="A289" s="34"/>
      <c r="B289" s="301"/>
      <c r="C289" s="302"/>
      <c r="D289" s="303"/>
      <c r="F289" s="4"/>
      <c r="G289" s="36"/>
    </row>
    <row r="290" spans="1:7" s="2" customFormat="1" hidden="1" x14ac:dyDescent="0.25">
      <c r="A290" s="34"/>
      <c r="B290" s="304"/>
      <c r="C290" s="305"/>
      <c r="D290" s="306"/>
      <c r="F290" s="4"/>
      <c r="G290" s="36"/>
    </row>
    <row r="291" spans="1:7" s="2" customFormat="1" ht="6.75" hidden="1" customHeight="1" thickBot="1" x14ac:dyDescent="0.3">
      <c r="A291" s="34"/>
      <c r="D291" s="3"/>
      <c r="F291" s="4"/>
      <c r="G291" s="36"/>
    </row>
    <row r="292" spans="1:7" s="2" customFormat="1" ht="13.5" hidden="1" thickBot="1" x14ac:dyDescent="0.3">
      <c r="A292" s="34"/>
      <c r="B292" s="2" t="s">
        <v>20</v>
      </c>
      <c r="D292" s="3"/>
      <c r="E292" s="14" t="s">
        <v>2</v>
      </c>
      <c r="F292" s="54"/>
      <c r="G292" s="36"/>
    </row>
    <row r="293" spans="1:7" s="2" customFormat="1" ht="6.75" hidden="1" customHeight="1" thickBot="1" x14ac:dyDescent="0.3">
      <c r="A293" s="34"/>
      <c r="D293" s="3"/>
      <c r="F293" s="4"/>
      <c r="G293" s="36"/>
    </row>
    <row r="294" spans="1:7" s="2" customFormat="1" ht="13.5" hidden="1" thickBot="1" x14ac:dyDescent="0.3">
      <c r="A294" s="34"/>
      <c r="C294" s="35" t="s">
        <v>15</v>
      </c>
      <c r="D294" s="3"/>
      <c r="F294" s="18" t="str">
        <f>IF(F282="Yes",1,IF(F282="No",0,IF(AND(ISBLANK(F292),ISNUMBER(F279)),1,IF(F292&gt;0,LOOKUP(F279/F292,$H$7:$H$11),IF(ISTEXT(D272),0,"")))))</f>
        <v/>
      </c>
      <c r="G294" s="36"/>
    </row>
    <row r="295" spans="1:7" s="2" customFormat="1" hidden="1" x14ac:dyDescent="0.25">
      <c r="A295" s="48"/>
      <c r="B295" s="49"/>
      <c r="C295" s="49"/>
      <c r="D295" s="50"/>
      <c r="E295" s="49"/>
      <c r="F295" s="51"/>
      <c r="G295" s="52"/>
    </row>
  </sheetData>
  <mergeCells count="22">
    <mergeCell ref="B259:D265"/>
    <mergeCell ref="B206:D207"/>
    <mergeCell ref="B231:D232"/>
    <mergeCell ref="B281:D282"/>
    <mergeCell ref="B209:D215"/>
    <mergeCell ref="B234:D240"/>
    <mergeCell ref="B284:D290"/>
    <mergeCell ref="B32:D38"/>
    <mergeCell ref="B184:D190"/>
    <mergeCell ref="B59:D65"/>
    <mergeCell ref="B84:D90"/>
    <mergeCell ref="B109:D115"/>
    <mergeCell ref="B134:D140"/>
    <mergeCell ref="B256:D257"/>
    <mergeCell ref="B29:D30"/>
    <mergeCell ref="B56:D57"/>
    <mergeCell ref="B81:D82"/>
    <mergeCell ref="B106:D107"/>
    <mergeCell ref="B131:D132"/>
    <mergeCell ref="B159:D165"/>
    <mergeCell ref="B156:D157"/>
    <mergeCell ref="B181:D182"/>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view="pageBreakPreview" zoomScale="85" zoomScaleNormal="90" zoomScaleSheetLayoutView="85" zoomScalePageLayoutView="90" workbookViewId="0">
      <selection activeCell="F19" sqref="F19"/>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1270500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1270500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2036</v>
      </c>
      <c r="G23" s="80"/>
    </row>
    <row r="24" spans="1:7" ht="6.75" customHeight="1" thickBot="1" x14ac:dyDescent="0.3">
      <c r="A24" s="79"/>
      <c r="G24" s="80"/>
    </row>
    <row r="25" spans="1:7" ht="13.5" thickBot="1" x14ac:dyDescent="0.3">
      <c r="A25" s="79"/>
      <c r="B25" s="5" t="s">
        <v>32</v>
      </c>
      <c r="E25" s="14" t="s">
        <v>2</v>
      </c>
      <c r="F25" s="139">
        <v>3296</v>
      </c>
      <c r="G25" s="80"/>
    </row>
    <row r="26" spans="1:7" ht="6.75" customHeight="1" thickBot="1" x14ac:dyDescent="0.3">
      <c r="A26" s="79"/>
      <c r="G26" s="80"/>
    </row>
    <row r="27" spans="1:7" ht="13.5" thickBot="1" x14ac:dyDescent="0.3">
      <c r="A27" s="79"/>
      <c r="C27" s="5" t="s">
        <v>175</v>
      </c>
      <c r="F27" s="16">
        <f>IF(F25&gt;F23,F23/F25,"N/A")</f>
        <v>0.61771844660194175</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ht="38.25" customHeight="1" x14ac:dyDescent="0.25">
      <c r="A32" s="34"/>
      <c r="B32" s="298" t="s">
        <v>380</v>
      </c>
      <c r="C32" s="299"/>
      <c r="D32" s="300"/>
      <c r="F32" s="4"/>
      <c r="G32" s="36"/>
    </row>
    <row r="33" spans="1:7" s="2" customFormat="1" ht="42" customHeight="1" x14ac:dyDescent="0.25">
      <c r="A33" s="34"/>
      <c r="B33" s="301"/>
      <c r="C33" s="302"/>
      <c r="D33" s="303"/>
      <c r="F33" s="4"/>
      <c r="G33" s="36"/>
    </row>
    <row r="34" spans="1:7" s="2" customFormat="1" ht="32.25" customHeight="1" x14ac:dyDescent="0.25">
      <c r="A34" s="34"/>
      <c r="B34" s="301"/>
      <c r="C34" s="302"/>
      <c r="D34" s="303"/>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ht="14.25" customHeight="1" x14ac:dyDescent="0.25">
      <c r="A38" s="34"/>
      <c r="B38" s="304"/>
      <c r="C38" s="305"/>
      <c r="D38" s="306"/>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114.75" x14ac:dyDescent="0.25">
      <c r="A47" s="40"/>
      <c r="B47" s="41" t="s">
        <v>234</v>
      </c>
      <c r="C47" s="41"/>
      <c r="D47" s="267" t="s">
        <v>381</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t="s">
        <v>191</v>
      </c>
      <c r="G57" s="36"/>
    </row>
    <row r="58" spans="1:7" s="2" customFormat="1" ht="6.75" customHeight="1" x14ac:dyDescent="0.25">
      <c r="A58" s="34"/>
      <c r="D58" s="3"/>
      <c r="F58" s="4"/>
      <c r="G58" s="36"/>
    </row>
    <row r="59" spans="1:7" s="2" customFormat="1" ht="24.75" customHeight="1" x14ac:dyDescent="0.25">
      <c r="A59" s="34"/>
      <c r="B59" s="298" t="s">
        <v>382</v>
      </c>
      <c r="C59" s="299"/>
      <c r="D59" s="300"/>
      <c r="F59" s="4"/>
      <c r="G59" s="36"/>
    </row>
    <row r="60" spans="1:7" s="2" customFormat="1" ht="39.75" customHeight="1" x14ac:dyDescent="0.25">
      <c r="A60" s="34"/>
      <c r="B60" s="301"/>
      <c r="C60" s="302"/>
      <c r="D60" s="303"/>
      <c r="F60" s="4"/>
      <c r="G60" s="36"/>
    </row>
    <row r="61" spans="1:7" s="2" customFormat="1" ht="37.5" customHeight="1" x14ac:dyDescent="0.25">
      <c r="A61" s="34"/>
      <c r="B61" s="301"/>
      <c r="C61" s="302"/>
      <c r="D61" s="303"/>
      <c r="F61" s="4"/>
      <c r="G61" s="36"/>
    </row>
    <row r="62" spans="1:7" s="2" customFormat="1" ht="32.25" customHeight="1" x14ac:dyDescent="0.25">
      <c r="A62" s="34"/>
      <c r="B62" s="301"/>
      <c r="C62" s="302"/>
      <c r="D62" s="303"/>
      <c r="F62" s="4"/>
      <c r="G62" s="36"/>
    </row>
    <row r="63" spans="1:7" s="2" customFormat="1" ht="26.25" customHeight="1" x14ac:dyDescent="0.25">
      <c r="A63" s="34"/>
      <c r="B63" s="301"/>
      <c r="C63" s="302"/>
      <c r="D63" s="303"/>
      <c r="F63" s="4"/>
      <c r="G63" s="36"/>
    </row>
    <row r="64" spans="1:7" s="2" customFormat="1" ht="27" customHeight="1" x14ac:dyDescent="0.25">
      <c r="A64" s="34"/>
      <c r="B64" s="301"/>
      <c r="C64" s="302"/>
      <c r="D64" s="303"/>
      <c r="F64" s="4"/>
      <c r="G64" s="36"/>
    </row>
    <row r="65" spans="1:7" s="2" customFormat="1" ht="39" customHeigh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383</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v>755</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v>1643</v>
      </c>
      <c r="G77" s="36"/>
    </row>
    <row r="78" spans="1:7" s="2" customFormat="1" ht="6.75" customHeight="1" thickBot="1" x14ac:dyDescent="0.3">
      <c r="A78" s="34"/>
      <c r="D78" s="3"/>
      <c r="F78" s="4"/>
      <c r="G78" s="36"/>
    </row>
    <row r="79" spans="1:7" s="2" customFormat="1" ht="13.5" thickBot="1" x14ac:dyDescent="0.3">
      <c r="A79" s="34"/>
      <c r="C79" s="2" t="s">
        <v>14</v>
      </c>
      <c r="D79" s="3"/>
      <c r="F79" s="16">
        <f>IF(F77&gt;F75,F75/F77,IF(F82&gt;0,F82,"N/A"))</f>
        <v>0.45952525867315885</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c r="G82" s="36"/>
    </row>
    <row r="83" spans="1:7" s="2" customFormat="1" ht="6.75" customHeight="1" x14ac:dyDescent="0.25">
      <c r="A83" s="34"/>
      <c r="D83" s="3"/>
      <c r="F83" s="4"/>
      <c r="G83" s="36"/>
    </row>
    <row r="84" spans="1:7" s="2" customFormat="1" x14ac:dyDescent="0.25">
      <c r="A84" s="34"/>
      <c r="B84" s="298" t="s">
        <v>384</v>
      </c>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ht="28.5" customHeigh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234</v>
      </c>
      <c r="C97" s="41"/>
      <c r="D97" s="154" t="s">
        <v>385</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v>24</v>
      </c>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v>11108</v>
      </c>
      <c r="G102" s="36"/>
    </row>
    <row r="103" spans="1:7" s="2" customFormat="1" ht="6.75" customHeight="1" thickBot="1" x14ac:dyDescent="0.3">
      <c r="A103" s="34"/>
      <c r="D103" s="3"/>
      <c r="F103" s="4"/>
      <c r="G103" s="36"/>
    </row>
    <row r="104" spans="1:7" s="2" customFormat="1" ht="13.5" thickBot="1" x14ac:dyDescent="0.3">
      <c r="A104" s="34"/>
      <c r="C104" s="2" t="s">
        <v>14</v>
      </c>
      <c r="D104" s="3"/>
      <c r="F104" s="16">
        <f>IF(F102&gt;F100,F100/F102,IF(F107&gt;0,F107,"N/A"))</f>
        <v>2.1606049693914295E-3</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c r="G107" s="36"/>
    </row>
    <row r="108" spans="1:7" s="2" customFormat="1" ht="6.75" customHeight="1" x14ac:dyDescent="0.25">
      <c r="A108" s="34"/>
      <c r="D108" s="3"/>
      <c r="F108" s="4"/>
      <c r="G108" s="36"/>
    </row>
    <row r="109" spans="1:7" s="2" customFormat="1" x14ac:dyDescent="0.25">
      <c r="A109" s="34"/>
      <c r="B109" s="298" t="s">
        <v>386</v>
      </c>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ht="15.75" customHeigh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IF(F107="Yes",1,IF(F107="No",0,IF(AND(ISBLANK(F117),ISNUMBER(F104)),1,IF(F117&gt;0,LOOKUP(F104/F117,$H$7:$H$11),IF(ISTEXT(D97),0,"")))))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t="s">
        <v>387</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t="s">
        <v>191</v>
      </c>
      <c r="G132" s="36"/>
    </row>
    <row r="133" spans="1:7" s="2" customFormat="1" ht="6.75" customHeight="1" x14ac:dyDescent="0.25">
      <c r="A133" s="34"/>
      <c r="D133" s="3"/>
      <c r="F133" s="4"/>
      <c r="G133" s="36"/>
    </row>
    <row r="134" spans="1:7" s="2" customFormat="1" x14ac:dyDescent="0.25">
      <c r="A134" s="34"/>
      <c r="B134" s="298" t="s">
        <v>388</v>
      </c>
      <c r="C134" s="299"/>
      <c r="D134" s="300"/>
      <c r="F134" s="4"/>
      <c r="G134" s="36"/>
    </row>
    <row r="135" spans="1:7" s="2" customFormat="1" x14ac:dyDescent="0.25">
      <c r="A135" s="34"/>
      <c r="B135" s="301"/>
      <c r="C135" s="302"/>
      <c r="D135" s="303"/>
      <c r="F135" s="4"/>
      <c r="G135" s="36"/>
    </row>
    <row r="136" spans="1:7" s="2" customFormat="1" x14ac:dyDescent="0.25">
      <c r="A136" s="34"/>
      <c r="B136" s="301"/>
      <c r="C136" s="302"/>
      <c r="D136" s="303"/>
      <c r="F136" s="4"/>
      <c r="G136" s="36"/>
    </row>
    <row r="137" spans="1:7" s="2" customFormat="1" x14ac:dyDescent="0.25">
      <c r="A137" s="34"/>
      <c r="B137" s="301"/>
      <c r="C137" s="302"/>
      <c r="D137" s="303"/>
      <c r="F137" s="4"/>
      <c r="G137" s="36"/>
    </row>
    <row r="138" spans="1:7" s="2" customFormat="1" x14ac:dyDescent="0.25">
      <c r="A138" s="34"/>
      <c r="B138" s="301"/>
      <c r="C138" s="302"/>
      <c r="D138" s="303"/>
      <c r="F138" s="4"/>
      <c r="G138" s="36"/>
    </row>
    <row r="139" spans="1:7" s="2" customFormat="1" x14ac:dyDescent="0.25">
      <c r="A139" s="34"/>
      <c r="B139" s="301"/>
      <c r="C139" s="302"/>
      <c r="D139" s="303"/>
      <c r="F139" s="4"/>
      <c r="G139" s="36"/>
    </row>
    <row r="140" spans="1:7" s="2" customFormat="1" x14ac:dyDescent="0.25">
      <c r="A140" s="34"/>
      <c r="B140" s="304"/>
      <c r="C140" s="305"/>
      <c r="D140" s="30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t="s">
        <v>191</v>
      </c>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IF(F132="Yes",1,IF(F132="No",0,IF(AND(ISBLANK(F142),ISNUMBER(F129)),1,IF(F142&gt;0,LOOKUP(F129/F142,$H$7:$H$11),IF(ISTEXT(D122),0,"")))))</f>
        <v>1</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7" t="s">
        <v>306</v>
      </c>
      <c r="C156" s="297"/>
      <c r="D156" s="297"/>
      <c r="F156" s="4"/>
      <c r="G156" s="36"/>
    </row>
    <row r="157" spans="1:7" s="2" customFormat="1" ht="13.5" thickBot="1" x14ac:dyDescent="0.3">
      <c r="A157" s="34"/>
      <c r="B157" s="297"/>
      <c r="C157" s="297"/>
      <c r="D157" s="297"/>
      <c r="E157" s="14" t="s">
        <v>2</v>
      </c>
      <c r="F157" s="15"/>
      <c r="G157" s="36"/>
    </row>
    <row r="158" spans="1:7" s="2" customFormat="1" ht="6.75" customHeight="1" x14ac:dyDescent="0.25">
      <c r="A158" s="34"/>
      <c r="D158" s="3"/>
      <c r="F158" s="4"/>
      <c r="G158" s="36"/>
    </row>
    <row r="159" spans="1:7" s="2" customFormat="1" x14ac:dyDescent="0.25">
      <c r="A159" s="34"/>
      <c r="B159" s="298"/>
      <c r="C159" s="299"/>
      <c r="D159" s="300"/>
      <c r="F159" s="4"/>
      <c r="G159" s="36"/>
    </row>
    <row r="160" spans="1:7" s="2" customFormat="1" x14ac:dyDescent="0.25">
      <c r="A160" s="34"/>
      <c r="B160" s="301"/>
      <c r="C160" s="302"/>
      <c r="D160" s="303"/>
      <c r="F160" s="4"/>
      <c r="G160" s="36"/>
    </row>
    <row r="161" spans="1:7" s="2" customFormat="1" x14ac:dyDescent="0.25">
      <c r="A161" s="34"/>
      <c r="B161" s="301"/>
      <c r="C161" s="302"/>
      <c r="D161" s="303"/>
      <c r="F161" s="4"/>
      <c r="G161" s="36"/>
    </row>
    <row r="162" spans="1:7" s="2" customFormat="1" x14ac:dyDescent="0.25">
      <c r="A162" s="34"/>
      <c r="B162" s="301"/>
      <c r="C162" s="302"/>
      <c r="D162" s="303"/>
      <c r="F162" s="4"/>
      <c r="G162" s="36"/>
    </row>
    <row r="163" spans="1:7" s="2" customFormat="1" x14ac:dyDescent="0.25">
      <c r="A163" s="34"/>
      <c r="B163" s="301"/>
      <c r="C163" s="302"/>
      <c r="D163" s="303"/>
      <c r="F163" s="4"/>
      <c r="G163" s="36"/>
    </row>
    <row r="164" spans="1:7" s="2" customFormat="1" x14ac:dyDescent="0.25">
      <c r="A164" s="34"/>
      <c r="B164" s="301"/>
      <c r="C164" s="302"/>
      <c r="D164" s="303"/>
      <c r="F164" s="4"/>
      <c r="G164" s="36"/>
    </row>
    <row r="165" spans="1:7" s="2" customFormat="1" x14ac:dyDescent="0.25">
      <c r="A165" s="34"/>
      <c r="B165" s="304"/>
      <c r="C165" s="305"/>
      <c r="D165" s="30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7" t="s">
        <v>306</v>
      </c>
      <c r="C181" s="297"/>
      <c r="D181" s="297"/>
      <c r="F181" s="4"/>
      <c r="G181" s="36"/>
    </row>
    <row r="182" spans="1:7" s="2" customFormat="1" ht="13.5" thickBot="1" x14ac:dyDescent="0.3">
      <c r="A182" s="34"/>
      <c r="B182" s="297"/>
      <c r="C182" s="297"/>
      <c r="D182" s="297"/>
      <c r="E182" s="14" t="s">
        <v>2</v>
      </c>
      <c r="F182" s="15"/>
      <c r="G182" s="36"/>
    </row>
    <row r="183" spans="1:7" s="2" customFormat="1" ht="6.75" customHeight="1" x14ac:dyDescent="0.25">
      <c r="A183" s="34"/>
      <c r="D183" s="3"/>
      <c r="F183" s="4"/>
      <c r="G183" s="36"/>
    </row>
    <row r="184" spans="1:7" s="2" customFormat="1" x14ac:dyDescent="0.25">
      <c r="A184" s="34"/>
      <c r="B184" s="298"/>
      <c r="C184" s="299"/>
      <c r="D184" s="300"/>
      <c r="F184" s="4"/>
      <c r="G184" s="36"/>
    </row>
    <row r="185" spans="1:7" s="2" customFormat="1" x14ac:dyDescent="0.25">
      <c r="A185" s="34"/>
      <c r="B185" s="301"/>
      <c r="C185" s="302"/>
      <c r="D185" s="303"/>
      <c r="F185" s="4"/>
      <c r="G185" s="36"/>
    </row>
    <row r="186" spans="1:7" s="2" customFormat="1" x14ac:dyDescent="0.25">
      <c r="A186" s="34"/>
      <c r="B186" s="301"/>
      <c r="C186" s="302"/>
      <c r="D186" s="303"/>
      <c r="F186" s="4"/>
      <c r="G186" s="36"/>
    </row>
    <row r="187" spans="1:7" s="2" customFormat="1" x14ac:dyDescent="0.25">
      <c r="A187" s="34"/>
      <c r="B187" s="301"/>
      <c r="C187" s="302"/>
      <c r="D187" s="303"/>
      <c r="F187" s="4"/>
      <c r="G187" s="36"/>
    </row>
    <row r="188" spans="1:7" s="2" customFormat="1" x14ac:dyDescent="0.25">
      <c r="A188" s="34"/>
      <c r="B188" s="301"/>
      <c r="C188" s="302"/>
      <c r="D188" s="303"/>
      <c r="F188" s="4"/>
      <c r="G188" s="36"/>
    </row>
    <row r="189" spans="1:7" s="2" customFormat="1" x14ac:dyDescent="0.25">
      <c r="A189" s="34"/>
      <c r="B189" s="301"/>
      <c r="C189" s="302"/>
      <c r="D189" s="303"/>
      <c r="F189" s="4"/>
      <c r="G189" s="36"/>
    </row>
    <row r="190" spans="1:7" s="2" customFormat="1" x14ac:dyDescent="0.25">
      <c r="A190" s="34"/>
      <c r="B190" s="304"/>
      <c r="C190" s="305"/>
      <c r="D190" s="30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297" t="s">
        <v>306</v>
      </c>
      <c r="C206" s="297"/>
      <c r="D206" s="297"/>
      <c r="F206" s="4"/>
      <c r="G206" s="36"/>
    </row>
    <row r="207" spans="1:7" s="2" customFormat="1" ht="13.5" thickBot="1" x14ac:dyDescent="0.3">
      <c r="A207" s="34"/>
      <c r="B207" s="297"/>
      <c r="C207" s="297"/>
      <c r="D207" s="297"/>
      <c r="E207" s="14" t="s">
        <v>2</v>
      </c>
      <c r="F207" s="15"/>
      <c r="G207" s="36"/>
    </row>
    <row r="208" spans="1:7" s="2" customFormat="1" ht="6.75" customHeight="1" x14ac:dyDescent="0.25">
      <c r="A208" s="34"/>
      <c r="D208" s="3"/>
      <c r="F208" s="4"/>
      <c r="G208" s="36"/>
    </row>
    <row r="209" spans="1:7" s="2" customFormat="1" x14ac:dyDescent="0.25">
      <c r="A209" s="34"/>
      <c r="B209" s="298"/>
      <c r="C209" s="299"/>
      <c r="D209" s="300"/>
      <c r="F209" s="4"/>
      <c r="G209" s="36"/>
    </row>
    <row r="210" spans="1:7" s="2" customFormat="1" x14ac:dyDescent="0.25">
      <c r="A210" s="34"/>
      <c r="B210" s="301"/>
      <c r="C210" s="302"/>
      <c r="D210" s="303"/>
      <c r="F210" s="4"/>
      <c r="G210" s="36"/>
    </row>
    <row r="211" spans="1:7" s="2" customFormat="1" x14ac:dyDescent="0.25">
      <c r="A211" s="34"/>
      <c r="B211" s="301"/>
      <c r="C211" s="302"/>
      <c r="D211" s="303"/>
      <c r="F211" s="4"/>
      <c r="G211" s="36"/>
    </row>
    <row r="212" spans="1:7" s="2" customFormat="1" x14ac:dyDescent="0.25">
      <c r="A212" s="34"/>
      <c r="B212" s="301"/>
      <c r="C212" s="302"/>
      <c r="D212" s="303"/>
      <c r="F212" s="4"/>
      <c r="G212" s="36"/>
    </row>
    <row r="213" spans="1:7" s="2" customFormat="1" x14ac:dyDescent="0.25">
      <c r="A213" s="34"/>
      <c r="B213" s="301"/>
      <c r="C213" s="302"/>
      <c r="D213" s="303"/>
      <c r="F213" s="4"/>
      <c r="G213" s="36"/>
    </row>
    <row r="214" spans="1:7" s="2" customFormat="1" x14ac:dyDescent="0.25">
      <c r="A214" s="34"/>
      <c r="B214" s="301"/>
      <c r="C214" s="302"/>
      <c r="D214" s="303"/>
      <c r="F214" s="4"/>
      <c r="G214" s="36"/>
    </row>
    <row r="215" spans="1:7" s="2" customFormat="1" x14ac:dyDescent="0.25">
      <c r="A215" s="34"/>
      <c r="B215" s="304"/>
      <c r="C215" s="305"/>
      <c r="D215" s="306"/>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297" t="s">
        <v>306</v>
      </c>
      <c r="C231" s="297"/>
      <c r="D231" s="297"/>
      <c r="F231" s="4"/>
      <c r="G231" s="36"/>
    </row>
    <row r="232" spans="1:7" s="2" customFormat="1" ht="13.5" thickBot="1" x14ac:dyDescent="0.3">
      <c r="A232" s="34"/>
      <c r="B232" s="297"/>
      <c r="C232" s="297"/>
      <c r="D232" s="297"/>
      <c r="E232" s="14" t="s">
        <v>2</v>
      </c>
      <c r="F232" s="15"/>
      <c r="G232" s="36"/>
    </row>
    <row r="233" spans="1:7" s="2" customFormat="1" ht="6.75" customHeight="1" x14ac:dyDescent="0.25">
      <c r="A233" s="34"/>
      <c r="D233" s="3"/>
      <c r="F233" s="4"/>
      <c r="G233" s="36"/>
    </row>
    <row r="234" spans="1:7" s="2" customFormat="1" x14ac:dyDescent="0.25">
      <c r="A234" s="34"/>
      <c r="B234" s="298"/>
      <c r="C234" s="299"/>
      <c r="D234" s="300"/>
      <c r="F234" s="4"/>
      <c r="G234" s="36"/>
    </row>
    <row r="235" spans="1:7" s="2" customFormat="1" x14ac:dyDescent="0.25">
      <c r="A235" s="34"/>
      <c r="B235" s="301"/>
      <c r="C235" s="302"/>
      <c r="D235" s="303"/>
      <c r="F235" s="4"/>
      <c r="G235" s="36"/>
    </row>
    <row r="236" spans="1:7" s="2" customFormat="1" x14ac:dyDescent="0.25">
      <c r="A236" s="34"/>
      <c r="B236" s="301"/>
      <c r="C236" s="302"/>
      <c r="D236" s="303"/>
      <c r="F236" s="4"/>
      <c r="G236" s="36"/>
    </row>
    <row r="237" spans="1:7" s="2" customFormat="1" x14ac:dyDescent="0.25">
      <c r="A237" s="34"/>
      <c r="B237" s="301"/>
      <c r="C237" s="302"/>
      <c r="D237" s="303"/>
      <c r="F237" s="4"/>
      <c r="G237" s="36"/>
    </row>
    <row r="238" spans="1:7" s="2" customFormat="1" x14ac:dyDescent="0.25">
      <c r="A238" s="34"/>
      <c r="B238" s="301"/>
      <c r="C238" s="302"/>
      <c r="D238" s="303"/>
      <c r="F238" s="4"/>
      <c r="G238" s="36"/>
    </row>
    <row r="239" spans="1:7" s="2" customFormat="1" x14ac:dyDescent="0.25">
      <c r="A239" s="34"/>
      <c r="B239" s="301"/>
      <c r="C239" s="302"/>
      <c r="D239" s="303"/>
      <c r="F239" s="4"/>
      <c r="G239" s="36"/>
    </row>
    <row r="240" spans="1:7" s="2" customFormat="1" x14ac:dyDescent="0.25">
      <c r="A240" s="34"/>
      <c r="B240" s="304"/>
      <c r="C240" s="305"/>
      <c r="D240" s="306"/>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297" t="s">
        <v>306</v>
      </c>
      <c r="C256" s="297"/>
      <c r="D256" s="297"/>
      <c r="F256" s="4"/>
      <c r="G256" s="36"/>
    </row>
    <row r="257" spans="1:7" s="2" customFormat="1" ht="13.5" thickBot="1" x14ac:dyDescent="0.3">
      <c r="A257" s="34"/>
      <c r="B257" s="297"/>
      <c r="C257" s="297"/>
      <c r="D257" s="297"/>
      <c r="E257" s="14" t="s">
        <v>2</v>
      </c>
      <c r="F257" s="15"/>
      <c r="G257" s="36"/>
    </row>
    <row r="258" spans="1:7" s="2" customFormat="1" ht="6.75" customHeight="1" x14ac:dyDescent="0.25">
      <c r="A258" s="34"/>
      <c r="D258" s="3"/>
      <c r="F258" s="4"/>
      <c r="G258" s="36"/>
    </row>
    <row r="259" spans="1:7" s="2" customFormat="1" x14ac:dyDescent="0.25">
      <c r="A259" s="34"/>
      <c r="B259" s="298"/>
      <c r="C259" s="299"/>
      <c r="D259" s="300"/>
      <c r="F259" s="4"/>
      <c r="G259" s="36"/>
    </row>
    <row r="260" spans="1:7" s="2" customFormat="1" x14ac:dyDescent="0.25">
      <c r="A260" s="34"/>
      <c r="B260" s="301"/>
      <c r="C260" s="302"/>
      <c r="D260" s="303"/>
      <c r="F260" s="4"/>
      <c r="G260" s="36"/>
    </row>
    <row r="261" spans="1:7" s="2" customFormat="1" x14ac:dyDescent="0.25">
      <c r="A261" s="34"/>
      <c r="B261" s="301"/>
      <c r="C261" s="302"/>
      <c r="D261" s="303"/>
      <c r="F261" s="4"/>
      <c r="G261" s="36"/>
    </row>
    <row r="262" spans="1:7" s="2" customFormat="1" x14ac:dyDescent="0.25">
      <c r="A262" s="34"/>
      <c r="B262" s="301"/>
      <c r="C262" s="302"/>
      <c r="D262" s="303"/>
      <c r="F262" s="4"/>
      <c r="G262" s="36"/>
    </row>
    <row r="263" spans="1:7" s="2" customFormat="1" x14ac:dyDescent="0.25">
      <c r="A263" s="34"/>
      <c r="B263" s="301"/>
      <c r="C263" s="302"/>
      <c r="D263" s="303"/>
      <c r="F263" s="4"/>
      <c r="G263" s="36"/>
    </row>
    <row r="264" spans="1:7" s="2" customFormat="1" x14ac:dyDescent="0.25">
      <c r="A264" s="34"/>
      <c r="B264" s="301"/>
      <c r="C264" s="302"/>
      <c r="D264" s="303"/>
      <c r="F264" s="4"/>
      <c r="G264" s="36"/>
    </row>
    <row r="265" spans="1:7" s="2" customFormat="1" x14ac:dyDescent="0.25">
      <c r="A265" s="34"/>
      <c r="B265" s="304"/>
      <c r="C265" s="305"/>
      <c r="D265" s="306"/>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256:D257"/>
    <mergeCell ref="B234:D240"/>
    <mergeCell ref="B259:D265"/>
    <mergeCell ref="B32:D38"/>
    <mergeCell ref="B184:D190"/>
    <mergeCell ref="B59:D65"/>
    <mergeCell ref="B84:D90"/>
    <mergeCell ref="B109:D115"/>
    <mergeCell ref="B134:D140"/>
    <mergeCell ref="B159:D165"/>
    <mergeCell ref="B29:D30"/>
    <mergeCell ref="B56:D57"/>
    <mergeCell ref="B81:D82"/>
    <mergeCell ref="B106:D107"/>
    <mergeCell ref="B131:D132"/>
    <mergeCell ref="B231:D232"/>
    <mergeCell ref="B156:D157"/>
    <mergeCell ref="B209:D215"/>
    <mergeCell ref="B181:D182"/>
    <mergeCell ref="B206:D207"/>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16383"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180</v>
      </c>
    </row>
    <row r="6" spans="1:8" ht="15" thickBot="1" x14ac:dyDescent="0.3">
      <c r="D6" s="93" t="s">
        <v>143</v>
      </c>
      <c r="E6" s="12" t="s">
        <v>2</v>
      </c>
      <c r="F6" s="15" t="s">
        <v>192</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182</v>
      </c>
      <c r="F27" s="16" t="str">
        <f>IF(F25&gt;F23,F23/F25,"N/A")</f>
        <v>N/A</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x14ac:dyDescent="0.25">
      <c r="A32" s="34"/>
      <c r="B32" s="298"/>
      <c r="C32" s="299"/>
      <c r="D32" s="300"/>
      <c r="F32" s="4"/>
      <c r="G32" s="36"/>
    </row>
    <row r="33" spans="1:7" s="2" customFormat="1" x14ac:dyDescent="0.25">
      <c r="A33" s="34"/>
      <c r="B33" s="301"/>
      <c r="C33" s="302"/>
      <c r="D33" s="303"/>
      <c r="F33" s="4"/>
      <c r="G33" s="36"/>
    </row>
    <row r="34" spans="1:7" s="2" customFormat="1" x14ac:dyDescent="0.25">
      <c r="A34" s="34"/>
      <c r="B34" s="301"/>
      <c r="C34" s="302"/>
      <c r="D34" s="303"/>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x14ac:dyDescent="0.25">
      <c r="A38" s="34"/>
      <c r="B38" s="304"/>
      <c r="C38" s="305"/>
      <c r="D38" s="306"/>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IF(ISNUMBER(F40),LOOKUP(F42,$H$6:$H$10),IF(F23&lt;F25,1,IF(F6="Yes",0,"")))</f>
        <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c r="G57" s="36"/>
    </row>
    <row r="58" spans="1:7" s="2" customFormat="1" ht="6.75" customHeight="1" x14ac:dyDescent="0.25">
      <c r="A58" s="34"/>
      <c r="D58" s="3"/>
      <c r="F58" s="4"/>
      <c r="G58" s="36"/>
    </row>
    <row r="59" spans="1:7" s="2" customFormat="1" x14ac:dyDescent="0.25">
      <c r="A59" s="34"/>
      <c r="B59" s="298"/>
      <c r="C59" s="299"/>
      <c r="D59" s="300"/>
      <c r="F59" s="4"/>
      <c r="G59" s="36"/>
    </row>
    <row r="60" spans="1:7" s="2" customFormat="1" x14ac:dyDescent="0.25">
      <c r="A60" s="34"/>
      <c r="B60" s="301"/>
      <c r="C60" s="302"/>
      <c r="D60" s="303"/>
      <c r="F60" s="4"/>
      <c r="G60" s="36"/>
    </row>
    <row r="61" spans="1:7" s="2" customFormat="1" x14ac:dyDescent="0.25">
      <c r="A61" s="34"/>
      <c r="B61" s="301"/>
      <c r="C61" s="302"/>
      <c r="D61" s="303"/>
      <c r="F61" s="4"/>
      <c r="G61" s="36"/>
    </row>
    <row r="62" spans="1:7" s="2" customFormat="1" x14ac:dyDescent="0.25">
      <c r="A62" s="34"/>
      <c r="B62" s="301"/>
      <c r="C62" s="302"/>
      <c r="D62" s="303"/>
      <c r="F62" s="4"/>
      <c r="G62" s="36"/>
    </row>
    <row r="63" spans="1:7" s="2" customFormat="1" x14ac:dyDescent="0.25">
      <c r="A63" s="34"/>
      <c r="B63" s="301"/>
      <c r="C63" s="302"/>
      <c r="D63" s="303"/>
      <c r="F63" s="4"/>
      <c r="G63" s="36"/>
    </row>
    <row r="64" spans="1:7" s="2" customFormat="1" x14ac:dyDescent="0.25">
      <c r="A64" s="34"/>
      <c r="B64" s="301"/>
      <c r="C64" s="302"/>
      <c r="D64" s="303"/>
      <c r="F64" s="4"/>
      <c r="G64" s="36"/>
    </row>
    <row r="65" spans="1:7" s="2" customForma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IF(F57="Yes",1,IF(F57="No",0,IF(AND(ISBLANK(F67),ISNUMBER(F54)),1,IF(F67&gt;0,LOOKUP(F54/F67,$H$6:$H$10),IF(ISTEXT(D47),0,"")))))</f>
        <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c r="G82" s="36"/>
    </row>
    <row r="83" spans="1:7" s="2" customFormat="1" ht="6.75" customHeight="1" x14ac:dyDescent="0.25">
      <c r="A83" s="34"/>
      <c r="D83" s="3"/>
      <c r="F83" s="4"/>
      <c r="G83" s="36"/>
    </row>
    <row r="84" spans="1:7" s="2" customFormat="1" x14ac:dyDescent="0.25">
      <c r="A84" s="34"/>
      <c r="B84" s="298"/>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IF(F82="Yes",1,IF(F82="No",0,IF(AND(ISBLANK(F92),ISNUMBER(F79)),1,IF(F92&gt;0,LOOKUP(F79/F92,$H$6:$H$10),IF(ISTEXT(D72),0,"")))))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c r="G107" s="36"/>
    </row>
    <row r="108" spans="1:7" s="2" customFormat="1" ht="6.75" customHeight="1" x14ac:dyDescent="0.25">
      <c r="A108" s="34"/>
      <c r="D108" s="3"/>
      <c r="F108" s="4"/>
      <c r="G108" s="36"/>
    </row>
    <row r="109" spans="1:7" s="2" customFormat="1" x14ac:dyDescent="0.25">
      <c r="A109" s="34"/>
      <c r="B109" s="298"/>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c r="G132" s="36"/>
    </row>
    <row r="133" spans="1:7" s="2" customFormat="1" ht="6.75" customHeight="1" x14ac:dyDescent="0.25">
      <c r="A133" s="34"/>
      <c r="D133" s="3"/>
      <c r="F133" s="4"/>
      <c r="G133" s="36"/>
    </row>
    <row r="134" spans="1:7" s="2" customFormat="1" x14ac:dyDescent="0.25">
      <c r="A134" s="34"/>
      <c r="B134" s="298"/>
      <c r="C134" s="299"/>
      <c r="D134" s="300"/>
      <c r="F134" s="4"/>
      <c r="G134" s="36"/>
    </row>
    <row r="135" spans="1:7" s="2" customFormat="1" x14ac:dyDescent="0.25">
      <c r="A135" s="34"/>
      <c r="B135" s="301"/>
      <c r="C135" s="302"/>
      <c r="D135" s="303"/>
      <c r="F135" s="4"/>
      <c r="G135" s="36"/>
    </row>
    <row r="136" spans="1:7" s="2" customFormat="1" x14ac:dyDescent="0.25">
      <c r="A136" s="34"/>
      <c r="B136" s="301"/>
      <c r="C136" s="302"/>
      <c r="D136" s="303"/>
      <c r="F136" s="4"/>
      <c r="G136" s="36"/>
    </row>
    <row r="137" spans="1:7" s="2" customFormat="1" x14ac:dyDescent="0.25">
      <c r="A137" s="34"/>
      <c r="B137" s="301"/>
      <c r="C137" s="302"/>
      <c r="D137" s="303"/>
      <c r="F137" s="4"/>
      <c r="G137" s="36"/>
    </row>
    <row r="138" spans="1:7" s="2" customFormat="1" x14ac:dyDescent="0.25">
      <c r="A138" s="34"/>
      <c r="B138" s="301"/>
      <c r="C138" s="302"/>
      <c r="D138" s="303"/>
      <c r="F138" s="4"/>
      <c r="G138" s="36"/>
    </row>
    <row r="139" spans="1:7" s="2" customFormat="1" x14ac:dyDescent="0.25">
      <c r="A139" s="34"/>
      <c r="B139" s="301"/>
      <c r="C139" s="302"/>
      <c r="D139" s="303"/>
      <c r="F139" s="4"/>
      <c r="G139" s="36"/>
    </row>
    <row r="140" spans="1:7" s="2" customFormat="1" x14ac:dyDescent="0.25">
      <c r="A140" s="34"/>
      <c r="B140" s="304"/>
      <c r="C140" s="305"/>
      <c r="D140" s="30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7" t="s">
        <v>306</v>
      </c>
      <c r="C156" s="297"/>
      <c r="D156" s="297"/>
      <c r="F156" s="4"/>
      <c r="G156" s="36"/>
    </row>
    <row r="157" spans="1:7" s="2" customFormat="1" ht="13.5" thickBot="1" x14ac:dyDescent="0.3">
      <c r="A157" s="34"/>
      <c r="B157" s="297"/>
      <c r="C157" s="297"/>
      <c r="D157" s="297"/>
      <c r="E157" s="14" t="s">
        <v>2</v>
      </c>
      <c r="F157" s="15"/>
      <c r="G157" s="36"/>
    </row>
    <row r="158" spans="1:7" s="2" customFormat="1" ht="6.75" customHeight="1" x14ac:dyDescent="0.25">
      <c r="A158" s="34"/>
      <c r="D158" s="3"/>
      <c r="F158" s="4"/>
      <c r="G158" s="36"/>
    </row>
    <row r="159" spans="1:7" s="2" customFormat="1" x14ac:dyDescent="0.25">
      <c r="A159" s="34"/>
      <c r="B159" s="298"/>
      <c r="C159" s="299"/>
      <c r="D159" s="300"/>
      <c r="F159" s="4"/>
      <c r="G159" s="36"/>
    </row>
    <row r="160" spans="1:7" s="2" customFormat="1" x14ac:dyDescent="0.25">
      <c r="A160" s="34"/>
      <c r="B160" s="301"/>
      <c r="C160" s="302"/>
      <c r="D160" s="303"/>
      <c r="F160" s="4"/>
      <c r="G160" s="36"/>
    </row>
    <row r="161" spans="1:7" s="2" customFormat="1" x14ac:dyDescent="0.25">
      <c r="A161" s="34"/>
      <c r="B161" s="301"/>
      <c r="C161" s="302"/>
      <c r="D161" s="303"/>
      <c r="F161" s="4"/>
      <c r="G161" s="36"/>
    </row>
    <row r="162" spans="1:7" s="2" customFormat="1" x14ac:dyDescent="0.25">
      <c r="A162" s="34"/>
      <c r="B162" s="301"/>
      <c r="C162" s="302"/>
      <c r="D162" s="303"/>
      <c r="F162" s="4"/>
      <c r="G162" s="36"/>
    </row>
    <row r="163" spans="1:7" s="2" customFormat="1" x14ac:dyDescent="0.25">
      <c r="A163" s="34"/>
      <c r="B163" s="301"/>
      <c r="C163" s="302"/>
      <c r="D163" s="303"/>
      <c r="F163" s="4"/>
      <c r="G163" s="36"/>
    </row>
    <row r="164" spans="1:7" s="2" customFormat="1" x14ac:dyDescent="0.25">
      <c r="A164" s="34"/>
      <c r="B164" s="301"/>
      <c r="C164" s="302"/>
      <c r="D164" s="303"/>
      <c r="F164" s="4"/>
      <c r="G164" s="36"/>
    </row>
    <row r="165" spans="1:7" s="2" customFormat="1" x14ac:dyDescent="0.25">
      <c r="A165" s="34"/>
      <c r="B165" s="304"/>
      <c r="C165" s="305"/>
      <c r="D165" s="30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7" t="s">
        <v>306</v>
      </c>
      <c r="C181" s="297"/>
      <c r="D181" s="297"/>
      <c r="F181" s="4"/>
      <c r="G181" s="36"/>
    </row>
    <row r="182" spans="1:7" s="2" customFormat="1" ht="13.5" thickBot="1" x14ac:dyDescent="0.3">
      <c r="A182" s="34"/>
      <c r="B182" s="297"/>
      <c r="C182" s="297"/>
      <c r="D182" s="297"/>
      <c r="E182" s="14" t="s">
        <v>2</v>
      </c>
      <c r="F182" s="15"/>
      <c r="G182" s="36"/>
    </row>
    <row r="183" spans="1:7" s="2" customFormat="1" ht="6.75" customHeight="1" x14ac:dyDescent="0.25">
      <c r="A183" s="34"/>
      <c r="D183" s="3"/>
      <c r="F183" s="4"/>
      <c r="G183" s="36"/>
    </row>
    <row r="184" spans="1:7" s="2" customFormat="1" x14ac:dyDescent="0.25">
      <c r="A184" s="34"/>
      <c r="B184" s="298"/>
      <c r="C184" s="299"/>
      <c r="D184" s="300"/>
      <c r="F184" s="4"/>
      <c r="G184" s="36"/>
    </row>
    <row r="185" spans="1:7" s="2" customFormat="1" x14ac:dyDescent="0.25">
      <c r="A185" s="34"/>
      <c r="B185" s="301"/>
      <c r="C185" s="302"/>
      <c r="D185" s="303"/>
      <c r="F185" s="4"/>
      <c r="G185" s="36"/>
    </row>
    <row r="186" spans="1:7" s="2" customFormat="1" x14ac:dyDescent="0.25">
      <c r="A186" s="34"/>
      <c r="B186" s="301"/>
      <c r="C186" s="302"/>
      <c r="D186" s="303"/>
      <c r="F186" s="4"/>
      <c r="G186" s="36"/>
    </row>
    <row r="187" spans="1:7" s="2" customFormat="1" x14ac:dyDescent="0.25">
      <c r="A187" s="34"/>
      <c r="B187" s="301"/>
      <c r="C187" s="302"/>
      <c r="D187" s="303"/>
      <c r="F187" s="4"/>
      <c r="G187" s="36"/>
    </row>
    <row r="188" spans="1:7" s="2" customFormat="1" x14ac:dyDescent="0.25">
      <c r="A188" s="34"/>
      <c r="B188" s="301"/>
      <c r="C188" s="302"/>
      <c r="D188" s="303"/>
      <c r="F188" s="4"/>
      <c r="G188" s="36"/>
    </row>
    <row r="189" spans="1:7" s="2" customFormat="1" x14ac:dyDescent="0.25">
      <c r="A189" s="34"/>
      <c r="B189" s="301"/>
      <c r="C189" s="302"/>
      <c r="D189" s="303"/>
      <c r="F189" s="4"/>
      <c r="G189" s="36"/>
    </row>
    <row r="190" spans="1:7" s="2" customFormat="1" x14ac:dyDescent="0.25">
      <c r="A190" s="34"/>
      <c r="B190" s="304"/>
      <c r="C190" s="305"/>
      <c r="D190" s="30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95"/>
  <sheetViews>
    <sheetView showGridLines="0" zoomScale="90" zoomScaleNormal="90" zoomScaleSheetLayoutView="85" zoomScalePageLayoutView="90" workbookViewId="0">
      <selection activeCell="F19" sqref="F19"/>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54">
        <v>1270500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54">
        <v>1270500</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16</v>
      </c>
      <c r="G23" s="80"/>
    </row>
    <row r="24" spans="1:7" ht="6.75" customHeight="1" thickBot="1" x14ac:dyDescent="0.3">
      <c r="A24" s="79"/>
      <c r="G24" s="80"/>
    </row>
    <row r="25" spans="1:7" ht="13.5" thickBot="1" x14ac:dyDescent="0.3">
      <c r="A25" s="79"/>
      <c r="B25" s="5" t="s">
        <v>32</v>
      </c>
      <c r="E25" s="14" t="s">
        <v>2</v>
      </c>
      <c r="F25" s="139">
        <v>847</v>
      </c>
      <c r="G25" s="80"/>
    </row>
    <row r="26" spans="1:7" ht="6.75" customHeight="1" thickBot="1" x14ac:dyDescent="0.3">
      <c r="A26" s="79"/>
      <c r="G26" s="80"/>
    </row>
    <row r="27" spans="1:7" ht="13.5" thickBot="1" x14ac:dyDescent="0.3">
      <c r="A27" s="79"/>
      <c r="C27" s="5" t="s">
        <v>185</v>
      </c>
      <c r="F27" s="269">
        <f>F23/F25</f>
        <v>1.8890200708382526E-2</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x14ac:dyDescent="0.25">
      <c r="A32" s="34"/>
      <c r="B32" s="298" t="s">
        <v>437</v>
      </c>
      <c r="C32" s="299"/>
      <c r="D32" s="300"/>
      <c r="F32" s="4"/>
      <c r="G32" s="36"/>
    </row>
    <row r="33" spans="1:7" s="2" customFormat="1" x14ac:dyDescent="0.25">
      <c r="A33" s="34"/>
      <c r="B33" s="301"/>
      <c r="C33" s="302"/>
      <c r="D33" s="303"/>
      <c r="F33" s="4"/>
      <c r="G33" s="36"/>
    </row>
    <row r="34" spans="1:7" s="2" customFormat="1" x14ac:dyDescent="0.25">
      <c r="A34" s="34"/>
      <c r="B34" s="301"/>
      <c r="C34" s="302"/>
      <c r="D34" s="303"/>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x14ac:dyDescent="0.25">
      <c r="A38" s="34"/>
      <c r="B38" s="304"/>
      <c r="C38" s="305"/>
      <c r="D38" s="306"/>
      <c r="F38" s="4"/>
      <c r="G38" s="36"/>
    </row>
    <row r="39" spans="1:7" ht="6.75" customHeight="1" thickBot="1" x14ac:dyDescent="0.3">
      <c r="A39" s="79"/>
      <c r="G39" s="80"/>
    </row>
    <row r="40" spans="1:7" ht="13.5" thickBot="1" x14ac:dyDescent="0.3">
      <c r="A40" s="79"/>
      <c r="B40" s="5" t="s">
        <v>176</v>
      </c>
      <c r="E40" s="14" t="s">
        <v>2</v>
      </c>
      <c r="F40" s="138" t="s">
        <v>313</v>
      </c>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t="s">
        <v>314</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t="s">
        <v>191</v>
      </c>
      <c r="G57" s="36"/>
    </row>
    <row r="58" spans="1:7" s="2" customFormat="1" ht="6.75" customHeight="1" x14ac:dyDescent="0.25">
      <c r="A58" s="34"/>
      <c r="D58" s="3"/>
      <c r="F58" s="4"/>
      <c r="G58" s="36"/>
    </row>
    <row r="59" spans="1:7" s="2" customFormat="1" x14ac:dyDescent="0.25">
      <c r="A59" s="34"/>
      <c r="B59" s="298" t="s">
        <v>315</v>
      </c>
      <c r="C59" s="299"/>
      <c r="D59" s="300"/>
      <c r="F59" s="4"/>
      <c r="G59" s="36"/>
    </row>
    <row r="60" spans="1:7" s="2" customFormat="1" x14ac:dyDescent="0.25">
      <c r="A60" s="34"/>
      <c r="B60" s="301"/>
      <c r="C60" s="302"/>
      <c r="D60" s="303"/>
      <c r="F60" s="4"/>
      <c r="G60" s="36"/>
    </row>
    <row r="61" spans="1:7" s="2" customFormat="1" x14ac:dyDescent="0.25">
      <c r="A61" s="34"/>
      <c r="B61" s="301"/>
      <c r="C61" s="302"/>
      <c r="D61" s="303"/>
      <c r="F61" s="4"/>
      <c r="G61" s="36"/>
    </row>
    <row r="62" spans="1:7" s="2" customFormat="1" x14ac:dyDescent="0.25">
      <c r="A62" s="34"/>
      <c r="B62" s="301"/>
      <c r="C62" s="302"/>
      <c r="D62" s="303"/>
      <c r="F62" s="4"/>
      <c r="G62" s="36"/>
    </row>
    <row r="63" spans="1:7" s="2" customFormat="1" x14ac:dyDescent="0.25">
      <c r="A63" s="34"/>
      <c r="B63" s="301"/>
      <c r="C63" s="302"/>
      <c r="D63" s="303"/>
      <c r="F63" s="4"/>
      <c r="G63" s="36"/>
    </row>
    <row r="64" spans="1:7" s="2" customFormat="1" x14ac:dyDescent="0.25">
      <c r="A64" s="34"/>
      <c r="B64" s="301"/>
      <c r="C64" s="302"/>
      <c r="D64" s="303"/>
      <c r="F64" s="4"/>
      <c r="G64" s="36"/>
    </row>
    <row r="65" spans="1:7" s="2" customForma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316</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t="s">
        <v>191</v>
      </c>
      <c r="G82" s="36"/>
    </row>
    <row r="83" spans="1:7" s="2" customFormat="1" ht="6.75" customHeight="1" x14ac:dyDescent="0.25">
      <c r="A83" s="34"/>
      <c r="D83" s="3"/>
      <c r="F83" s="4"/>
      <c r="G83" s="36"/>
    </row>
    <row r="84" spans="1:7" s="2" customFormat="1" x14ac:dyDescent="0.25">
      <c r="A84" s="34"/>
      <c r="B84" s="298" t="s">
        <v>317</v>
      </c>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234</v>
      </c>
      <c r="C97" s="41"/>
      <c r="D97" s="154" t="s">
        <v>318</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t="s">
        <v>191</v>
      </c>
      <c r="G107" s="36"/>
    </row>
    <row r="108" spans="1:7" s="2" customFormat="1" ht="6.75" customHeight="1" x14ac:dyDescent="0.25">
      <c r="A108" s="34"/>
      <c r="D108" s="3"/>
      <c r="F108" s="4"/>
      <c r="G108" s="36"/>
    </row>
    <row r="109" spans="1:7" s="2" customFormat="1" x14ac:dyDescent="0.25">
      <c r="A109" s="34"/>
      <c r="B109" s="298" t="s">
        <v>319</v>
      </c>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ht="29.25" customHeigh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191</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IF(F107="Yes",1,IF(F107="No",0,IF(AND(ISBLANK(F117),ISNUMBER(F104)),1,IF(F117&gt;0,LOOKUP(F104/F117,$H$7:$H$10),IF(ISTEXT(D97),0,"")))))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5">
      <c r="A122" s="40"/>
      <c r="B122" s="41" t="s">
        <v>234</v>
      </c>
      <c r="C122" s="41"/>
      <c r="D122" s="154" t="s">
        <v>320</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t="s">
        <v>191</v>
      </c>
      <c r="G132" s="36"/>
    </row>
    <row r="133" spans="1:7" s="2" customFormat="1" ht="6.75" customHeight="1" x14ac:dyDescent="0.25">
      <c r="A133" s="34"/>
      <c r="D133" s="3"/>
      <c r="F133" s="4"/>
      <c r="G133" s="36"/>
    </row>
    <row r="134" spans="1:7" s="2" customFormat="1" x14ac:dyDescent="0.25">
      <c r="A134" s="34"/>
      <c r="B134" s="298" t="s">
        <v>321</v>
      </c>
      <c r="C134" s="299"/>
      <c r="D134" s="300"/>
      <c r="F134" s="4"/>
      <c r="G134" s="36"/>
    </row>
    <row r="135" spans="1:7" s="2" customFormat="1" x14ac:dyDescent="0.25">
      <c r="A135" s="34"/>
      <c r="B135" s="301"/>
      <c r="C135" s="302"/>
      <c r="D135" s="303"/>
      <c r="F135" s="4"/>
      <c r="G135" s="36"/>
    </row>
    <row r="136" spans="1:7" s="2" customFormat="1" x14ac:dyDescent="0.25">
      <c r="A136" s="34"/>
      <c r="B136" s="301"/>
      <c r="C136" s="302"/>
      <c r="D136" s="303"/>
      <c r="F136" s="4"/>
      <c r="G136" s="36"/>
    </row>
    <row r="137" spans="1:7" s="2" customFormat="1" x14ac:dyDescent="0.25">
      <c r="A137" s="34"/>
      <c r="B137" s="301"/>
      <c r="C137" s="302"/>
      <c r="D137" s="303"/>
      <c r="F137" s="4"/>
      <c r="G137" s="36"/>
    </row>
    <row r="138" spans="1:7" s="2" customFormat="1" x14ac:dyDescent="0.25">
      <c r="A138" s="34"/>
      <c r="B138" s="301"/>
      <c r="C138" s="302"/>
      <c r="D138" s="303"/>
      <c r="F138" s="4"/>
      <c r="G138" s="36"/>
    </row>
    <row r="139" spans="1:7" s="2" customFormat="1" x14ac:dyDescent="0.25">
      <c r="A139" s="34"/>
      <c r="B139" s="301"/>
      <c r="C139" s="302"/>
      <c r="D139" s="303"/>
      <c r="F139" s="4"/>
      <c r="G139" s="36"/>
    </row>
    <row r="140" spans="1:7" s="2" customFormat="1" ht="39.75" customHeight="1" x14ac:dyDescent="0.25">
      <c r="A140" s="34"/>
      <c r="B140" s="304"/>
      <c r="C140" s="305"/>
      <c r="D140" s="30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t="s">
        <v>191</v>
      </c>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IF(F132="Yes",1,IF(F132="No",0,IF(AND(ISBLANK(F142),ISNUMBER(F129)),1,IF(F142&gt;0,LOOKUP(F129/F142,$H$7:$H$10),IF(ISTEXT(D122),0,"")))))</f>
        <v>1</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28.5" x14ac:dyDescent="0.25">
      <c r="A147" s="40"/>
      <c r="B147" s="41" t="s">
        <v>234</v>
      </c>
      <c r="C147" s="41"/>
      <c r="D147" s="154" t="s">
        <v>322</v>
      </c>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Yes</v>
      </c>
      <c r="G154" s="36"/>
    </row>
    <row r="155" spans="1:7" s="2" customFormat="1" ht="6.75" customHeight="1" x14ac:dyDescent="0.25">
      <c r="A155" s="34"/>
      <c r="D155" s="3"/>
      <c r="F155" s="4"/>
      <c r="G155" s="36"/>
    </row>
    <row r="156" spans="1:7" s="2" customFormat="1" ht="13.5" customHeight="1" thickBot="1" x14ac:dyDescent="0.3">
      <c r="A156" s="34"/>
      <c r="B156" s="297" t="s">
        <v>306</v>
      </c>
      <c r="C156" s="297"/>
      <c r="D156" s="297"/>
      <c r="F156" s="4"/>
      <c r="G156" s="36"/>
    </row>
    <row r="157" spans="1:7" s="2" customFormat="1" ht="13.5" thickBot="1" x14ac:dyDescent="0.3">
      <c r="A157" s="34"/>
      <c r="B157" s="297"/>
      <c r="C157" s="297"/>
      <c r="D157" s="297"/>
      <c r="E157" s="14" t="s">
        <v>2</v>
      </c>
      <c r="F157" s="15" t="s">
        <v>191</v>
      </c>
      <c r="G157" s="36"/>
    </row>
    <row r="158" spans="1:7" s="2" customFormat="1" ht="6.75" customHeight="1" x14ac:dyDescent="0.25">
      <c r="A158" s="34"/>
      <c r="D158" s="3"/>
      <c r="F158" s="4"/>
      <c r="G158" s="36"/>
    </row>
    <row r="159" spans="1:7" s="2" customFormat="1" x14ac:dyDescent="0.25">
      <c r="A159" s="34"/>
      <c r="B159" s="298" t="s">
        <v>323</v>
      </c>
      <c r="C159" s="299"/>
      <c r="D159" s="300"/>
      <c r="F159" s="4"/>
      <c r="G159" s="36"/>
    </row>
    <row r="160" spans="1:7" s="2" customFormat="1" x14ac:dyDescent="0.25">
      <c r="A160" s="34"/>
      <c r="B160" s="301"/>
      <c r="C160" s="302"/>
      <c r="D160" s="303"/>
      <c r="F160" s="4"/>
      <c r="G160" s="36"/>
    </row>
    <row r="161" spans="1:7" s="2" customFormat="1" x14ac:dyDescent="0.25">
      <c r="A161" s="34"/>
      <c r="B161" s="301"/>
      <c r="C161" s="302"/>
      <c r="D161" s="303"/>
      <c r="F161" s="4"/>
      <c r="G161" s="36"/>
    </row>
    <row r="162" spans="1:7" s="2" customFormat="1" x14ac:dyDescent="0.25">
      <c r="A162" s="34"/>
      <c r="B162" s="301"/>
      <c r="C162" s="302"/>
      <c r="D162" s="303"/>
      <c r="F162" s="4"/>
      <c r="G162" s="36"/>
    </row>
    <row r="163" spans="1:7" s="2" customFormat="1" x14ac:dyDescent="0.25">
      <c r="A163" s="34"/>
      <c r="B163" s="301"/>
      <c r="C163" s="302"/>
      <c r="D163" s="303"/>
      <c r="F163" s="4"/>
      <c r="G163" s="36"/>
    </row>
    <row r="164" spans="1:7" s="2" customFormat="1" x14ac:dyDescent="0.25">
      <c r="A164" s="34"/>
      <c r="B164" s="301"/>
      <c r="C164" s="302"/>
      <c r="D164" s="303"/>
      <c r="F164" s="4"/>
      <c r="G164" s="36"/>
    </row>
    <row r="165" spans="1:7" s="2" customFormat="1" x14ac:dyDescent="0.25">
      <c r="A165" s="34"/>
      <c r="B165" s="304"/>
      <c r="C165" s="305"/>
      <c r="D165" s="30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t="s">
        <v>191</v>
      </c>
      <c r="G167" s="36"/>
    </row>
    <row r="168" spans="1:7" s="2" customFormat="1" ht="6.75" customHeight="1" thickBot="1" x14ac:dyDescent="0.3">
      <c r="A168" s="34"/>
      <c r="D168" s="3"/>
      <c r="F168" s="4"/>
      <c r="G168" s="36"/>
    </row>
    <row r="169" spans="1:7" s="2" customFormat="1" ht="13.5" thickBot="1" x14ac:dyDescent="0.3">
      <c r="A169" s="34"/>
      <c r="C169" s="35" t="s">
        <v>15</v>
      </c>
      <c r="D169" s="3"/>
      <c r="F169" s="18">
        <f>IF(F157="Yes",1,IF(F157="No",0,IF(AND(ISBLANK(F167),ISNUMBER(F154)),1,IF(F167&gt;0,LOOKUP(F154/F167,$H$7:$H$10),IF(ISTEXT(D147),0,"")))))</f>
        <v>1</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28.5" x14ac:dyDescent="0.25">
      <c r="A172" s="40"/>
      <c r="B172" s="41" t="s">
        <v>234</v>
      </c>
      <c r="C172" s="41"/>
      <c r="D172" s="154" t="s">
        <v>324</v>
      </c>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v>356</v>
      </c>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v>356</v>
      </c>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Yes</v>
      </c>
      <c r="G179" s="36"/>
    </row>
    <row r="180" spans="1:7" s="2" customFormat="1" ht="6.75" customHeight="1" x14ac:dyDescent="0.25">
      <c r="A180" s="34"/>
      <c r="D180" s="3"/>
      <c r="F180" s="4"/>
      <c r="G180" s="36"/>
    </row>
    <row r="181" spans="1:7" s="2" customFormat="1" ht="13.5" customHeight="1" thickBot="1" x14ac:dyDescent="0.3">
      <c r="A181" s="34"/>
      <c r="B181" s="297" t="s">
        <v>306</v>
      </c>
      <c r="C181" s="297"/>
      <c r="D181" s="297"/>
      <c r="F181" s="4"/>
      <c r="G181" s="36"/>
    </row>
    <row r="182" spans="1:7" s="2" customFormat="1" ht="13.5" thickBot="1" x14ac:dyDescent="0.3">
      <c r="A182" s="34"/>
      <c r="B182" s="297"/>
      <c r="C182" s="297"/>
      <c r="D182" s="297"/>
      <c r="E182" s="14" t="s">
        <v>2</v>
      </c>
      <c r="F182" s="15" t="s">
        <v>191</v>
      </c>
      <c r="G182" s="36"/>
    </row>
    <row r="183" spans="1:7" s="2" customFormat="1" ht="6.75" customHeight="1" x14ac:dyDescent="0.25">
      <c r="A183" s="34"/>
      <c r="D183" s="3"/>
      <c r="F183" s="4"/>
      <c r="G183" s="36"/>
    </row>
    <row r="184" spans="1:7" s="2" customFormat="1" x14ac:dyDescent="0.25">
      <c r="A184" s="34"/>
      <c r="B184" s="298" t="s">
        <v>325</v>
      </c>
      <c r="C184" s="299"/>
      <c r="D184" s="300"/>
      <c r="F184" s="4"/>
      <c r="G184" s="36"/>
    </row>
    <row r="185" spans="1:7" s="2" customFormat="1" x14ac:dyDescent="0.25">
      <c r="A185" s="34"/>
      <c r="B185" s="301"/>
      <c r="C185" s="302"/>
      <c r="D185" s="303"/>
      <c r="F185" s="4"/>
      <c r="G185" s="36"/>
    </row>
    <row r="186" spans="1:7" s="2" customFormat="1" x14ac:dyDescent="0.25">
      <c r="A186" s="34"/>
      <c r="B186" s="301"/>
      <c r="C186" s="302"/>
      <c r="D186" s="303"/>
      <c r="F186" s="4"/>
      <c r="G186" s="36"/>
    </row>
    <row r="187" spans="1:7" s="2" customFormat="1" x14ac:dyDescent="0.25">
      <c r="A187" s="34"/>
      <c r="B187" s="301"/>
      <c r="C187" s="302"/>
      <c r="D187" s="303"/>
      <c r="F187" s="4"/>
      <c r="G187" s="36"/>
    </row>
    <row r="188" spans="1:7" s="2" customFormat="1" x14ac:dyDescent="0.25">
      <c r="A188" s="34"/>
      <c r="B188" s="301"/>
      <c r="C188" s="302"/>
      <c r="D188" s="303"/>
      <c r="F188" s="4"/>
      <c r="G188" s="36"/>
    </row>
    <row r="189" spans="1:7" s="2" customFormat="1" x14ac:dyDescent="0.25">
      <c r="A189" s="34"/>
      <c r="B189" s="301"/>
      <c r="C189" s="302"/>
      <c r="D189" s="303"/>
      <c r="F189" s="4"/>
      <c r="G189" s="36"/>
    </row>
    <row r="190" spans="1:7" s="2" customFormat="1" x14ac:dyDescent="0.25">
      <c r="A190" s="34"/>
      <c r="B190" s="304"/>
      <c r="C190" s="305"/>
      <c r="D190" s="30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t="s">
        <v>191</v>
      </c>
      <c r="G192" s="36"/>
    </row>
    <row r="193" spans="1:7" s="2" customFormat="1" ht="6.75" customHeight="1" thickBot="1" x14ac:dyDescent="0.3">
      <c r="A193" s="34"/>
      <c r="D193" s="3"/>
      <c r="F193" s="4"/>
      <c r="G193" s="36"/>
    </row>
    <row r="194" spans="1:7" s="2" customFormat="1" ht="13.5" thickBot="1" x14ac:dyDescent="0.3">
      <c r="A194" s="34"/>
      <c r="C194" s="35" t="s">
        <v>15</v>
      </c>
      <c r="D194" s="3"/>
      <c r="F194" s="18">
        <f>IF(F182="Yes",1,IF(F182="No",0,IF(AND(ISBLANK(F192),ISNUMBER(F179)),1,IF(F192&gt;0,LOOKUP(F179/F192,$H$7:$H$10),IF(ISTEXT(D172),0,"")))))</f>
        <v>1</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234</v>
      </c>
      <c r="C197" s="41"/>
      <c r="D197" s="154" t="s">
        <v>326</v>
      </c>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Yes</v>
      </c>
      <c r="G204" s="36"/>
    </row>
    <row r="205" spans="1:7" s="2" customFormat="1" ht="6.75" customHeight="1" x14ac:dyDescent="0.25">
      <c r="A205" s="34"/>
      <c r="D205" s="3"/>
      <c r="F205" s="4"/>
      <c r="G205" s="36"/>
    </row>
    <row r="206" spans="1:7" s="2" customFormat="1" ht="13.5" customHeight="1" thickBot="1" x14ac:dyDescent="0.3">
      <c r="A206" s="34"/>
      <c r="B206" s="297" t="s">
        <v>306</v>
      </c>
      <c r="C206" s="297"/>
      <c r="D206" s="297"/>
      <c r="F206" s="4"/>
      <c r="G206" s="36"/>
    </row>
    <row r="207" spans="1:7" s="2" customFormat="1" ht="13.5" thickBot="1" x14ac:dyDescent="0.3">
      <c r="A207" s="34"/>
      <c r="B207" s="297"/>
      <c r="C207" s="297"/>
      <c r="D207" s="297"/>
      <c r="E207" s="14" t="s">
        <v>2</v>
      </c>
      <c r="F207" s="15" t="s">
        <v>191</v>
      </c>
      <c r="G207" s="36"/>
    </row>
    <row r="208" spans="1:7" s="2" customFormat="1" ht="6.75" customHeight="1" x14ac:dyDescent="0.25">
      <c r="A208" s="34"/>
      <c r="D208" s="3"/>
      <c r="F208" s="4"/>
      <c r="G208" s="36"/>
    </row>
    <row r="209" spans="1:7" s="2" customFormat="1" x14ac:dyDescent="0.25">
      <c r="A209" s="34"/>
      <c r="B209" s="298" t="s">
        <v>327</v>
      </c>
      <c r="C209" s="299"/>
      <c r="D209" s="300"/>
      <c r="F209" s="4"/>
      <c r="G209" s="36"/>
    </row>
    <row r="210" spans="1:7" s="2" customFormat="1" x14ac:dyDescent="0.25">
      <c r="A210" s="34"/>
      <c r="B210" s="301"/>
      <c r="C210" s="302"/>
      <c r="D210" s="303"/>
      <c r="F210" s="4"/>
      <c r="G210" s="36"/>
    </row>
    <row r="211" spans="1:7" s="2" customFormat="1" x14ac:dyDescent="0.25">
      <c r="A211" s="34"/>
      <c r="B211" s="301"/>
      <c r="C211" s="302"/>
      <c r="D211" s="303"/>
      <c r="F211" s="4"/>
      <c r="G211" s="36"/>
    </row>
    <row r="212" spans="1:7" s="2" customFormat="1" x14ac:dyDescent="0.25">
      <c r="A212" s="34"/>
      <c r="B212" s="301"/>
      <c r="C212" s="302"/>
      <c r="D212" s="303"/>
      <c r="F212" s="4"/>
      <c r="G212" s="36"/>
    </row>
    <row r="213" spans="1:7" s="2" customFormat="1" x14ac:dyDescent="0.25">
      <c r="A213" s="34"/>
      <c r="B213" s="301"/>
      <c r="C213" s="302"/>
      <c r="D213" s="303"/>
      <c r="F213" s="4"/>
      <c r="G213" s="36"/>
    </row>
    <row r="214" spans="1:7" s="2" customFormat="1" x14ac:dyDescent="0.25">
      <c r="A214" s="34"/>
      <c r="B214" s="301"/>
      <c r="C214" s="302"/>
      <c r="D214" s="303"/>
      <c r="F214" s="4"/>
      <c r="G214" s="36"/>
    </row>
    <row r="215" spans="1:7" s="2" customFormat="1" x14ac:dyDescent="0.25">
      <c r="A215" s="34"/>
      <c r="B215" s="304"/>
      <c r="C215" s="305"/>
      <c r="D215" s="306"/>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t="s">
        <v>191</v>
      </c>
      <c r="G217" s="36"/>
    </row>
    <row r="218" spans="1:7" s="2" customFormat="1" ht="6.75" customHeight="1" thickBot="1" x14ac:dyDescent="0.3">
      <c r="A218" s="34"/>
      <c r="D218" s="3"/>
      <c r="F218" s="4"/>
      <c r="G218" s="36"/>
    </row>
    <row r="219" spans="1:7" s="2" customFormat="1" ht="13.5" thickBot="1" x14ac:dyDescent="0.3">
      <c r="A219" s="34"/>
      <c r="C219" s="35" t="s">
        <v>15</v>
      </c>
      <c r="D219" s="3"/>
      <c r="F219" s="18">
        <f>IF(F207="Yes",1,IF(F207="No",0,IF(AND(ISBLANK(F217),ISNUMBER(F204)),1,IF(F217&gt;0,LOOKUP(F204/F217,$H$7:$H$10),IF(ISTEXT(D197),0,"")))))</f>
        <v>1</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28.5" x14ac:dyDescent="0.25">
      <c r="A222" s="40"/>
      <c r="B222" s="41" t="s">
        <v>234</v>
      </c>
      <c r="C222" s="41"/>
      <c r="D222" s="154" t="s">
        <v>328</v>
      </c>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Yes</v>
      </c>
      <c r="G229" s="36"/>
    </row>
    <row r="230" spans="1:7" s="2" customFormat="1" ht="6.75" customHeight="1" x14ac:dyDescent="0.25">
      <c r="A230" s="34"/>
      <c r="D230" s="3"/>
      <c r="F230" s="4"/>
      <c r="G230" s="36"/>
    </row>
    <row r="231" spans="1:7" s="2" customFormat="1" ht="13.5" customHeight="1" thickBot="1" x14ac:dyDescent="0.3">
      <c r="A231" s="34"/>
      <c r="B231" s="297" t="s">
        <v>306</v>
      </c>
      <c r="C231" s="297"/>
      <c r="D231" s="297"/>
      <c r="F231" s="4"/>
      <c r="G231" s="36"/>
    </row>
    <row r="232" spans="1:7" s="2" customFormat="1" ht="13.5" thickBot="1" x14ac:dyDescent="0.3">
      <c r="A232" s="34"/>
      <c r="B232" s="297"/>
      <c r="C232" s="297"/>
      <c r="D232" s="297"/>
      <c r="E232" s="14" t="s">
        <v>2</v>
      </c>
      <c r="F232" s="15" t="s">
        <v>191</v>
      </c>
      <c r="G232" s="36"/>
    </row>
    <row r="233" spans="1:7" s="2" customFormat="1" ht="6.75" customHeight="1" x14ac:dyDescent="0.25">
      <c r="A233" s="34"/>
      <c r="D233" s="3"/>
      <c r="F233" s="4"/>
      <c r="G233" s="36"/>
    </row>
    <row r="234" spans="1:7" s="2" customFormat="1" x14ac:dyDescent="0.25">
      <c r="A234" s="34"/>
      <c r="B234" s="298" t="s">
        <v>329</v>
      </c>
      <c r="C234" s="299"/>
      <c r="D234" s="300"/>
      <c r="F234" s="4"/>
      <c r="G234" s="36"/>
    </row>
    <row r="235" spans="1:7" s="2" customFormat="1" x14ac:dyDescent="0.25">
      <c r="A235" s="34"/>
      <c r="B235" s="301"/>
      <c r="C235" s="302"/>
      <c r="D235" s="303"/>
      <c r="F235" s="4"/>
      <c r="G235" s="36"/>
    </row>
    <row r="236" spans="1:7" s="2" customFormat="1" x14ac:dyDescent="0.25">
      <c r="A236" s="34"/>
      <c r="B236" s="301"/>
      <c r="C236" s="302"/>
      <c r="D236" s="303"/>
      <c r="F236" s="4"/>
      <c r="G236" s="36"/>
    </row>
    <row r="237" spans="1:7" s="2" customFormat="1" x14ac:dyDescent="0.25">
      <c r="A237" s="34"/>
      <c r="B237" s="301"/>
      <c r="C237" s="302"/>
      <c r="D237" s="303"/>
      <c r="F237" s="4"/>
      <c r="G237" s="36"/>
    </row>
    <row r="238" spans="1:7" s="2" customFormat="1" x14ac:dyDescent="0.25">
      <c r="A238" s="34"/>
      <c r="B238" s="301"/>
      <c r="C238" s="302"/>
      <c r="D238" s="303"/>
      <c r="F238" s="4"/>
      <c r="G238" s="36"/>
    </row>
    <row r="239" spans="1:7" s="2" customFormat="1" x14ac:dyDescent="0.25">
      <c r="A239" s="34"/>
      <c r="B239" s="301"/>
      <c r="C239" s="302"/>
      <c r="D239" s="303"/>
      <c r="F239" s="4"/>
      <c r="G239" s="36"/>
    </row>
    <row r="240" spans="1:7" s="2" customFormat="1" x14ac:dyDescent="0.25">
      <c r="A240" s="34"/>
      <c r="B240" s="304"/>
      <c r="C240" s="305"/>
      <c r="D240" s="306"/>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t="s">
        <v>191</v>
      </c>
      <c r="G242" s="36"/>
    </row>
    <row r="243" spans="1:7" s="2" customFormat="1" ht="6.75" customHeight="1" thickBot="1" x14ac:dyDescent="0.3">
      <c r="A243" s="34"/>
      <c r="D243" s="3"/>
      <c r="F243" s="4"/>
      <c r="G243" s="36"/>
    </row>
    <row r="244" spans="1:7" s="2" customFormat="1" ht="13.5" thickBot="1" x14ac:dyDescent="0.3">
      <c r="A244" s="34"/>
      <c r="C244" s="35" t="s">
        <v>15</v>
      </c>
      <c r="D244" s="3"/>
      <c r="F244" s="18">
        <f>IF(F232="Yes",1,IF(F232="No",0,IF(AND(ISBLANK(F242),ISNUMBER(F229)),1,IF(F242&gt;0,LOOKUP(F229/F242,$H$7:$H$10),IF(ISTEXT(D222),0,"")))))</f>
        <v>1</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25.5" customHeight="1" x14ac:dyDescent="0.25">
      <c r="A247" s="40"/>
      <c r="B247" s="41" t="s">
        <v>234</v>
      </c>
      <c r="C247" s="41"/>
      <c r="D247" s="154" t="s">
        <v>330</v>
      </c>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Yes</v>
      </c>
      <c r="G254" s="36"/>
    </row>
    <row r="255" spans="1:7" s="2" customFormat="1" ht="6.75" customHeight="1" x14ac:dyDescent="0.25">
      <c r="A255" s="34"/>
      <c r="D255" s="3"/>
      <c r="F255" s="4"/>
      <c r="G255" s="36"/>
    </row>
    <row r="256" spans="1:7" s="2" customFormat="1" ht="13.5" customHeight="1" thickBot="1" x14ac:dyDescent="0.3">
      <c r="A256" s="34"/>
      <c r="B256" s="297" t="s">
        <v>306</v>
      </c>
      <c r="C256" s="297"/>
      <c r="D256" s="297"/>
      <c r="F256" s="4"/>
      <c r="G256" s="36"/>
    </row>
    <row r="257" spans="1:7" s="2" customFormat="1" ht="13.5" thickBot="1" x14ac:dyDescent="0.3">
      <c r="A257" s="34"/>
      <c r="B257" s="297"/>
      <c r="C257" s="297"/>
      <c r="D257" s="297"/>
      <c r="E257" s="14" t="s">
        <v>2</v>
      </c>
      <c r="F257" s="15" t="s">
        <v>191</v>
      </c>
      <c r="G257" s="36"/>
    </row>
    <row r="258" spans="1:7" s="2" customFormat="1" ht="6.75" customHeight="1" x14ac:dyDescent="0.25">
      <c r="A258" s="34"/>
      <c r="D258" s="3"/>
      <c r="F258" s="4"/>
      <c r="G258" s="36"/>
    </row>
    <row r="259" spans="1:7" s="2" customFormat="1" x14ac:dyDescent="0.25">
      <c r="A259" s="34"/>
      <c r="B259" s="298" t="s">
        <v>331</v>
      </c>
      <c r="C259" s="299"/>
      <c r="D259" s="300"/>
      <c r="F259" s="4"/>
      <c r="G259" s="36"/>
    </row>
    <row r="260" spans="1:7" s="2" customFormat="1" x14ac:dyDescent="0.25">
      <c r="A260" s="34"/>
      <c r="B260" s="301"/>
      <c r="C260" s="302"/>
      <c r="D260" s="303"/>
      <c r="F260" s="4"/>
      <c r="G260" s="36"/>
    </row>
    <row r="261" spans="1:7" s="2" customFormat="1" x14ac:dyDescent="0.25">
      <c r="A261" s="34"/>
      <c r="B261" s="301"/>
      <c r="C261" s="302"/>
      <c r="D261" s="303"/>
      <c r="F261" s="4"/>
      <c r="G261" s="36"/>
    </row>
    <row r="262" spans="1:7" s="2" customFormat="1" x14ac:dyDescent="0.25">
      <c r="A262" s="34"/>
      <c r="B262" s="301"/>
      <c r="C262" s="302"/>
      <c r="D262" s="303"/>
      <c r="F262" s="4"/>
      <c r="G262" s="36"/>
    </row>
    <row r="263" spans="1:7" s="2" customFormat="1" x14ac:dyDescent="0.25">
      <c r="A263" s="34"/>
      <c r="B263" s="301"/>
      <c r="C263" s="302"/>
      <c r="D263" s="303"/>
      <c r="F263" s="4"/>
      <c r="G263" s="36"/>
    </row>
    <row r="264" spans="1:7" s="2" customFormat="1" x14ac:dyDescent="0.25">
      <c r="A264" s="34"/>
      <c r="B264" s="301"/>
      <c r="C264" s="302"/>
      <c r="D264" s="303"/>
      <c r="F264" s="4"/>
      <c r="G264" s="36"/>
    </row>
    <row r="265" spans="1:7" s="2" customFormat="1" ht="15.75" customHeight="1" x14ac:dyDescent="0.25">
      <c r="A265" s="34"/>
      <c r="B265" s="304"/>
      <c r="C265" s="305"/>
      <c r="D265" s="306"/>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t="s">
        <v>191</v>
      </c>
      <c r="G267" s="36"/>
    </row>
    <row r="268" spans="1:7" s="2" customFormat="1" ht="6.75" customHeight="1" thickBot="1" x14ac:dyDescent="0.3">
      <c r="A268" s="34"/>
      <c r="D268" s="3"/>
      <c r="F268" s="4"/>
      <c r="G268" s="36"/>
    </row>
    <row r="269" spans="1:7" s="2" customFormat="1" ht="13.5" thickBot="1" x14ac:dyDescent="0.3">
      <c r="A269" s="34"/>
      <c r="C269" s="35" t="s">
        <v>15</v>
      </c>
      <c r="D269" s="3"/>
      <c r="F269" s="18">
        <f>IF(F257="Yes",1,IF(F257="No",0,IF(AND(ISBLANK(F267),ISNUMBER(F254)),1,IF(F267&gt;0,LOOKUP(F254/F267,$H$7:$H$10),IF(ISTEXT(D247),0,"")))))</f>
        <v>1</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27.75" customHeight="1" x14ac:dyDescent="0.25">
      <c r="A272" s="40"/>
      <c r="B272" s="41" t="s">
        <v>234</v>
      </c>
      <c r="C272" s="41"/>
      <c r="D272" s="154" t="s">
        <v>332</v>
      </c>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Yes</v>
      </c>
      <c r="G279" s="36"/>
    </row>
    <row r="280" spans="1:7" s="2" customFormat="1" ht="6.75" customHeight="1" x14ac:dyDescent="0.25">
      <c r="A280" s="34"/>
      <c r="D280" s="3"/>
      <c r="F280" s="4"/>
      <c r="G280" s="36"/>
    </row>
    <row r="281" spans="1:7" s="2" customFormat="1" ht="13.5" customHeight="1" thickBot="1" x14ac:dyDescent="0.3">
      <c r="A281" s="34"/>
      <c r="B281" s="297" t="s">
        <v>306</v>
      </c>
      <c r="C281" s="297"/>
      <c r="D281" s="297"/>
      <c r="F281" s="4"/>
      <c r="G281" s="36"/>
    </row>
    <row r="282" spans="1:7" s="2" customFormat="1" ht="13.5" thickBot="1" x14ac:dyDescent="0.3">
      <c r="A282" s="34"/>
      <c r="B282" s="297"/>
      <c r="C282" s="297"/>
      <c r="D282" s="297"/>
      <c r="E282" s="14" t="s">
        <v>2</v>
      </c>
      <c r="F282" s="15" t="s">
        <v>191</v>
      </c>
      <c r="G282" s="36"/>
    </row>
    <row r="283" spans="1:7" s="2" customFormat="1" ht="6.75" customHeight="1" x14ac:dyDescent="0.25">
      <c r="A283" s="34"/>
      <c r="D283" s="3"/>
      <c r="F283" s="4"/>
      <c r="G283" s="36"/>
    </row>
    <row r="284" spans="1:7" s="2" customFormat="1" x14ac:dyDescent="0.25">
      <c r="A284" s="34"/>
      <c r="B284" s="298" t="s">
        <v>333</v>
      </c>
      <c r="C284" s="299"/>
      <c r="D284" s="300"/>
      <c r="F284" s="4"/>
      <c r="G284" s="36"/>
    </row>
    <row r="285" spans="1:7" s="2" customFormat="1" x14ac:dyDescent="0.25">
      <c r="A285" s="34"/>
      <c r="B285" s="301"/>
      <c r="C285" s="302"/>
      <c r="D285" s="303"/>
      <c r="F285" s="4"/>
      <c r="G285" s="36"/>
    </row>
    <row r="286" spans="1:7" s="2" customFormat="1" x14ac:dyDescent="0.25">
      <c r="A286" s="34"/>
      <c r="B286" s="301"/>
      <c r="C286" s="302"/>
      <c r="D286" s="303"/>
      <c r="F286" s="4"/>
      <c r="G286" s="36"/>
    </row>
    <row r="287" spans="1:7" s="2" customFormat="1" x14ac:dyDescent="0.25">
      <c r="A287" s="34"/>
      <c r="B287" s="301"/>
      <c r="C287" s="302"/>
      <c r="D287" s="303"/>
      <c r="F287" s="4"/>
      <c r="G287" s="36"/>
    </row>
    <row r="288" spans="1:7" s="2" customFormat="1" x14ac:dyDescent="0.25">
      <c r="A288" s="34"/>
      <c r="B288" s="301"/>
      <c r="C288" s="302"/>
      <c r="D288" s="303"/>
      <c r="F288" s="4"/>
      <c r="G288" s="36"/>
    </row>
    <row r="289" spans="1:7" s="2" customFormat="1" x14ac:dyDescent="0.25">
      <c r="A289" s="34"/>
      <c r="B289" s="301"/>
      <c r="C289" s="302"/>
      <c r="D289" s="303"/>
      <c r="F289" s="4"/>
      <c r="G289" s="36"/>
    </row>
    <row r="290" spans="1:7" s="2" customFormat="1" x14ac:dyDescent="0.25">
      <c r="A290" s="34"/>
      <c r="B290" s="304"/>
      <c r="C290" s="305"/>
      <c r="D290" s="306"/>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t="s">
        <v>191</v>
      </c>
      <c r="G292" s="36"/>
    </row>
    <row r="293" spans="1:7" s="2" customFormat="1" ht="6.75" customHeight="1" thickBot="1" x14ac:dyDescent="0.3">
      <c r="A293" s="34"/>
      <c r="D293" s="3"/>
      <c r="F293" s="4"/>
      <c r="G293" s="36"/>
    </row>
    <row r="294" spans="1:7" s="2" customFormat="1" ht="13.5" thickBot="1" x14ac:dyDescent="0.3">
      <c r="A294" s="34"/>
      <c r="C294" s="35" t="s">
        <v>15</v>
      </c>
      <c r="D294" s="3"/>
      <c r="F294" s="18">
        <f>IF(F282="Yes",1,IF(F282="No",0,IF(AND(ISBLANK(F292),ISNUMBER(F279)),1,IF(F292&gt;0,LOOKUP(F279/F292,$H$7:$H$10),IF(ISTEXT(D272),0,"")))))</f>
        <v>1</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t="s">
        <v>334</v>
      </c>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v>21</v>
      </c>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v>21</v>
      </c>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Yes</v>
      </c>
      <c r="G304" s="36"/>
    </row>
    <row r="305" spans="1:7" s="2" customFormat="1" ht="6.75" customHeight="1" x14ac:dyDescent="0.25">
      <c r="A305" s="34"/>
      <c r="D305" s="3"/>
      <c r="F305" s="4"/>
      <c r="G305" s="36"/>
    </row>
    <row r="306" spans="1:7" s="2" customFormat="1" ht="13.5" customHeight="1" thickBot="1" x14ac:dyDescent="0.3">
      <c r="A306" s="34"/>
      <c r="B306" s="297" t="s">
        <v>306</v>
      </c>
      <c r="C306" s="297"/>
      <c r="D306" s="297"/>
      <c r="F306" s="4"/>
      <c r="G306" s="36"/>
    </row>
    <row r="307" spans="1:7" s="2" customFormat="1" ht="13.5" thickBot="1" x14ac:dyDescent="0.3">
      <c r="A307" s="34"/>
      <c r="B307" s="297"/>
      <c r="C307" s="297"/>
      <c r="D307" s="297"/>
      <c r="E307" s="14" t="s">
        <v>2</v>
      </c>
      <c r="F307" s="15" t="s">
        <v>191</v>
      </c>
      <c r="G307" s="36"/>
    </row>
    <row r="308" spans="1:7" s="2" customFormat="1" ht="6.75" customHeight="1" x14ac:dyDescent="0.25">
      <c r="A308" s="34"/>
      <c r="D308" s="3"/>
      <c r="F308" s="4"/>
      <c r="G308" s="36"/>
    </row>
    <row r="309" spans="1:7" s="2" customFormat="1" x14ac:dyDescent="0.25">
      <c r="A309" s="34"/>
      <c r="B309" s="298" t="s">
        <v>335</v>
      </c>
      <c r="C309" s="299"/>
      <c r="D309" s="300"/>
      <c r="F309" s="4"/>
      <c r="G309" s="36"/>
    </row>
    <row r="310" spans="1:7" s="2" customFormat="1" x14ac:dyDescent="0.25">
      <c r="A310" s="34"/>
      <c r="B310" s="301"/>
      <c r="C310" s="302"/>
      <c r="D310" s="303"/>
      <c r="F310" s="4"/>
      <c r="G310" s="36"/>
    </row>
    <row r="311" spans="1:7" s="2" customFormat="1" x14ac:dyDescent="0.25">
      <c r="A311" s="34"/>
      <c r="B311" s="301"/>
      <c r="C311" s="302"/>
      <c r="D311" s="303"/>
      <c r="F311" s="4"/>
      <c r="G311" s="36"/>
    </row>
    <row r="312" spans="1:7" s="2" customFormat="1" x14ac:dyDescent="0.25">
      <c r="A312" s="34"/>
      <c r="B312" s="301"/>
      <c r="C312" s="302"/>
      <c r="D312" s="303"/>
      <c r="F312" s="4"/>
      <c r="G312" s="36"/>
    </row>
    <row r="313" spans="1:7" s="2" customFormat="1" x14ac:dyDescent="0.25">
      <c r="A313" s="34"/>
      <c r="B313" s="301"/>
      <c r="C313" s="302"/>
      <c r="D313" s="303"/>
      <c r="F313" s="4"/>
      <c r="G313" s="36"/>
    </row>
    <row r="314" spans="1:7" s="2" customFormat="1" x14ac:dyDescent="0.25">
      <c r="A314" s="34"/>
      <c r="B314" s="301"/>
      <c r="C314" s="302"/>
      <c r="D314" s="303"/>
      <c r="F314" s="4"/>
      <c r="G314" s="36"/>
    </row>
    <row r="315" spans="1:7" s="2" customFormat="1" x14ac:dyDescent="0.25">
      <c r="A315" s="34"/>
      <c r="B315" s="304"/>
      <c r="C315" s="305"/>
      <c r="D315" s="306"/>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t="s">
        <v>191</v>
      </c>
      <c r="G317" s="36"/>
    </row>
    <row r="318" spans="1:7" s="2" customFormat="1" ht="6.75" customHeight="1" thickBot="1" x14ac:dyDescent="0.3">
      <c r="A318" s="34"/>
      <c r="D318" s="3"/>
      <c r="F318" s="4"/>
      <c r="G318" s="36"/>
    </row>
    <row r="319" spans="1:7" s="2" customFormat="1" ht="13.5" thickBot="1" x14ac:dyDescent="0.3">
      <c r="A319" s="34"/>
      <c r="C319" s="35" t="s">
        <v>15</v>
      </c>
      <c r="D319" s="3"/>
      <c r="F319" s="18">
        <f>IF(F307="Yes",1,IF(F307="No",0,IF(AND(ISBLANK(F317),ISNUMBER(F304)),1,IF(F317&gt;0,LOOKUP(F304/F317,$H$7:$H$10),IF(ISTEXT(D297),0,"")))))</f>
        <v>1</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t="s">
        <v>336</v>
      </c>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Yes</v>
      </c>
      <c r="G329" s="36"/>
    </row>
    <row r="330" spans="1:7" s="2" customFormat="1" ht="6.75" customHeight="1" x14ac:dyDescent="0.25">
      <c r="A330" s="34"/>
      <c r="D330" s="3"/>
      <c r="F330" s="4"/>
      <c r="G330" s="36"/>
    </row>
    <row r="331" spans="1:7" s="2" customFormat="1" ht="13.5" customHeight="1" thickBot="1" x14ac:dyDescent="0.3">
      <c r="A331" s="34"/>
      <c r="B331" s="297" t="s">
        <v>306</v>
      </c>
      <c r="C331" s="297"/>
      <c r="D331" s="297"/>
      <c r="F331" s="4"/>
      <c r="G331" s="36"/>
    </row>
    <row r="332" spans="1:7" s="2" customFormat="1" ht="13.5" thickBot="1" x14ac:dyDescent="0.3">
      <c r="A332" s="34"/>
      <c r="B332" s="297"/>
      <c r="C332" s="297"/>
      <c r="D332" s="297"/>
      <c r="E332" s="14" t="s">
        <v>2</v>
      </c>
      <c r="F332" s="15" t="s">
        <v>191</v>
      </c>
      <c r="G332" s="36"/>
    </row>
    <row r="333" spans="1:7" s="2" customFormat="1" ht="6.75" customHeight="1" x14ac:dyDescent="0.25">
      <c r="A333" s="34"/>
      <c r="D333" s="3"/>
      <c r="F333" s="4"/>
      <c r="G333" s="36"/>
    </row>
    <row r="334" spans="1:7" s="2" customFormat="1" x14ac:dyDescent="0.25">
      <c r="A334" s="34"/>
      <c r="B334" s="298" t="s">
        <v>337</v>
      </c>
      <c r="C334" s="299"/>
      <c r="D334" s="300"/>
      <c r="F334" s="4"/>
      <c r="G334" s="36"/>
    </row>
    <row r="335" spans="1:7" s="2" customFormat="1" x14ac:dyDescent="0.25">
      <c r="A335" s="34"/>
      <c r="B335" s="301"/>
      <c r="C335" s="302"/>
      <c r="D335" s="303"/>
      <c r="F335" s="4"/>
      <c r="G335" s="36"/>
    </row>
    <row r="336" spans="1:7" s="2" customFormat="1" x14ac:dyDescent="0.25">
      <c r="A336" s="34"/>
      <c r="B336" s="301"/>
      <c r="C336" s="302"/>
      <c r="D336" s="303"/>
      <c r="F336" s="4"/>
      <c r="G336" s="36"/>
    </row>
    <row r="337" spans="1:7" s="2" customFormat="1" x14ac:dyDescent="0.25">
      <c r="A337" s="34"/>
      <c r="B337" s="301"/>
      <c r="C337" s="302"/>
      <c r="D337" s="303"/>
      <c r="F337" s="4"/>
      <c r="G337" s="36"/>
    </row>
    <row r="338" spans="1:7" s="2" customFormat="1" x14ac:dyDescent="0.25">
      <c r="A338" s="34"/>
      <c r="B338" s="301"/>
      <c r="C338" s="302"/>
      <c r="D338" s="303"/>
      <c r="F338" s="4"/>
      <c r="G338" s="36"/>
    </row>
    <row r="339" spans="1:7" s="2" customFormat="1" x14ac:dyDescent="0.25">
      <c r="A339" s="34"/>
      <c r="B339" s="301"/>
      <c r="C339" s="302"/>
      <c r="D339" s="303"/>
      <c r="F339" s="4"/>
      <c r="G339" s="36"/>
    </row>
    <row r="340" spans="1:7" s="2" customFormat="1" x14ac:dyDescent="0.25">
      <c r="A340" s="34"/>
      <c r="B340" s="304"/>
      <c r="C340" s="305"/>
      <c r="D340" s="306"/>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t="s">
        <v>191</v>
      </c>
      <c r="G342" s="36"/>
    </row>
    <row r="343" spans="1:7" s="2" customFormat="1" ht="6.75" customHeight="1" thickBot="1" x14ac:dyDescent="0.3">
      <c r="A343" s="34"/>
      <c r="D343" s="3"/>
      <c r="F343" s="4"/>
      <c r="G343" s="36"/>
    </row>
    <row r="344" spans="1:7" s="2" customFormat="1" ht="13.5" thickBot="1" x14ac:dyDescent="0.3">
      <c r="A344" s="34"/>
      <c r="C344" s="35" t="s">
        <v>15</v>
      </c>
      <c r="D344" s="3"/>
      <c r="F344" s="18">
        <f>IF(F332="Yes",1,IF(F332="No",0,IF(AND(ISBLANK(F342),ISNUMBER(F329)),1,IF(F342&gt;0,LOOKUP(F329/F342,$H$7:$H$10),IF(ISTEXT(D322),0,"")))))</f>
        <v>1</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42.75" x14ac:dyDescent="0.25">
      <c r="A347" s="40"/>
      <c r="B347" s="41" t="s">
        <v>234</v>
      </c>
      <c r="C347" s="41"/>
      <c r="D347" s="154" t="s">
        <v>338</v>
      </c>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Yes</v>
      </c>
      <c r="G354" s="36"/>
    </row>
    <row r="355" spans="1:7" s="2" customFormat="1" ht="6.75" customHeight="1" x14ac:dyDescent="0.25">
      <c r="A355" s="34"/>
      <c r="D355" s="3"/>
      <c r="F355" s="4"/>
      <c r="G355" s="36"/>
    </row>
    <row r="356" spans="1:7" s="2" customFormat="1" ht="13.5" customHeight="1" thickBot="1" x14ac:dyDescent="0.3">
      <c r="A356" s="34"/>
      <c r="B356" s="297" t="s">
        <v>306</v>
      </c>
      <c r="C356" s="297"/>
      <c r="D356" s="297"/>
      <c r="F356" s="4"/>
      <c r="G356" s="36"/>
    </row>
    <row r="357" spans="1:7" s="2" customFormat="1" ht="13.5" thickBot="1" x14ac:dyDescent="0.3">
      <c r="A357" s="34"/>
      <c r="B357" s="297"/>
      <c r="C357" s="297"/>
      <c r="D357" s="297"/>
      <c r="E357" s="14" t="s">
        <v>2</v>
      </c>
      <c r="F357" s="15" t="s">
        <v>191</v>
      </c>
      <c r="G357" s="36"/>
    </row>
    <row r="358" spans="1:7" s="2" customFormat="1" ht="6.75" customHeight="1" x14ac:dyDescent="0.25">
      <c r="A358" s="34"/>
      <c r="D358" s="3"/>
      <c r="F358" s="4"/>
      <c r="G358" s="36"/>
    </row>
    <row r="359" spans="1:7" s="2" customFormat="1" x14ac:dyDescent="0.25">
      <c r="A359" s="34"/>
      <c r="B359" s="298" t="s">
        <v>339</v>
      </c>
      <c r="C359" s="299"/>
      <c r="D359" s="300"/>
      <c r="F359" s="4"/>
      <c r="G359" s="36"/>
    </row>
    <row r="360" spans="1:7" s="2" customFormat="1" x14ac:dyDescent="0.25">
      <c r="A360" s="34"/>
      <c r="B360" s="301"/>
      <c r="C360" s="302"/>
      <c r="D360" s="303"/>
      <c r="F360" s="4"/>
      <c r="G360" s="36"/>
    </row>
    <row r="361" spans="1:7" s="2" customFormat="1" x14ac:dyDescent="0.25">
      <c r="A361" s="34"/>
      <c r="B361" s="301"/>
      <c r="C361" s="302"/>
      <c r="D361" s="303"/>
      <c r="F361" s="4"/>
      <c r="G361" s="36"/>
    </row>
    <row r="362" spans="1:7" s="2" customFormat="1" x14ac:dyDescent="0.25">
      <c r="A362" s="34"/>
      <c r="B362" s="301"/>
      <c r="C362" s="302"/>
      <c r="D362" s="303"/>
      <c r="F362" s="4"/>
      <c r="G362" s="36"/>
    </row>
    <row r="363" spans="1:7" s="2" customFormat="1" x14ac:dyDescent="0.25">
      <c r="A363" s="34"/>
      <c r="B363" s="301"/>
      <c r="C363" s="302"/>
      <c r="D363" s="303"/>
      <c r="F363" s="4"/>
      <c r="G363" s="36"/>
    </row>
    <row r="364" spans="1:7" s="2" customFormat="1" x14ac:dyDescent="0.25">
      <c r="A364" s="34"/>
      <c r="B364" s="301"/>
      <c r="C364" s="302"/>
      <c r="D364" s="303"/>
      <c r="F364" s="4"/>
      <c r="G364" s="36"/>
    </row>
    <row r="365" spans="1:7" s="2" customFormat="1" x14ac:dyDescent="0.25">
      <c r="A365" s="34"/>
      <c r="B365" s="304"/>
      <c r="C365" s="305"/>
      <c r="D365" s="306"/>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t="s">
        <v>191</v>
      </c>
      <c r="G367" s="36"/>
    </row>
    <row r="368" spans="1:7" s="2" customFormat="1" ht="6.75" customHeight="1" thickBot="1" x14ac:dyDescent="0.3">
      <c r="A368" s="34"/>
      <c r="D368" s="3"/>
      <c r="F368" s="4"/>
      <c r="G368" s="36"/>
    </row>
    <row r="369" spans="1:7" s="2" customFormat="1" ht="13.5" thickBot="1" x14ac:dyDescent="0.3">
      <c r="A369" s="34"/>
      <c r="C369" s="35" t="s">
        <v>15</v>
      </c>
      <c r="D369" s="3"/>
      <c r="F369" s="18">
        <f>IF(F357="Yes",1,IF(F357="No",0,IF(AND(ISBLANK(F367),ISNUMBER(F354)),1,IF(F367&gt;0,LOOKUP(F354/F367,$H$7:$H$10),IF(ISTEXT(D347),0,"")))))</f>
        <v>1</v>
      </c>
      <c r="G369" s="36"/>
    </row>
    <row r="370" spans="1:7" s="2" customFormat="1" x14ac:dyDescent="0.25">
      <c r="A370" s="48"/>
      <c r="B370" s="49"/>
      <c r="C370" s="49"/>
      <c r="D370" s="50"/>
      <c r="E370" s="49"/>
      <c r="F370" s="51"/>
      <c r="G370" s="52"/>
    </row>
    <row r="371" spans="1:7" s="33" customFormat="1" ht="15" x14ac:dyDescent="0.25">
      <c r="A371" s="27"/>
      <c r="B371" s="28"/>
      <c r="C371" s="28"/>
      <c r="D371" s="29"/>
      <c r="E371" s="30"/>
      <c r="F371" s="31"/>
      <c r="G371" s="32"/>
    </row>
    <row r="372" spans="1:7" s="33" customFormat="1" ht="28.5" x14ac:dyDescent="0.25">
      <c r="A372" s="40"/>
      <c r="B372" s="41" t="s">
        <v>234</v>
      </c>
      <c r="C372" s="41"/>
      <c r="D372" s="154" t="s">
        <v>340</v>
      </c>
      <c r="G372" s="39"/>
    </row>
    <row r="373" spans="1:7" s="45" customFormat="1" ht="12" x14ac:dyDescent="0.25">
      <c r="A373" s="42"/>
      <c r="B373" s="135"/>
      <c r="C373" s="43"/>
      <c r="D373" s="155" t="s">
        <v>147</v>
      </c>
      <c r="F373" s="46"/>
      <c r="G373" s="47"/>
    </row>
    <row r="374" spans="1:7" s="33" customFormat="1" ht="6.75" customHeight="1" thickBot="1" x14ac:dyDescent="0.3">
      <c r="A374" s="40"/>
      <c r="B374" s="17"/>
      <c r="C374" s="41"/>
      <c r="D374" s="53"/>
      <c r="F374" s="19"/>
      <c r="G374" s="39"/>
    </row>
    <row r="375" spans="1:7" s="2" customFormat="1" ht="13.5" thickBot="1" x14ac:dyDescent="0.3">
      <c r="A375" s="34"/>
      <c r="B375" s="2" t="s">
        <v>18</v>
      </c>
      <c r="D375" s="3"/>
      <c r="E375" s="14" t="s">
        <v>2</v>
      </c>
      <c r="F375" s="139"/>
      <c r="G375" s="36"/>
    </row>
    <row r="376" spans="1:7" s="2" customFormat="1" ht="6.75" customHeight="1" thickBot="1" x14ac:dyDescent="0.3">
      <c r="A376" s="34"/>
      <c r="D376" s="3"/>
      <c r="F376" s="4"/>
      <c r="G376" s="36"/>
    </row>
    <row r="377" spans="1:7" s="2" customFormat="1" ht="13.5" thickBot="1" x14ac:dyDescent="0.3">
      <c r="A377" s="34"/>
      <c r="B377" s="2" t="s">
        <v>19</v>
      </c>
      <c r="D377" s="3"/>
      <c r="E377" s="14" t="s">
        <v>2</v>
      </c>
      <c r="F377" s="139"/>
      <c r="G377" s="36"/>
    </row>
    <row r="378" spans="1:7" s="2" customFormat="1" ht="6.75" customHeight="1" thickBot="1" x14ac:dyDescent="0.3">
      <c r="A378" s="34"/>
      <c r="D378" s="3"/>
      <c r="F378" s="4"/>
      <c r="G378" s="36"/>
    </row>
    <row r="379" spans="1:7" s="2" customFormat="1" ht="13.5" thickBot="1" x14ac:dyDescent="0.3">
      <c r="A379" s="34"/>
      <c r="C379" s="2" t="s">
        <v>14</v>
      </c>
      <c r="D379" s="3"/>
      <c r="F379" s="16" t="str">
        <f>IF(F377&gt;F375,F375/F377,IF(F382&gt;0,F382,"N/A"))</f>
        <v>Yes</v>
      </c>
      <c r="G379" s="36"/>
    </row>
    <row r="380" spans="1:7" s="2" customFormat="1" ht="6.75" customHeight="1" x14ac:dyDescent="0.25">
      <c r="A380" s="34"/>
      <c r="D380" s="3"/>
      <c r="F380" s="4"/>
      <c r="G380" s="36"/>
    </row>
    <row r="381" spans="1:7" s="2" customFormat="1" ht="13.5" customHeight="1" thickBot="1" x14ac:dyDescent="0.3">
      <c r="A381" s="34"/>
      <c r="B381" s="297" t="s">
        <v>306</v>
      </c>
      <c r="C381" s="297"/>
      <c r="D381" s="297"/>
      <c r="F381" s="4"/>
      <c r="G381" s="36"/>
    </row>
    <row r="382" spans="1:7" s="2" customFormat="1" ht="13.5" thickBot="1" x14ac:dyDescent="0.3">
      <c r="A382" s="34"/>
      <c r="B382" s="297"/>
      <c r="C382" s="297"/>
      <c r="D382" s="297"/>
      <c r="E382" s="14" t="s">
        <v>2</v>
      </c>
      <c r="F382" s="15" t="s">
        <v>191</v>
      </c>
      <c r="G382" s="36"/>
    </row>
    <row r="383" spans="1:7" s="2" customFormat="1" ht="6.75" customHeight="1" x14ac:dyDescent="0.25">
      <c r="A383" s="34"/>
      <c r="D383" s="3"/>
      <c r="F383" s="4"/>
      <c r="G383" s="36"/>
    </row>
    <row r="384" spans="1:7" s="2" customFormat="1" x14ac:dyDescent="0.25">
      <c r="A384" s="34"/>
      <c r="B384" s="298" t="s">
        <v>341</v>
      </c>
      <c r="C384" s="299"/>
      <c r="D384" s="300"/>
      <c r="F384" s="4"/>
      <c r="G384" s="36"/>
    </row>
    <row r="385" spans="1:7" s="2" customFormat="1" x14ac:dyDescent="0.25">
      <c r="A385" s="34"/>
      <c r="B385" s="301"/>
      <c r="C385" s="302"/>
      <c r="D385" s="303"/>
      <c r="F385" s="4"/>
      <c r="G385" s="36"/>
    </row>
    <row r="386" spans="1:7" s="2" customFormat="1" x14ac:dyDescent="0.25">
      <c r="A386" s="34"/>
      <c r="B386" s="301"/>
      <c r="C386" s="302"/>
      <c r="D386" s="303"/>
      <c r="F386" s="4"/>
      <c r="G386" s="36"/>
    </row>
    <row r="387" spans="1:7" s="2" customFormat="1" x14ac:dyDescent="0.25">
      <c r="A387" s="34"/>
      <c r="B387" s="301"/>
      <c r="C387" s="302"/>
      <c r="D387" s="303"/>
      <c r="F387" s="4"/>
      <c r="G387" s="36"/>
    </row>
    <row r="388" spans="1:7" s="2" customFormat="1" x14ac:dyDescent="0.25">
      <c r="A388" s="34"/>
      <c r="B388" s="301"/>
      <c r="C388" s="302"/>
      <c r="D388" s="303"/>
      <c r="F388" s="4"/>
      <c r="G388" s="36"/>
    </row>
    <row r="389" spans="1:7" s="2" customFormat="1" x14ac:dyDescent="0.25">
      <c r="A389" s="34"/>
      <c r="B389" s="301"/>
      <c r="C389" s="302"/>
      <c r="D389" s="303"/>
      <c r="F389" s="4"/>
      <c r="G389" s="36"/>
    </row>
    <row r="390" spans="1:7" s="2" customFormat="1" x14ac:dyDescent="0.25">
      <c r="A390" s="34"/>
      <c r="B390" s="304"/>
      <c r="C390" s="305"/>
      <c r="D390" s="306"/>
      <c r="F390" s="4"/>
      <c r="G390" s="36"/>
    </row>
    <row r="391" spans="1:7" s="2" customFormat="1" ht="6.75" customHeight="1" thickBot="1" x14ac:dyDescent="0.3">
      <c r="A391" s="34"/>
      <c r="D391" s="3"/>
      <c r="F391" s="4"/>
      <c r="G391" s="36"/>
    </row>
    <row r="392" spans="1:7" s="2" customFormat="1" ht="13.5" thickBot="1" x14ac:dyDescent="0.3">
      <c r="A392" s="34"/>
      <c r="B392" s="2" t="s">
        <v>20</v>
      </c>
      <c r="D392" s="3"/>
      <c r="E392" s="14" t="s">
        <v>2</v>
      </c>
      <c r="F392" s="54" t="s">
        <v>191</v>
      </c>
      <c r="G392" s="36"/>
    </row>
    <row r="393" spans="1:7" s="2" customFormat="1" ht="6.75" customHeight="1" thickBot="1" x14ac:dyDescent="0.3">
      <c r="A393" s="34"/>
      <c r="D393" s="3"/>
      <c r="F393" s="4"/>
      <c r="G393" s="36"/>
    </row>
    <row r="394" spans="1:7" s="2" customFormat="1" ht="13.5" thickBot="1" x14ac:dyDescent="0.3">
      <c r="A394" s="34"/>
      <c r="C394" s="35" t="s">
        <v>15</v>
      </c>
      <c r="D394" s="3"/>
      <c r="F394" s="18">
        <f>IF(F382="Yes",1,IF(F382="No",0,IF(AND(ISBLANK(F392),ISNUMBER(F379)),1,IF(F392&gt;0,LOOKUP(F379/F392,$H$7:$H$10),IF(ISTEXT(D372),0,"")))))</f>
        <v>1</v>
      </c>
      <c r="G394" s="36"/>
    </row>
    <row r="395" spans="1:7" s="2" customFormat="1" x14ac:dyDescent="0.25">
      <c r="A395" s="48"/>
      <c r="B395" s="49"/>
      <c r="C395" s="49"/>
      <c r="D395" s="50"/>
      <c r="E395" s="49"/>
      <c r="F395" s="51"/>
      <c r="G395" s="52"/>
    </row>
  </sheetData>
  <mergeCells count="30">
    <mergeCell ref="B309:D315"/>
    <mergeCell ref="B331:D332"/>
    <mergeCell ref="B356:D357"/>
    <mergeCell ref="B134:D140"/>
    <mergeCell ref="B159:D165"/>
    <mergeCell ref="B156:D157"/>
    <mergeCell ref="B181:D182"/>
    <mergeCell ref="B381:D382"/>
    <mergeCell ref="B384:D390"/>
    <mergeCell ref="B334:D340"/>
    <mergeCell ref="B359:D365"/>
    <mergeCell ref="B209:D215"/>
    <mergeCell ref="B234:D240"/>
    <mergeCell ref="B206:D207"/>
    <mergeCell ref="B231:D232"/>
    <mergeCell ref="B256:D257"/>
    <mergeCell ref="B281:D282"/>
    <mergeCell ref="B306:D307"/>
    <mergeCell ref="B184:D190"/>
    <mergeCell ref="B259:D265"/>
    <mergeCell ref="B284:D290"/>
    <mergeCell ref="B29:D30"/>
    <mergeCell ref="B56:D57"/>
    <mergeCell ref="B81:D82"/>
    <mergeCell ref="B106:D107"/>
    <mergeCell ref="B131:D132"/>
    <mergeCell ref="B32:D38"/>
    <mergeCell ref="B59:D65"/>
    <mergeCell ref="B84:D90"/>
    <mergeCell ref="B109:D115"/>
  </mergeCells>
  <dataValidations count="1">
    <dataValidation type="list" showInputMessage="1" showErrorMessage="1" sqref="F57 F157 F132 F107 F82 F182 F6 F207 F307 F282 F257 F232 F332 F357 F3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 ref="B381:B382" location="Instructions!A29" display="If &quot;yes/no&quot; as to whether the milestone has been achieved, select &quot;yes&quot; or &quot;no&quot; from the dropdown "/>
    <hyperlink ref="B381:D3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186</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297" t="s">
        <v>306</v>
      </c>
      <c r="C31" s="297"/>
      <c r="D31" s="297"/>
      <c r="F31" s="4"/>
      <c r="G31" s="36"/>
    </row>
    <row r="32" spans="1:7" s="2" customFormat="1" ht="13.5" thickBot="1" x14ac:dyDescent="0.3">
      <c r="A32" s="34"/>
      <c r="B32" s="297"/>
      <c r="C32" s="297"/>
      <c r="D32" s="297"/>
      <c r="E32" s="14" t="s">
        <v>2</v>
      </c>
      <c r="F32" s="15"/>
      <c r="G32" s="36"/>
    </row>
    <row r="33" spans="1:7" s="2" customFormat="1" ht="6.75" customHeight="1" x14ac:dyDescent="0.25">
      <c r="A33" s="34"/>
      <c r="D33" s="3"/>
      <c r="F33" s="4"/>
      <c r="G33" s="36"/>
    </row>
    <row r="34" spans="1:7" s="2" customFormat="1" x14ac:dyDescent="0.25">
      <c r="A34" s="34"/>
      <c r="B34" s="298"/>
      <c r="C34" s="299"/>
      <c r="D34" s="300"/>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x14ac:dyDescent="0.25">
      <c r="A38" s="34"/>
      <c r="B38" s="301"/>
      <c r="C38" s="302"/>
      <c r="D38" s="303"/>
      <c r="F38" s="4"/>
      <c r="G38" s="36"/>
    </row>
    <row r="39" spans="1:7" s="2" customFormat="1" x14ac:dyDescent="0.25">
      <c r="A39" s="34"/>
      <c r="B39" s="301"/>
      <c r="C39" s="302"/>
      <c r="D39" s="303"/>
      <c r="F39" s="4"/>
      <c r="G39" s="36"/>
    </row>
    <row r="40" spans="1:7" s="2" customFormat="1" x14ac:dyDescent="0.25">
      <c r="A40" s="34"/>
      <c r="B40" s="304"/>
      <c r="C40" s="305"/>
      <c r="D40" s="306"/>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c r="G57" s="36"/>
    </row>
    <row r="58" spans="1:7" s="2" customFormat="1" ht="6.75" customHeight="1" x14ac:dyDescent="0.25">
      <c r="A58" s="34"/>
      <c r="D58" s="3"/>
      <c r="F58" s="4"/>
      <c r="G58" s="36"/>
    </row>
    <row r="59" spans="1:7" s="2" customFormat="1" x14ac:dyDescent="0.25">
      <c r="A59" s="34"/>
      <c r="B59" s="298"/>
      <c r="C59" s="299"/>
      <c r="D59" s="300"/>
      <c r="F59" s="4"/>
      <c r="G59" s="36"/>
    </row>
    <row r="60" spans="1:7" s="2" customFormat="1" x14ac:dyDescent="0.25">
      <c r="A60" s="34"/>
      <c r="B60" s="301"/>
      <c r="C60" s="302"/>
      <c r="D60" s="303"/>
      <c r="F60" s="4"/>
      <c r="G60" s="36"/>
    </row>
    <row r="61" spans="1:7" s="2" customFormat="1" x14ac:dyDescent="0.25">
      <c r="A61" s="34"/>
      <c r="B61" s="301"/>
      <c r="C61" s="302"/>
      <c r="D61" s="303"/>
      <c r="F61" s="4"/>
      <c r="G61" s="36"/>
    </row>
    <row r="62" spans="1:7" s="2" customFormat="1" x14ac:dyDescent="0.25">
      <c r="A62" s="34"/>
      <c r="B62" s="301"/>
      <c r="C62" s="302"/>
      <c r="D62" s="303"/>
      <c r="F62" s="4"/>
      <c r="G62" s="36"/>
    </row>
    <row r="63" spans="1:7" s="2" customFormat="1" x14ac:dyDescent="0.25">
      <c r="A63" s="34"/>
      <c r="B63" s="301"/>
      <c r="C63" s="302"/>
      <c r="D63" s="303"/>
      <c r="F63" s="4"/>
      <c r="G63" s="36"/>
    </row>
    <row r="64" spans="1:7" s="2" customFormat="1" x14ac:dyDescent="0.25">
      <c r="A64" s="34"/>
      <c r="B64" s="301"/>
      <c r="C64" s="302"/>
      <c r="D64" s="303"/>
      <c r="F64" s="4"/>
      <c r="G64" s="36"/>
    </row>
    <row r="65" spans="1:7" s="2" customForma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c r="G82" s="36"/>
    </row>
    <row r="83" spans="1:7" s="2" customFormat="1" ht="6.75" customHeight="1" x14ac:dyDescent="0.25">
      <c r="A83" s="34"/>
      <c r="D83" s="3"/>
      <c r="F83" s="4"/>
      <c r="G83" s="36"/>
    </row>
    <row r="84" spans="1:7" s="2" customFormat="1" x14ac:dyDescent="0.25">
      <c r="A84" s="34"/>
      <c r="B84" s="298"/>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c r="G107" s="36"/>
    </row>
    <row r="108" spans="1:7" s="2" customFormat="1" ht="6.75" customHeight="1" x14ac:dyDescent="0.25">
      <c r="A108" s="34"/>
      <c r="D108" s="3"/>
      <c r="F108" s="4"/>
      <c r="G108" s="36"/>
    </row>
    <row r="109" spans="1:7" s="2" customFormat="1" x14ac:dyDescent="0.25">
      <c r="A109" s="34"/>
      <c r="B109" s="298"/>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c r="G132" s="36"/>
    </row>
    <row r="133" spans="1:7" s="2" customFormat="1" ht="6.75" customHeight="1" x14ac:dyDescent="0.25">
      <c r="A133" s="34"/>
      <c r="D133" s="3"/>
      <c r="F133" s="4"/>
      <c r="G133" s="36"/>
    </row>
    <row r="134" spans="1:7" s="2" customFormat="1" x14ac:dyDescent="0.25">
      <c r="A134" s="34"/>
      <c r="B134" s="298"/>
      <c r="C134" s="299"/>
      <c r="D134" s="300"/>
      <c r="F134" s="4"/>
      <c r="G134" s="36"/>
    </row>
    <row r="135" spans="1:7" s="2" customFormat="1" x14ac:dyDescent="0.25">
      <c r="A135" s="34"/>
      <c r="B135" s="301"/>
      <c r="C135" s="302"/>
      <c r="D135" s="303"/>
      <c r="F135" s="4"/>
      <c r="G135" s="36"/>
    </row>
    <row r="136" spans="1:7" s="2" customFormat="1" x14ac:dyDescent="0.25">
      <c r="A136" s="34"/>
      <c r="B136" s="301"/>
      <c r="C136" s="302"/>
      <c r="D136" s="303"/>
      <c r="F136" s="4"/>
      <c r="G136" s="36"/>
    </row>
    <row r="137" spans="1:7" s="2" customFormat="1" x14ac:dyDescent="0.25">
      <c r="A137" s="34"/>
      <c r="B137" s="301"/>
      <c r="C137" s="302"/>
      <c r="D137" s="303"/>
      <c r="F137" s="4"/>
      <c r="G137" s="36"/>
    </row>
    <row r="138" spans="1:7" s="2" customFormat="1" x14ac:dyDescent="0.25">
      <c r="A138" s="34"/>
      <c r="B138" s="301"/>
      <c r="C138" s="302"/>
      <c r="D138" s="303"/>
      <c r="F138" s="4"/>
      <c r="G138" s="36"/>
    </row>
    <row r="139" spans="1:7" s="2" customFormat="1" x14ac:dyDescent="0.25">
      <c r="A139" s="34"/>
      <c r="B139" s="301"/>
      <c r="C139" s="302"/>
      <c r="D139" s="303"/>
      <c r="F139" s="4"/>
      <c r="G139" s="36"/>
    </row>
    <row r="140" spans="1:7" s="2" customFormat="1" x14ac:dyDescent="0.25">
      <c r="A140" s="34"/>
      <c r="B140" s="304"/>
      <c r="C140" s="305"/>
      <c r="D140" s="30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7" t="s">
        <v>306</v>
      </c>
      <c r="C156" s="297"/>
      <c r="D156" s="297"/>
      <c r="F156" s="4"/>
      <c r="G156" s="36"/>
    </row>
    <row r="157" spans="1:7" s="2" customFormat="1" ht="13.5" thickBot="1" x14ac:dyDescent="0.3">
      <c r="A157" s="34"/>
      <c r="B157" s="297"/>
      <c r="C157" s="297"/>
      <c r="D157" s="297"/>
      <c r="E157" s="14" t="s">
        <v>2</v>
      </c>
      <c r="F157" s="15"/>
      <c r="G157" s="36"/>
    </row>
    <row r="158" spans="1:7" s="2" customFormat="1" ht="6.75" customHeight="1" x14ac:dyDescent="0.25">
      <c r="A158" s="34"/>
      <c r="D158" s="3"/>
      <c r="F158" s="4"/>
      <c r="G158" s="36"/>
    </row>
    <row r="159" spans="1:7" s="2" customFormat="1" x14ac:dyDescent="0.25">
      <c r="A159" s="34"/>
      <c r="B159" s="298"/>
      <c r="C159" s="299"/>
      <c r="D159" s="300"/>
      <c r="F159" s="4"/>
      <c r="G159" s="36"/>
    </row>
    <row r="160" spans="1:7" s="2" customFormat="1" x14ac:dyDescent="0.25">
      <c r="A160" s="34"/>
      <c r="B160" s="301"/>
      <c r="C160" s="302"/>
      <c r="D160" s="303"/>
      <c r="F160" s="4"/>
      <c r="G160" s="36"/>
    </row>
    <row r="161" spans="1:7" s="2" customFormat="1" x14ac:dyDescent="0.25">
      <c r="A161" s="34"/>
      <c r="B161" s="301"/>
      <c r="C161" s="302"/>
      <c r="D161" s="303"/>
      <c r="F161" s="4"/>
      <c r="G161" s="36"/>
    </row>
    <row r="162" spans="1:7" s="2" customFormat="1" x14ac:dyDescent="0.25">
      <c r="A162" s="34"/>
      <c r="B162" s="301"/>
      <c r="C162" s="302"/>
      <c r="D162" s="303"/>
      <c r="F162" s="4"/>
      <c r="G162" s="36"/>
    </row>
    <row r="163" spans="1:7" s="2" customFormat="1" x14ac:dyDescent="0.25">
      <c r="A163" s="34"/>
      <c r="B163" s="301"/>
      <c r="C163" s="302"/>
      <c r="D163" s="303"/>
      <c r="F163" s="4"/>
      <c r="G163" s="36"/>
    </row>
    <row r="164" spans="1:7" s="2" customFormat="1" x14ac:dyDescent="0.25">
      <c r="A164" s="34"/>
      <c r="B164" s="301"/>
      <c r="C164" s="302"/>
      <c r="D164" s="303"/>
      <c r="F164" s="4"/>
      <c r="G164" s="36"/>
    </row>
    <row r="165" spans="1:7" s="2" customFormat="1" x14ac:dyDescent="0.25">
      <c r="A165" s="34"/>
      <c r="B165" s="304"/>
      <c r="C165" s="305"/>
      <c r="D165" s="30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31:D32"/>
    <mergeCell ref="B56:D57"/>
    <mergeCell ref="B81:D82"/>
    <mergeCell ref="B106:D107"/>
    <mergeCell ref="B131:D132"/>
    <mergeCell ref="B159:D165"/>
    <mergeCell ref="B34:D40"/>
    <mergeCell ref="B59:D65"/>
    <mergeCell ref="B84:D90"/>
    <mergeCell ref="B109:D115"/>
    <mergeCell ref="B134:D140"/>
    <mergeCell ref="B156:D157"/>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zoomScale="90" zoomScaleNormal="90" zoomScaleSheetLayoutView="85" zoomScalePageLayoutView="90" workbookViewId="0">
      <selection activeCell="A146" sqref="A146:IV195"/>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187</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54">
        <v>1270500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54">
        <v>1270500</v>
      </c>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28.5" customHeight="1" x14ac:dyDescent="0.25">
      <c r="A22" s="40"/>
      <c r="B22" s="41" t="s">
        <v>234</v>
      </c>
      <c r="C22" s="41"/>
      <c r="D22" s="154" t="s">
        <v>342</v>
      </c>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Yes</v>
      </c>
      <c r="G29" s="36"/>
    </row>
    <row r="30" spans="1:7" s="2" customFormat="1" ht="6.75" customHeight="1" x14ac:dyDescent="0.25">
      <c r="A30" s="34"/>
      <c r="D30" s="3"/>
      <c r="F30" s="4"/>
      <c r="G30" s="36"/>
    </row>
    <row r="31" spans="1:7" s="2" customFormat="1" ht="13.5" customHeight="1" thickBot="1" x14ac:dyDescent="0.3">
      <c r="A31" s="34"/>
      <c r="B31" s="297" t="s">
        <v>306</v>
      </c>
      <c r="C31" s="297"/>
      <c r="D31" s="297"/>
      <c r="F31" s="4"/>
      <c r="G31" s="36"/>
    </row>
    <row r="32" spans="1:7" s="2" customFormat="1" ht="13.5" thickBot="1" x14ac:dyDescent="0.3">
      <c r="A32" s="34"/>
      <c r="B32" s="297"/>
      <c r="C32" s="297"/>
      <c r="D32" s="297"/>
      <c r="E32" s="14" t="s">
        <v>2</v>
      </c>
      <c r="F32" s="15" t="s">
        <v>191</v>
      </c>
      <c r="G32" s="36"/>
    </row>
    <row r="33" spans="1:7" s="2" customFormat="1" ht="6.75" customHeight="1" x14ac:dyDescent="0.25">
      <c r="A33" s="34"/>
      <c r="D33" s="3"/>
      <c r="F33" s="4"/>
      <c r="G33" s="36"/>
    </row>
    <row r="34" spans="1:7" s="2" customFormat="1" x14ac:dyDescent="0.25">
      <c r="A34" s="34"/>
      <c r="B34" s="320" t="s">
        <v>443</v>
      </c>
      <c r="C34" s="321"/>
      <c r="D34" s="322"/>
      <c r="F34" s="4"/>
      <c r="G34" s="36"/>
    </row>
    <row r="35" spans="1:7" s="2" customFormat="1" x14ac:dyDescent="0.25">
      <c r="A35" s="34"/>
      <c r="B35" s="323"/>
      <c r="C35" s="324"/>
      <c r="D35" s="325"/>
      <c r="F35" s="4"/>
      <c r="G35" s="36"/>
    </row>
    <row r="36" spans="1:7" s="2" customFormat="1" x14ac:dyDescent="0.25">
      <c r="A36" s="34"/>
      <c r="B36" s="323"/>
      <c r="C36" s="324"/>
      <c r="D36" s="325"/>
      <c r="F36" s="4"/>
      <c r="G36" s="36"/>
    </row>
    <row r="37" spans="1:7" s="2" customFormat="1" x14ac:dyDescent="0.25">
      <c r="A37" s="34"/>
      <c r="B37" s="323"/>
      <c r="C37" s="324"/>
      <c r="D37" s="325"/>
      <c r="F37" s="4"/>
      <c r="G37" s="36"/>
    </row>
    <row r="38" spans="1:7" s="2" customFormat="1" x14ac:dyDescent="0.25">
      <c r="A38" s="34"/>
      <c r="B38" s="323"/>
      <c r="C38" s="324"/>
      <c r="D38" s="325"/>
      <c r="F38" s="4"/>
      <c r="G38" s="36"/>
    </row>
    <row r="39" spans="1:7" s="2" customFormat="1" x14ac:dyDescent="0.25">
      <c r="A39" s="34"/>
      <c r="B39" s="323"/>
      <c r="C39" s="324"/>
      <c r="D39" s="325"/>
      <c r="F39" s="4"/>
      <c r="G39" s="36"/>
    </row>
    <row r="40" spans="1:7" s="2" customFormat="1" ht="33" customHeight="1" x14ac:dyDescent="0.25">
      <c r="A40" s="34"/>
      <c r="B40" s="326"/>
      <c r="C40" s="327"/>
      <c r="D40" s="328"/>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t="s">
        <v>191</v>
      </c>
      <c r="G42" s="36"/>
    </row>
    <row r="43" spans="1:7" s="2" customFormat="1" ht="6.75" customHeight="1" thickBot="1" x14ac:dyDescent="0.3">
      <c r="A43" s="34"/>
      <c r="D43" s="3"/>
      <c r="F43" s="4"/>
      <c r="G43" s="36"/>
    </row>
    <row r="44" spans="1:7" s="2" customFormat="1" ht="13.5" thickBot="1" x14ac:dyDescent="0.3">
      <c r="A44" s="34"/>
      <c r="C44" s="35" t="s">
        <v>15</v>
      </c>
      <c r="D44" s="3"/>
      <c r="F44" s="18">
        <f>IF(F32="Yes",1,IF(F32="No",0,IF(AND(ISBLANK(F42),ISNUMBER(F29)),1,IF(F42&gt;0,LOOKUP(F29/F42,$H$7:$H$10),IF(ISTEXT(D22),0,"")))))</f>
        <v>1</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t="s">
        <v>343</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t="s">
        <v>191</v>
      </c>
      <c r="G57" s="36"/>
    </row>
    <row r="58" spans="1:7" s="2" customFormat="1" ht="6.75" customHeight="1" x14ac:dyDescent="0.25">
      <c r="A58" s="34"/>
      <c r="D58" s="3"/>
      <c r="F58" s="4"/>
      <c r="G58" s="36"/>
    </row>
    <row r="59" spans="1:7" s="2" customFormat="1" x14ac:dyDescent="0.25">
      <c r="A59" s="34"/>
      <c r="B59" s="320" t="s">
        <v>444</v>
      </c>
      <c r="C59" s="321"/>
      <c r="D59" s="322"/>
      <c r="F59" s="4"/>
      <c r="G59" s="36"/>
    </row>
    <row r="60" spans="1:7" s="2" customFormat="1" x14ac:dyDescent="0.25">
      <c r="A60" s="34"/>
      <c r="B60" s="323"/>
      <c r="C60" s="324"/>
      <c r="D60" s="325"/>
      <c r="F60" s="4"/>
      <c r="G60" s="36"/>
    </row>
    <row r="61" spans="1:7" s="2" customFormat="1" x14ac:dyDescent="0.25">
      <c r="A61" s="34"/>
      <c r="B61" s="323"/>
      <c r="C61" s="324"/>
      <c r="D61" s="325"/>
      <c r="F61" s="4"/>
      <c r="G61" s="36"/>
    </row>
    <row r="62" spans="1:7" s="2" customFormat="1" x14ac:dyDescent="0.25">
      <c r="A62" s="34"/>
      <c r="B62" s="323"/>
      <c r="C62" s="324"/>
      <c r="D62" s="325"/>
      <c r="F62" s="4"/>
      <c r="G62" s="36"/>
    </row>
    <row r="63" spans="1:7" s="2" customFormat="1" x14ac:dyDescent="0.25">
      <c r="A63" s="34"/>
      <c r="B63" s="323"/>
      <c r="C63" s="324"/>
      <c r="D63" s="325"/>
      <c r="F63" s="4"/>
      <c r="G63" s="36"/>
    </row>
    <row r="64" spans="1:7" s="2" customFormat="1" x14ac:dyDescent="0.25">
      <c r="A64" s="34"/>
      <c r="B64" s="323"/>
      <c r="C64" s="324"/>
      <c r="D64" s="325"/>
      <c r="F64" s="4"/>
      <c r="G64" s="36"/>
    </row>
    <row r="65" spans="1:7" s="2" customFormat="1" ht="31.5" customHeight="1" x14ac:dyDescent="0.25">
      <c r="A65" s="34"/>
      <c r="B65" s="326"/>
      <c r="C65" s="327"/>
      <c r="D65" s="328"/>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t="s">
        <v>344</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t="s">
        <v>191</v>
      </c>
      <c r="G82" s="36"/>
    </row>
    <row r="83" spans="1:7" s="2" customFormat="1" ht="6.75" customHeight="1" x14ac:dyDescent="0.25">
      <c r="A83" s="34"/>
      <c r="D83" s="3"/>
      <c r="F83" s="4"/>
      <c r="G83" s="36"/>
    </row>
    <row r="84" spans="1:7" s="2" customFormat="1" x14ac:dyDescent="0.25">
      <c r="A84" s="34"/>
      <c r="B84" s="298" t="s">
        <v>348</v>
      </c>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ht="54" customHeigh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t="s">
        <v>345</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t="s">
        <v>191</v>
      </c>
      <c r="G107" s="36"/>
    </row>
    <row r="108" spans="1:7" s="2" customFormat="1" ht="6.75" customHeight="1" x14ac:dyDescent="0.25">
      <c r="A108" s="34"/>
      <c r="D108" s="3"/>
      <c r="F108" s="4"/>
      <c r="G108" s="36"/>
    </row>
    <row r="109" spans="1:7" s="2" customFormat="1" x14ac:dyDescent="0.25">
      <c r="A109" s="34"/>
      <c r="B109" s="307" t="s">
        <v>347</v>
      </c>
      <c r="C109" s="308"/>
      <c r="D109" s="309"/>
      <c r="F109" s="4"/>
      <c r="G109" s="36"/>
    </row>
    <row r="110" spans="1:7" s="2" customFormat="1" x14ac:dyDescent="0.25">
      <c r="A110" s="34"/>
      <c r="B110" s="310"/>
      <c r="C110" s="311"/>
      <c r="D110" s="312"/>
      <c r="F110" s="4"/>
      <c r="G110" s="36"/>
    </row>
    <row r="111" spans="1:7" s="2" customFormat="1" x14ac:dyDescent="0.25">
      <c r="A111" s="34"/>
      <c r="B111" s="310"/>
      <c r="C111" s="311"/>
      <c r="D111" s="312"/>
      <c r="F111" s="4"/>
      <c r="G111" s="36"/>
    </row>
    <row r="112" spans="1:7" s="2" customFormat="1" x14ac:dyDescent="0.25">
      <c r="A112" s="34"/>
      <c r="B112" s="310"/>
      <c r="C112" s="311"/>
      <c r="D112" s="312"/>
      <c r="F112" s="4"/>
      <c r="G112" s="36"/>
    </row>
    <row r="113" spans="1:7" s="2" customFormat="1" x14ac:dyDescent="0.25">
      <c r="A113" s="34"/>
      <c r="B113" s="310"/>
      <c r="C113" s="311"/>
      <c r="D113" s="312"/>
      <c r="F113" s="4"/>
      <c r="G113" s="36"/>
    </row>
    <row r="114" spans="1:7" s="2" customFormat="1" x14ac:dyDescent="0.25">
      <c r="A114" s="34"/>
      <c r="B114" s="310"/>
      <c r="C114" s="311"/>
      <c r="D114" s="312"/>
      <c r="F114" s="4"/>
      <c r="G114" s="36"/>
    </row>
    <row r="115" spans="1:7" s="2" customFormat="1" ht="54.75" customHeight="1" x14ac:dyDescent="0.25">
      <c r="A115" s="34"/>
      <c r="B115" s="313"/>
      <c r="C115" s="314"/>
      <c r="D115" s="31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191</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IF(F107="Yes",1,IF(F107="No",0,IF(AND(ISBLANK(F117),ISNUMBER(F104)),1,IF(F117&gt;0,LOOKUP(F104/F117,$H$7:$H$10),IF(ISTEXT(D97),0,"")))))</f>
        <v>1</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5">
      <c r="A122" s="40"/>
      <c r="B122" s="41" t="s">
        <v>234</v>
      </c>
      <c r="C122" s="41"/>
      <c r="D122" s="154" t="s">
        <v>346</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t="s">
        <v>191</v>
      </c>
      <c r="G132" s="36"/>
    </row>
    <row r="133" spans="1:7" s="2" customFormat="1" ht="6.75" customHeight="1" x14ac:dyDescent="0.25">
      <c r="A133" s="34"/>
      <c r="D133" s="3"/>
      <c r="F133" s="4"/>
      <c r="G133" s="36"/>
    </row>
    <row r="134" spans="1:7" s="2" customFormat="1" x14ac:dyDescent="0.25">
      <c r="A134" s="34"/>
      <c r="B134" s="307" t="s">
        <v>374</v>
      </c>
      <c r="C134" s="308"/>
      <c r="D134" s="309"/>
      <c r="F134" s="4"/>
      <c r="G134" s="36"/>
    </row>
    <row r="135" spans="1:7" s="2" customFormat="1" x14ac:dyDescent="0.25">
      <c r="A135" s="34"/>
      <c r="B135" s="310"/>
      <c r="C135" s="311"/>
      <c r="D135" s="312"/>
      <c r="F135" s="4"/>
      <c r="G135" s="36"/>
    </row>
    <row r="136" spans="1:7" s="2" customFormat="1" x14ac:dyDescent="0.25">
      <c r="A136" s="34"/>
      <c r="B136" s="310"/>
      <c r="C136" s="311"/>
      <c r="D136" s="312"/>
      <c r="F136" s="4"/>
      <c r="G136" s="36"/>
    </row>
    <row r="137" spans="1:7" s="2" customFormat="1" x14ac:dyDescent="0.25">
      <c r="A137" s="34"/>
      <c r="B137" s="310"/>
      <c r="C137" s="311"/>
      <c r="D137" s="312"/>
      <c r="F137" s="4"/>
      <c r="G137" s="36"/>
    </row>
    <row r="138" spans="1:7" s="2" customFormat="1" x14ac:dyDescent="0.25">
      <c r="A138" s="34"/>
      <c r="B138" s="310"/>
      <c r="C138" s="311"/>
      <c r="D138" s="312"/>
      <c r="F138" s="4"/>
      <c r="G138" s="36"/>
    </row>
    <row r="139" spans="1:7" s="2" customFormat="1" x14ac:dyDescent="0.25">
      <c r="A139" s="34"/>
      <c r="B139" s="310"/>
      <c r="C139" s="311"/>
      <c r="D139" s="312"/>
      <c r="F139" s="4"/>
      <c r="G139" s="36"/>
    </row>
    <row r="140" spans="1:7" s="2" customFormat="1" ht="168" customHeight="1" x14ac:dyDescent="0.25">
      <c r="A140" s="34"/>
      <c r="B140" s="313"/>
      <c r="C140" s="314"/>
      <c r="D140" s="31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t="s">
        <v>191</v>
      </c>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IF(F132="Yes",1,IF(F132="No",0,IF(AND(ISBLANK(F142),ISNUMBER(F129)),1,IF(F142&gt;0,LOOKUP(F129/F142,$H$7:$H$10),IF(ISTEXT(D122),0,"")))))</f>
        <v>1</v>
      </c>
      <c r="G144" s="36"/>
    </row>
    <row r="145" spans="1:7" s="2" customFormat="1" ht="10.5"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297" t="s">
        <v>306</v>
      </c>
      <c r="C156" s="297"/>
      <c r="D156" s="297"/>
      <c r="F156" s="4"/>
      <c r="G156" s="36"/>
    </row>
    <row r="157" spans="1:7" s="2" customFormat="1" ht="13.5" hidden="1" thickBot="1" x14ac:dyDescent="0.3">
      <c r="A157" s="34"/>
      <c r="B157" s="297"/>
      <c r="C157" s="297"/>
      <c r="D157" s="297"/>
      <c r="E157" s="14" t="s">
        <v>2</v>
      </c>
      <c r="F157" s="15"/>
      <c r="G157" s="36"/>
    </row>
    <row r="158" spans="1:7" s="2" customFormat="1" ht="6.75" hidden="1" customHeight="1" x14ac:dyDescent="0.25">
      <c r="A158" s="34"/>
      <c r="D158" s="3"/>
      <c r="F158" s="4"/>
      <c r="G158" s="36"/>
    </row>
    <row r="159" spans="1:7" s="2" customFormat="1" hidden="1" x14ac:dyDescent="0.25">
      <c r="A159" s="34"/>
      <c r="B159" s="307"/>
      <c r="C159" s="308"/>
      <c r="D159" s="309"/>
      <c r="F159" s="4"/>
      <c r="G159" s="36"/>
    </row>
    <row r="160" spans="1:7" s="2" customFormat="1" hidden="1" x14ac:dyDescent="0.25">
      <c r="A160" s="34"/>
      <c r="B160" s="310"/>
      <c r="C160" s="311"/>
      <c r="D160" s="312"/>
      <c r="F160" s="4"/>
      <c r="G160" s="36"/>
    </row>
    <row r="161" spans="1:7" s="2" customFormat="1" hidden="1" x14ac:dyDescent="0.25">
      <c r="A161" s="34"/>
      <c r="B161" s="310"/>
      <c r="C161" s="311"/>
      <c r="D161" s="312"/>
      <c r="F161" s="4"/>
      <c r="G161" s="36"/>
    </row>
    <row r="162" spans="1:7" s="2" customFormat="1" hidden="1" x14ac:dyDescent="0.25">
      <c r="A162" s="34"/>
      <c r="B162" s="310"/>
      <c r="C162" s="311"/>
      <c r="D162" s="312"/>
      <c r="F162" s="4"/>
      <c r="G162" s="36"/>
    </row>
    <row r="163" spans="1:7" s="2" customFormat="1" hidden="1" x14ac:dyDescent="0.25">
      <c r="A163" s="34"/>
      <c r="B163" s="310"/>
      <c r="C163" s="311"/>
      <c r="D163" s="312"/>
      <c r="F163" s="4"/>
      <c r="G163" s="36"/>
    </row>
    <row r="164" spans="1:7" s="2" customFormat="1" hidden="1" x14ac:dyDescent="0.25">
      <c r="A164" s="34"/>
      <c r="B164" s="310"/>
      <c r="C164" s="311"/>
      <c r="D164" s="312"/>
      <c r="F164" s="4"/>
      <c r="G164" s="36"/>
    </row>
    <row r="165" spans="1:7" s="2" customFormat="1" ht="13.5" hidden="1" customHeight="1" x14ac:dyDescent="0.25">
      <c r="A165" s="34"/>
      <c r="B165" s="313"/>
      <c r="C165" s="314"/>
      <c r="D165" s="315"/>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IF(F157="Yes",1,IF(F157="No",0,IF(AND(ISBLANK(F167),ISNUMBER(F154)),1,IF(F167&gt;0,LOOKUP(F154/F167,$H$7:$H$10),IF(ISTEXT(D147),0,"")))))</f>
        <v/>
      </c>
      <c r="G169" s="36"/>
    </row>
    <row r="170" spans="1:7" s="2" customFormat="1" hidden="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53"/>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297" t="s">
        <v>306</v>
      </c>
      <c r="C181" s="297"/>
      <c r="D181" s="297"/>
      <c r="F181" s="4"/>
      <c r="G181" s="36"/>
    </row>
    <row r="182" spans="1:7" s="2" customFormat="1" ht="13.5" hidden="1" thickBot="1" x14ac:dyDescent="0.3">
      <c r="A182" s="34"/>
      <c r="B182" s="297"/>
      <c r="C182" s="297"/>
      <c r="D182" s="297"/>
      <c r="E182" s="14" t="s">
        <v>2</v>
      </c>
      <c r="F182" s="15"/>
      <c r="G182" s="36"/>
    </row>
    <row r="183" spans="1:7" s="2" customFormat="1" ht="6.75" hidden="1" customHeight="1" x14ac:dyDescent="0.25">
      <c r="A183" s="34"/>
      <c r="D183" s="3"/>
      <c r="F183" s="4"/>
      <c r="G183" s="36"/>
    </row>
    <row r="184" spans="1:7" s="2" customFormat="1" hidden="1" x14ac:dyDescent="0.25">
      <c r="A184" s="34"/>
      <c r="B184" s="298"/>
      <c r="C184" s="299"/>
      <c r="D184" s="300"/>
      <c r="F184" s="4"/>
      <c r="G184" s="36"/>
    </row>
    <row r="185" spans="1:7" s="2" customFormat="1" hidden="1" x14ac:dyDescent="0.25">
      <c r="A185" s="34"/>
      <c r="B185" s="301"/>
      <c r="C185" s="302"/>
      <c r="D185" s="303"/>
      <c r="F185" s="4"/>
      <c r="G185" s="36"/>
    </row>
    <row r="186" spans="1:7" s="2" customFormat="1" hidden="1" x14ac:dyDescent="0.25">
      <c r="A186" s="34"/>
      <c r="B186" s="301"/>
      <c r="C186" s="302"/>
      <c r="D186" s="303"/>
      <c r="F186" s="4"/>
      <c r="G186" s="36"/>
    </row>
    <row r="187" spans="1:7" s="2" customFormat="1" hidden="1" x14ac:dyDescent="0.25">
      <c r="A187" s="34"/>
      <c r="B187" s="301"/>
      <c r="C187" s="302"/>
      <c r="D187" s="303"/>
      <c r="F187" s="4"/>
      <c r="G187" s="36"/>
    </row>
    <row r="188" spans="1:7" s="2" customFormat="1" hidden="1" x14ac:dyDescent="0.25">
      <c r="A188" s="34"/>
      <c r="B188" s="301"/>
      <c r="C188" s="302"/>
      <c r="D188" s="303"/>
      <c r="F188" s="4"/>
      <c r="G188" s="36"/>
    </row>
    <row r="189" spans="1:7" s="2" customFormat="1" hidden="1" x14ac:dyDescent="0.25">
      <c r="A189" s="34"/>
      <c r="B189" s="301"/>
      <c r="C189" s="302"/>
      <c r="D189" s="303"/>
      <c r="F189" s="4"/>
      <c r="G189" s="36"/>
    </row>
    <row r="190" spans="1:7" s="2" customFormat="1" hidden="1" x14ac:dyDescent="0.25">
      <c r="A190" s="34"/>
      <c r="B190" s="304"/>
      <c r="C190" s="305"/>
      <c r="D190" s="30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IF(F182="Yes",1,IF(F182="No",0,IF(AND(ISBLANK(F192),ISNUMBER(F179)),1,IF(F192&gt;0,LOOKUP(F179/F192,$H$7:$H$10),IF(ISTEXT(D172),0,"")))))</f>
        <v/>
      </c>
      <c r="G194" s="36"/>
    </row>
    <row r="195" spans="1:7" s="2" customFormat="1" hidden="1" x14ac:dyDescent="0.25">
      <c r="A195" s="48"/>
      <c r="B195" s="49"/>
      <c r="C195" s="49"/>
      <c r="D195" s="50"/>
      <c r="E195" s="49"/>
      <c r="F195" s="51"/>
      <c r="G195" s="52"/>
    </row>
  </sheetData>
  <mergeCells count="14">
    <mergeCell ref="B31:D32"/>
    <mergeCell ref="B56:D57"/>
    <mergeCell ref="B81:D82"/>
    <mergeCell ref="B106:D107"/>
    <mergeCell ref="B131:D132"/>
    <mergeCell ref="B184:D190"/>
    <mergeCell ref="B159:D165"/>
    <mergeCell ref="B34:D40"/>
    <mergeCell ref="B59:D65"/>
    <mergeCell ref="B84:D90"/>
    <mergeCell ref="B109:D115"/>
    <mergeCell ref="B134:D140"/>
    <mergeCell ref="B156:D157"/>
    <mergeCell ref="B181:D182"/>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The University of California, Irvine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188</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x14ac:dyDescent="0.25">
      <c r="A32" s="34"/>
      <c r="B32" s="298"/>
      <c r="C32" s="299"/>
      <c r="D32" s="300"/>
      <c r="F32" s="4"/>
      <c r="G32" s="36"/>
    </row>
    <row r="33" spans="1:7" s="2" customFormat="1" x14ac:dyDescent="0.25">
      <c r="A33" s="34"/>
      <c r="B33" s="301"/>
      <c r="C33" s="302"/>
      <c r="D33" s="303"/>
      <c r="F33" s="4"/>
      <c r="G33" s="36"/>
    </row>
    <row r="34" spans="1:7" s="2" customFormat="1" x14ac:dyDescent="0.25">
      <c r="A34" s="34"/>
      <c r="B34" s="301"/>
      <c r="C34" s="302"/>
      <c r="D34" s="303"/>
      <c r="F34" s="4"/>
      <c r="G34" s="36"/>
    </row>
    <row r="35" spans="1:7" s="2" customFormat="1" x14ac:dyDescent="0.25">
      <c r="A35" s="34"/>
      <c r="B35" s="301"/>
      <c r="C35" s="302"/>
      <c r="D35" s="303"/>
      <c r="F35" s="4"/>
      <c r="G35" s="36"/>
    </row>
    <row r="36" spans="1:7" s="2" customFormat="1" x14ac:dyDescent="0.25">
      <c r="A36" s="34"/>
      <c r="B36" s="301"/>
      <c r="C36" s="302"/>
      <c r="D36" s="303"/>
      <c r="F36" s="4"/>
      <c r="G36" s="36"/>
    </row>
    <row r="37" spans="1:7" s="2" customFormat="1" x14ac:dyDescent="0.25">
      <c r="A37" s="34"/>
      <c r="B37" s="301"/>
      <c r="C37" s="302"/>
      <c r="D37" s="303"/>
      <c r="F37" s="4"/>
      <c r="G37" s="36"/>
    </row>
    <row r="38" spans="1:7" s="2" customFormat="1" x14ac:dyDescent="0.25">
      <c r="A38" s="34"/>
      <c r="B38" s="304"/>
      <c r="C38" s="305"/>
      <c r="D38" s="306"/>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7" t="s">
        <v>306</v>
      </c>
      <c r="C56" s="297"/>
      <c r="D56" s="297"/>
      <c r="F56" s="4"/>
      <c r="G56" s="36"/>
    </row>
    <row r="57" spans="1:7" s="2" customFormat="1" ht="13.5" thickBot="1" x14ac:dyDescent="0.3">
      <c r="A57" s="34"/>
      <c r="B57" s="297"/>
      <c r="C57" s="297"/>
      <c r="D57" s="297"/>
      <c r="E57" s="14" t="s">
        <v>2</v>
      </c>
      <c r="F57" s="15"/>
      <c r="G57" s="36"/>
    </row>
    <row r="58" spans="1:7" s="2" customFormat="1" ht="6.75" customHeight="1" x14ac:dyDescent="0.25">
      <c r="A58" s="34"/>
      <c r="D58" s="3"/>
      <c r="F58" s="4"/>
      <c r="G58" s="36"/>
    </row>
    <row r="59" spans="1:7" s="2" customFormat="1" x14ac:dyDescent="0.25">
      <c r="A59" s="34"/>
      <c r="B59" s="298"/>
      <c r="C59" s="299"/>
      <c r="D59" s="300"/>
      <c r="F59" s="4"/>
      <c r="G59" s="36"/>
    </row>
    <row r="60" spans="1:7" s="2" customFormat="1" x14ac:dyDescent="0.25">
      <c r="A60" s="34"/>
      <c r="B60" s="301"/>
      <c r="C60" s="302"/>
      <c r="D60" s="303"/>
      <c r="F60" s="4"/>
      <c r="G60" s="36"/>
    </row>
    <row r="61" spans="1:7" s="2" customFormat="1" x14ac:dyDescent="0.25">
      <c r="A61" s="34"/>
      <c r="B61" s="301"/>
      <c r="C61" s="302"/>
      <c r="D61" s="303"/>
      <c r="F61" s="4"/>
      <c r="G61" s="36"/>
    </row>
    <row r="62" spans="1:7" s="2" customFormat="1" x14ac:dyDescent="0.25">
      <c r="A62" s="34"/>
      <c r="B62" s="301"/>
      <c r="C62" s="302"/>
      <c r="D62" s="303"/>
      <c r="F62" s="4"/>
      <c r="G62" s="36"/>
    </row>
    <row r="63" spans="1:7" s="2" customFormat="1" x14ac:dyDescent="0.25">
      <c r="A63" s="34"/>
      <c r="B63" s="301"/>
      <c r="C63" s="302"/>
      <c r="D63" s="303"/>
      <c r="F63" s="4"/>
      <c r="G63" s="36"/>
    </row>
    <row r="64" spans="1:7" s="2" customFormat="1" x14ac:dyDescent="0.25">
      <c r="A64" s="34"/>
      <c r="B64" s="301"/>
      <c r="C64" s="302"/>
      <c r="D64" s="303"/>
      <c r="F64" s="4"/>
      <c r="G64" s="36"/>
    </row>
    <row r="65" spans="1:7" s="2" customFormat="1" x14ac:dyDescent="0.25">
      <c r="A65" s="34"/>
      <c r="B65" s="304"/>
      <c r="C65" s="305"/>
      <c r="D65" s="30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7" t="s">
        <v>306</v>
      </c>
      <c r="C81" s="297"/>
      <c r="D81" s="297"/>
      <c r="F81" s="4"/>
      <c r="G81" s="36"/>
    </row>
    <row r="82" spans="1:7" s="2" customFormat="1" ht="13.5" thickBot="1" x14ac:dyDescent="0.3">
      <c r="A82" s="34"/>
      <c r="B82" s="297"/>
      <c r="C82" s="297"/>
      <c r="D82" s="297"/>
      <c r="E82" s="14" t="s">
        <v>2</v>
      </c>
      <c r="F82" s="15"/>
      <c r="G82" s="36"/>
    </row>
    <row r="83" spans="1:7" s="2" customFormat="1" ht="6.75" customHeight="1" x14ac:dyDescent="0.25">
      <c r="A83" s="34"/>
      <c r="D83" s="3"/>
      <c r="F83" s="4"/>
      <c r="G83" s="36"/>
    </row>
    <row r="84" spans="1:7" s="2" customFormat="1" x14ac:dyDescent="0.25">
      <c r="A84" s="34"/>
      <c r="B84" s="298"/>
      <c r="C84" s="299"/>
      <c r="D84" s="300"/>
      <c r="F84" s="4"/>
      <c r="G84" s="36"/>
    </row>
    <row r="85" spans="1:7" s="2" customFormat="1" x14ac:dyDescent="0.25">
      <c r="A85" s="34"/>
      <c r="B85" s="301"/>
      <c r="C85" s="302"/>
      <c r="D85" s="303"/>
      <c r="F85" s="4"/>
      <c r="G85" s="36"/>
    </row>
    <row r="86" spans="1:7" s="2" customFormat="1" x14ac:dyDescent="0.25">
      <c r="A86" s="34"/>
      <c r="B86" s="301"/>
      <c r="C86" s="302"/>
      <c r="D86" s="303"/>
      <c r="F86" s="4"/>
      <c r="G86" s="36"/>
    </row>
    <row r="87" spans="1:7" s="2" customFormat="1" x14ac:dyDescent="0.25">
      <c r="A87" s="34"/>
      <c r="B87" s="301"/>
      <c r="C87" s="302"/>
      <c r="D87" s="303"/>
      <c r="F87" s="4"/>
      <c r="G87" s="36"/>
    </row>
    <row r="88" spans="1:7" s="2" customFormat="1" x14ac:dyDescent="0.25">
      <c r="A88" s="34"/>
      <c r="B88" s="301"/>
      <c r="C88" s="302"/>
      <c r="D88" s="303"/>
      <c r="F88" s="4"/>
      <c r="G88" s="36"/>
    </row>
    <row r="89" spans="1:7" s="2" customFormat="1" x14ac:dyDescent="0.25">
      <c r="A89" s="34"/>
      <c r="B89" s="301"/>
      <c r="C89" s="302"/>
      <c r="D89" s="303"/>
      <c r="F89" s="4"/>
      <c r="G89" s="36"/>
    </row>
    <row r="90" spans="1:7" s="2" customFormat="1" x14ac:dyDescent="0.25">
      <c r="A90" s="34"/>
      <c r="B90" s="304"/>
      <c r="C90" s="305"/>
      <c r="D90" s="30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7" t="s">
        <v>306</v>
      </c>
      <c r="C106" s="297"/>
      <c r="D106" s="297"/>
      <c r="F106" s="4"/>
      <c r="G106" s="36"/>
    </row>
    <row r="107" spans="1:7" s="2" customFormat="1" ht="13.5" thickBot="1" x14ac:dyDescent="0.3">
      <c r="A107" s="34"/>
      <c r="B107" s="297"/>
      <c r="C107" s="297"/>
      <c r="D107" s="297"/>
      <c r="E107" s="14" t="s">
        <v>2</v>
      </c>
      <c r="F107" s="15"/>
      <c r="G107" s="36"/>
    </row>
    <row r="108" spans="1:7" s="2" customFormat="1" ht="6.75" customHeight="1" x14ac:dyDescent="0.25">
      <c r="A108" s="34"/>
      <c r="D108" s="3"/>
      <c r="F108" s="4"/>
      <c r="G108" s="36"/>
    </row>
    <row r="109" spans="1:7" s="2" customFormat="1" x14ac:dyDescent="0.25">
      <c r="A109" s="34"/>
      <c r="B109" s="298"/>
      <c r="C109" s="299"/>
      <c r="D109" s="300"/>
      <c r="F109" s="4"/>
      <c r="G109" s="36"/>
    </row>
    <row r="110" spans="1:7" s="2" customFormat="1" x14ac:dyDescent="0.25">
      <c r="A110" s="34"/>
      <c r="B110" s="301"/>
      <c r="C110" s="302"/>
      <c r="D110" s="303"/>
      <c r="F110" s="4"/>
      <c r="G110" s="36"/>
    </row>
    <row r="111" spans="1:7" s="2" customFormat="1" x14ac:dyDescent="0.25">
      <c r="A111" s="34"/>
      <c r="B111" s="301"/>
      <c r="C111" s="302"/>
      <c r="D111" s="303"/>
      <c r="F111" s="4"/>
      <c r="G111" s="36"/>
    </row>
    <row r="112" spans="1:7" s="2" customFormat="1" x14ac:dyDescent="0.25">
      <c r="A112" s="34"/>
      <c r="B112" s="301"/>
      <c r="C112" s="302"/>
      <c r="D112" s="303"/>
      <c r="F112" s="4"/>
      <c r="G112" s="36"/>
    </row>
    <row r="113" spans="1:7" s="2" customFormat="1" x14ac:dyDescent="0.25">
      <c r="A113" s="34"/>
      <c r="B113" s="301"/>
      <c r="C113" s="302"/>
      <c r="D113" s="303"/>
      <c r="F113" s="4"/>
      <c r="G113" s="36"/>
    </row>
    <row r="114" spans="1:7" s="2" customFormat="1" x14ac:dyDescent="0.25">
      <c r="A114" s="34"/>
      <c r="B114" s="301"/>
      <c r="C114" s="302"/>
      <c r="D114" s="303"/>
      <c r="F114" s="4"/>
      <c r="G114" s="36"/>
    </row>
    <row r="115" spans="1:7" s="2" customFormat="1" x14ac:dyDescent="0.25">
      <c r="A115" s="34"/>
      <c r="B115" s="304"/>
      <c r="C115" s="305"/>
      <c r="D115" s="30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7" t="s">
        <v>306</v>
      </c>
      <c r="C131" s="297"/>
      <c r="D131" s="297"/>
      <c r="F131" s="4"/>
      <c r="G131" s="36"/>
    </row>
    <row r="132" spans="1:7" s="2" customFormat="1" ht="13.5" thickBot="1" x14ac:dyDescent="0.3">
      <c r="A132" s="34"/>
      <c r="B132" s="297"/>
      <c r="C132" s="297"/>
      <c r="D132" s="297"/>
      <c r="E132" s="14" t="s">
        <v>2</v>
      </c>
      <c r="F132" s="15"/>
      <c r="G132" s="36"/>
    </row>
    <row r="133" spans="1:7" s="2" customFormat="1" ht="6.75" customHeight="1" x14ac:dyDescent="0.25">
      <c r="A133" s="34"/>
      <c r="D133" s="3"/>
      <c r="F133" s="4"/>
      <c r="G133" s="36"/>
    </row>
    <row r="134" spans="1:7" s="2" customFormat="1" x14ac:dyDescent="0.25">
      <c r="A134" s="34"/>
      <c r="B134" s="298"/>
      <c r="C134" s="299"/>
      <c r="D134" s="300"/>
      <c r="F134" s="4"/>
      <c r="G134" s="36"/>
    </row>
    <row r="135" spans="1:7" s="2" customFormat="1" x14ac:dyDescent="0.25">
      <c r="A135" s="34"/>
      <c r="B135" s="301"/>
      <c r="C135" s="302"/>
      <c r="D135" s="303"/>
      <c r="F135" s="4"/>
      <c r="G135" s="36"/>
    </row>
    <row r="136" spans="1:7" s="2" customFormat="1" x14ac:dyDescent="0.25">
      <c r="A136" s="34"/>
      <c r="B136" s="301"/>
      <c r="C136" s="302"/>
      <c r="D136" s="303"/>
      <c r="F136" s="4"/>
      <c r="G136" s="36"/>
    </row>
    <row r="137" spans="1:7" s="2" customFormat="1" x14ac:dyDescent="0.25">
      <c r="A137" s="34"/>
      <c r="B137" s="301"/>
      <c r="C137" s="302"/>
      <c r="D137" s="303"/>
      <c r="F137" s="4"/>
      <c r="G137" s="36"/>
    </row>
    <row r="138" spans="1:7" s="2" customFormat="1" x14ac:dyDescent="0.25">
      <c r="A138" s="34"/>
      <c r="B138" s="301"/>
      <c r="C138" s="302"/>
      <c r="D138" s="303"/>
      <c r="F138" s="4"/>
      <c r="G138" s="36"/>
    </row>
    <row r="139" spans="1:7" s="2" customFormat="1" x14ac:dyDescent="0.25">
      <c r="A139" s="34"/>
      <c r="B139" s="301"/>
      <c r="C139" s="302"/>
      <c r="D139" s="303"/>
      <c r="F139" s="4"/>
      <c r="G139" s="36"/>
    </row>
    <row r="140" spans="1:7" s="2" customFormat="1" x14ac:dyDescent="0.25">
      <c r="A140" s="34"/>
      <c r="B140" s="304"/>
      <c r="C140" s="305"/>
      <c r="D140" s="30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7" t="s">
        <v>306</v>
      </c>
      <c r="C156" s="297"/>
      <c r="D156" s="297"/>
      <c r="F156" s="4"/>
      <c r="G156" s="36"/>
    </row>
    <row r="157" spans="1:7" s="2" customFormat="1" ht="13.5" thickBot="1" x14ac:dyDescent="0.3">
      <c r="A157" s="34"/>
      <c r="B157" s="297"/>
      <c r="C157" s="297"/>
      <c r="D157" s="297"/>
      <c r="E157" s="14" t="s">
        <v>2</v>
      </c>
      <c r="F157" s="15"/>
      <c r="G157" s="36"/>
    </row>
    <row r="158" spans="1:7" s="2" customFormat="1" ht="6.75" customHeight="1" x14ac:dyDescent="0.25">
      <c r="A158" s="34"/>
      <c r="D158" s="3"/>
      <c r="F158" s="4"/>
      <c r="G158" s="36"/>
    </row>
    <row r="159" spans="1:7" s="2" customFormat="1" x14ac:dyDescent="0.25">
      <c r="A159" s="34"/>
      <c r="B159" s="298"/>
      <c r="C159" s="299"/>
      <c r="D159" s="300"/>
      <c r="F159" s="4"/>
      <c r="G159" s="36"/>
    </row>
    <row r="160" spans="1:7" s="2" customFormat="1" x14ac:dyDescent="0.25">
      <c r="A160" s="34"/>
      <c r="B160" s="301"/>
      <c r="C160" s="302"/>
      <c r="D160" s="303"/>
      <c r="F160" s="4"/>
      <c r="G160" s="36"/>
    </row>
    <row r="161" spans="1:7" s="2" customFormat="1" x14ac:dyDescent="0.25">
      <c r="A161" s="34"/>
      <c r="B161" s="301"/>
      <c r="C161" s="302"/>
      <c r="D161" s="303"/>
      <c r="F161" s="4"/>
      <c r="G161" s="36"/>
    </row>
    <row r="162" spans="1:7" s="2" customFormat="1" x14ac:dyDescent="0.25">
      <c r="A162" s="34"/>
      <c r="B162" s="301"/>
      <c r="C162" s="302"/>
      <c r="D162" s="303"/>
      <c r="F162" s="4"/>
      <c r="G162" s="36"/>
    </row>
    <row r="163" spans="1:7" s="2" customFormat="1" x14ac:dyDescent="0.25">
      <c r="A163" s="34"/>
      <c r="B163" s="301"/>
      <c r="C163" s="302"/>
      <c r="D163" s="303"/>
      <c r="F163" s="4"/>
      <c r="G163" s="36"/>
    </row>
    <row r="164" spans="1:7" s="2" customFormat="1" x14ac:dyDescent="0.25">
      <c r="A164" s="34"/>
      <c r="B164" s="301"/>
      <c r="C164" s="302"/>
      <c r="D164" s="303"/>
      <c r="F164" s="4"/>
      <c r="G164" s="36"/>
    </row>
    <row r="165" spans="1:7" s="2" customFormat="1" x14ac:dyDescent="0.25">
      <c r="A165" s="34"/>
      <c r="B165" s="304"/>
      <c r="C165" s="305"/>
      <c r="D165" s="30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7" t="s">
        <v>306</v>
      </c>
      <c r="C181" s="297"/>
      <c r="D181" s="297"/>
      <c r="F181" s="4"/>
      <c r="G181" s="36"/>
    </row>
    <row r="182" spans="1:7" s="2" customFormat="1" ht="13.5" thickBot="1" x14ac:dyDescent="0.3">
      <c r="A182" s="34"/>
      <c r="B182" s="297"/>
      <c r="C182" s="297"/>
      <c r="D182" s="297"/>
      <c r="E182" s="14" t="s">
        <v>2</v>
      </c>
      <c r="F182" s="15"/>
      <c r="G182" s="36"/>
    </row>
    <row r="183" spans="1:7" s="2" customFormat="1" ht="6.75" customHeight="1" x14ac:dyDescent="0.25">
      <c r="A183" s="34"/>
      <c r="D183" s="3"/>
      <c r="F183" s="4"/>
      <c r="G183" s="36"/>
    </row>
    <row r="184" spans="1:7" s="2" customFormat="1" x14ac:dyDescent="0.25">
      <c r="A184" s="34"/>
      <c r="B184" s="298"/>
      <c r="C184" s="299"/>
      <c r="D184" s="300"/>
      <c r="F184" s="4"/>
      <c r="G184" s="36"/>
    </row>
    <row r="185" spans="1:7" s="2" customFormat="1" x14ac:dyDescent="0.25">
      <c r="A185" s="34"/>
      <c r="B185" s="301"/>
      <c r="C185" s="302"/>
      <c r="D185" s="303"/>
      <c r="F185" s="4"/>
      <c r="G185" s="36"/>
    </row>
    <row r="186" spans="1:7" s="2" customFormat="1" x14ac:dyDescent="0.25">
      <c r="A186" s="34"/>
      <c r="B186" s="301"/>
      <c r="C186" s="302"/>
      <c r="D186" s="303"/>
      <c r="F186" s="4"/>
      <c r="G186" s="36"/>
    </row>
    <row r="187" spans="1:7" s="2" customFormat="1" x14ac:dyDescent="0.25">
      <c r="A187" s="34"/>
      <c r="B187" s="301"/>
      <c r="C187" s="302"/>
      <c r="D187" s="303"/>
      <c r="F187" s="4"/>
      <c r="G187" s="36"/>
    </row>
    <row r="188" spans="1:7" s="2" customFormat="1" x14ac:dyDescent="0.25">
      <c r="A188" s="34"/>
      <c r="B188" s="301"/>
      <c r="C188" s="302"/>
      <c r="D188" s="303"/>
      <c r="F188" s="4"/>
      <c r="G188" s="36"/>
    </row>
    <row r="189" spans="1:7" s="2" customFormat="1" x14ac:dyDescent="0.25">
      <c r="A189" s="34"/>
      <c r="B189" s="301"/>
      <c r="C189" s="302"/>
      <c r="D189" s="303"/>
      <c r="F189" s="4"/>
      <c r="G189" s="36"/>
    </row>
    <row r="190" spans="1:7" s="2" customFormat="1" x14ac:dyDescent="0.25">
      <c r="A190" s="34"/>
      <c r="B190" s="304"/>
      <c r="C190" s="305"/>
      <c r="D190" s="30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039D9C-1363-43D7-9229-7C63E77E053B}"/>
</file>

<file path=customXml/itemProps2.xml><?xml version="1.0" encoding="utf-8"?>
<ds:datastoreItem xmlns:ds="http://schemas.openxmlformats.org/officeDocument/2006/customXml" ds:itemID="{00010E25-0CAC-48AB-8E22-73EA9A6EC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87775D-3349-4588-91C3-BC0BCA3C0D47}">
  <ds:schemaRefs>
    <ds:schemaRef ds:uri="http://schemas.microsoft.com/sharepoint/v3/contenttype/forms"/>
  </ds:schemaRefs>
</ds:datastoreItem>
</file>

<file path=customXml/itemProps4.xml><?xml version="1.0" encoding="utf-8"?>
<ds:datastoreItem xmlns:ds="http://schemas.openxmlformats.org/officeDocument/2006/customXml" ds:itemID="{74E92DB5-9D3E-49A3-B586-B526BF5E66F3}">
  <ds:schemaRefs>
    <ds:schemaRef ds:uri="http://schemas.microsoft.com/office/2006/metadata/longProperties"/>
  </ds:schemaRefs>
</ds:datastoreItem>
</file>

<file path=customXml/itemProps5.xml><?xml version="1.0" encoding="utf-8"?>
<ds:datastoreItem xmlns:ds="http://schemas.openxmlformats.org/officeDocument/2006/customXml" ds:itemID="{5531E18D-E3B7-4EE3-BA9D-D38B3A8A14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2012-08-29T19:43:49Z</cp:lastPrinted>
  <dcterms:created xsi:type="dcterms:W3CDTF">2011-04-27T21:00:50Z</dcterms:created>
  <dcterms:modified xsi:type="dcterms:W3CDTF">2020-11-11T02:40:42Z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534200.000000000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DHCSDOC-2129867196-594</vt:lpwstr>
  </property>
  <property fmtid="{D5CDD505-2E9C-101B-9397-08002B2CF9AE}" pid="14" name="_dlc_DocIdItemGuid">
    <vt:lpwstr>e2c3358d-ea40-4d3f-96e4-2cb0640eed29</vt:lpwstr>
  </property>
  <property fmtid="{D5CDD505-2E9C-101B-9397-08002B2CF9AE}" pid="15" name="_dlc_DocIdUrl">
    <vt:lpwstr>http://dhcs2016prod:88/provgovpart/_layouts/15/DocIdRedir.aspx?ID=DHCSDOC-2129867196-594, DHCSDOC-2129867196-594</vt:lpwstr>
  </property>
  <property fmtid="{D5CDD505-2E9C-101B-9397-08002B2CF9AE}" pid="16" name="ContentTypeId">
    <vt:lpwstr>0x0101000DD778A44A894D44A57135C48A267F0A</vt:lpwstr>
  </property>
</Properties>
</file>