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/>
  <bookViews>
    <workbookView xWindow="65416" yWindow="65416" windowWidth="20730" windowHeight="11160" firstSheet="21" activeTab="26"/>
  </bookViews>
  <sheets>
    <sheet name="CSS WP 1" sheetId="1" r:id="rId1"/>
    <sheet name="CSS WP 2" sheetId="7" r:id="rId2"/>
    <sheet name="CSS WP 3" sheetId="15" r:id="rId3"/>
    <sheet name="CSS WP 4" sheetId="16" r:id="rId4"/>
    <sheet name="CSS WP 5" sheetId="17" r:id="rId5"/>
    <sheet name="CSS WP 6" sheetId="18" r:id="rId6"/>
    <sheet name="CSS WP 7" sheetId="19" r:id="rId7"/>
    <sheet name="CSS WP 8" sheetId="20" r:id="rId8"/>
    <sheet name="CSS WP 9" sheetId="21" r:id="rId9"/>
    <sheet name="CSS WP 10" sheetId="22" r:id="rId10"/>
    <sheet name="CSS WP 11" sheetId="23" r:id="rId11"/>
    <sheet name="CSS WP 12" sheetId="24" r:id="rId12"/>
    <sheet name="CSS WP 13" sheetId="25" r:id="rId13"/>
    <sheet name="CSS WP 14" sheetId="26" r:id="rId14"/>
    <sheet name="CSS WP 15" sheetId="27" r:id="rId15"/>
    <sheet name="CSS WP 16" sheetId="28" r:id="rId16"/>
    <sheet name="CSS WP 17" sheetId="29" r:id="rId17"/>
    <sheet name="CSS WP 18" sheetId="30" r:id="rId18"/>
    <sheet name="CSS WP 19" sheetId="31" r:id="rId19"/>
    <sheet name="CSS WP 20" sheetId="32" r:id="rId20"/>
    <sheet name="CSS WP 21" sheetId="33" r:id="rId21"/>
    <sheet name="CSS WP 22" sheetId="34" r:id="rId22"/>
    <sheet name="CSS WP 23" sheetId="35" r:id="rId23"/>
    <sheet name="CSS WP 24" sheetId="36" r:id="rId24"/>
    <sheet name="CSS WP 25" sheetId="37" r:id="rId25"/>
    <sheet name="CSS WP Summary" sheetId="5" r:id="rId26"/>
    <sheet name="CSS Summary" sheetId="6" r:id="rId27"/>
    <sheet name="PEI Planning" sheetId="38" r:id="rId28"/>
    <sheet name="WET Summary" sheetId="8" r:id="rId29"/>
    <sheet name="CPP" sheetId="13" r:id="rId30"/>
    <sheet name="County Summary" sheetId="12" r:id="rId31"/>
    <sheet name="Unspent" sheetId="10" r:id="rId32"/>
  </sheets>
  <definedNames>
    <definedName name="_Pgm1" localSheetId="30">'County Summary'!$D$3</definedName>
    <definedName name="_Pgm1" localSheetId="29">'CPP'!$D$3</definedName>
    <definedName name="_Pgm1" localSheetId="26">'CSS Summary'!$D$3</definedName>
    <definedName name="_Pgm1" localSheetId="25">'CSS WP Summary'!$D$3</definedName>
    <definedName name="_Pgm1" localSheetId="27">'PEI Planning'!$D$3</definedName>
    <definedName name="_Pgm1" localSheetId="31">'Unspent'!$D$3</definedName>
    <definedName name="_Pgm1" localSheetId="28">'WET Summary'!$D$3</definedName>
    <definedName name="_Pgm1">'CSS WP 1'!$D$3</definedName>
    <definedName name="_pgm10">'CSS WP 10'!$D$3</definedName>
    <definedName name="_Pgm11">'CSS WP 11'!$D$3</definedName>
    <definedName name="_Pgm12">'CSS WP 12'!$D$3</definedName>
    <definedName name="_Pgm13">'CSS WP 13'!$D$3</definedName>
    <definedName name="_Pgm14">'CSS WP 14'!$D$3</definedName>
    <definedName name="_Pgm15" localSheetId="15">'CSS WP 16'!$D$3</definedName>
    <definedName name="_Pgm15" localSheetId="16">'CSS WP 17'!$D$3</definedName>
    <definedName name="_Pgm15" localSheetId="17">'CSS WP 18'!$D$3</definedName>
    <definedName name="_Pgm15" localSheetId="18">'CSS WP 19'!$D$3</definedName>
    <definedName name="_Pgm15" localSheetId="19">'CSS WP 20'!$D$3</definedName>
    <definedName name="_Pgm15" localSheetId="20">'CSS WP 21'!$D$3</definedName>
    <definedName name="_Pgm15" localSheetId="21">'CSS WP 22'!$D$3</definedName>
    <definedName name="_Pgm15" localSheetId="22">'CSS WP 23'!$D$3</definedName>
    <definedName name="_Pgm15" localSheetId="23">'CSS WP 24'!$D$3</definedName>
    <definedName name="_Pgm15" localSheetId="24">'CSS WP 25'!$D$3</definedName>
    <definedName name="_Pgm15">'CSS WP 15'!$D$3</definedName>
    <definedName name="_Pgm16">'CSS WP 16'!$D$3</definedName>
    <definedName name="_Pgm17">'CSS WP 17'!$D$3</definedName>
    <definedName name="_Pgm18">'CSS WP 18'!$D$3</definedName>
    <definedName name="_Pgm19">'CSS WP 19'!$D$3</definedName>
    <definedName name="_Pgm2" localSheetId="9">'CSS WP 10'!$D$3</definedName>
    <definedName name="_Pgm2" localSheetId="10">'CSS WP 11'!$D$3</definedName>
    <definedName name="_Pgm2" localSheetId="11">'CSS WP 12'!$D$3</definedName>
    <definedName name="_Pgm2" localSheetId="12">'CSS WP 13'!$D$3</definedName>
    <definedName name="_Pgm2" localSheetId="13">'CSS WP 14'!$D$3</definedName>
    <definedName name="_Pgm2" localSheetId="14">'CSS WP 15'!$D$3</definedName>
    <definedName name="_Pgm2" localSheetId="15">'CSS WP 16'!$D$3</definedName>
    <definedName name="_Pgm2" localSheetId="16">'CSS WP 17'!$D$3</definedName>
    <definedName name="_Pgm2" localSheetId="17">'CSS WP 18'!$D$3</definedName>
    <definedName name="_Pgm2" localSheetId="18">'CSS WP 19'!$D$3</definedName>
    <definedName name="_Pgm2" localSheetId="19">'CSS WP 20'!$D$3</definedName>
    <definedName name="_Pgm2" localSheetId="20">'CSS WP 21'!$D$3</definedName>
    <definedName name="_Pgm2" localSheetId="21">'CSS WP 22'!$D$3</definedName>
    <definedName name="_Pgm2" localSheetId="22">'CSS WP 23'!$D$3</definedName>
    <definedName name="_Pgm2" localSheetId="23">'CSS WP 24'!$D$3</definedName>
    <definedName name="_Pgm2" localSheetId="24">'CSS WP 25'!$D$3</definedName>
    <definedName name="_Pgm2" localSheetId="2">'CSS WP 3'!$D$3</definedName>
    <definedName name="_Pgm2" localSheetId="3">'CSS WP 4'!$D$3</definedName>
    <definedName name="_Pgm2" localSheetId="4">'CSS WP 5'!$D$3</definedName>
    <definedName name="_Pgm2" localSheetId="5">'CSS WP 6'!$D$3</definedName>
    <definedName name="_Pgm2" localSheetId="6">'CSS WP 7'!$D$3</definedName>
    <definedName name="_Pgm2" localSheetId="7">'CSS WP 8'!$D$3</definedName>
    <definedName name="_Pgm2" localSheetId="8">'CSS WP 9'!$D$3</definedName>
    <definedName name="_Pgm2">'CSS WP 2'!$D$3</definedName>
    <definedName name="_Pgm3">'CSS WP 3'!$D$3</definedName>
    <definedName name="_Pgm4">'CSS WP 4'!$D$3</definedName>
    <definedName name="_Pgm5">'CSS WP 5'!$D$3</definedName>
    <definedName name="_Pgm6">'CSS WP 6'!$D$3</definedName>
    <definedName name="_Pgm7">'CSS WP 7'!$D$3</definedName>
    <definedName name="_Pgm8">'CSS WP 8'!$D$3</definedName>
    <definedName name="_Pgm9">'CSS WP 9'!$D$3</definedName>
    <definedName name="CSS_Pgm1">'CSS WP 1'!$D$3</definedName>
    <definedName name="_xlnm.Print_Area" localSheetId="30">'County Summary'!$A$1:$O$18</definedName>
    <definedName name="_xlnm.Print_Area" localSheetId="29">'CPP'!$A$1:$O$10</definedName>
    <definedName name="_xlnm.Print_Area" localSheetId="26">'CSS Summary'!$A$1:$O$56</definedName>
    <definedName name="_xlnm.Print_Area" localSheetId="0">'CSS WP 1'!$A$1:$O$39</definedName>
    <definedName name="_xlnm.Print_Area" localSheetId="9">'CSS WP 10'!$A$1:$O$39</definedName>
    <definedName name="_xlnm.Print_Area" localSheetId="10">'CSS WP 11'!$A$1:$O$39</definedName>
    <definedName name="_xlnm.Print_Area" localSheetId="11">'CSS WP 12'!$A$1:$O$39</definedName>
    <definedName name="_xlnm.Print_Area" localSheetId="12">'CSS WP 13'!$A$1:$O$39</definedName>
    <definedName name="_xlnm.Print_Area" localSheetId="13">'CSS WP 14'!$A$1:$O$39</definedName>
    <definedName name="_xlnm.Print_Area" localSheetId="14">'CSS WP 15'!$A$1:$O$39</definedName>
    <definedName name="_xlnm.Print_Area" localSheetId="15">'CSS WP 16'!$A$1:$O$39</definedName>
    <definedName name="_xlnm.Print_Area" localSheetId="16">'CSS WP 17'!$A$1:$O$39</definedName>
    <definedName name="_xlnm.Print_Area" localSheetId="17">'CSS WP 18'!$A$1:$O$39</definedName>
    <definedName name="_xlnm.Print_Area" localSheetId="18">'CSS WP 19'!$A$1:$O$39</definedName>
    <definedName name="_xlnm.Print_Area" localSheetId="1">'CSS WP 2'!$A$1:$O$39</definedName>
    <definedName name="_xlnm.Print_Area" localSheetId="19">'CSS WP 20'!$A$1:$O$39</definedName>
    <definedName name="_xlnm.Print_Area" localSheetId="20">'CSS WP 21'!$A$1:$O$39</definedName>
    <definedName name="_xlnm.Print_Area" localSheetId="21">'CSS WP 22'!$A$1:$O$39</definedName>
    <definedName name="_xlnm.Print_Area" localSheetId="22">'CSS WP 23'!$A$1:$O$39</definedName>
    <definedName name="_xlnm.Print_Area" localSheetId="23">'CSS WP 24'!$A$1:$O$39</definedName>
    <definedName name="_xlnm.Print_Area" localSheetId="24">'CSS WP 25'!$A$1:$O$39</definedName>
    <definedName name="_xlnm.Print_Area" localSheetId="2">'CSS WP 3'!$A$1:$O$39</definedName>
    <definedName name="_xlnm.Print_Area" localSheetId="3">'CSS WP 4'!$A$1:$O$39</definedName>
    <definedName name="_xlnm.Print_Area" localSheetId="4">'CSS WP 5'!$A$1:$O$39</definedName>
    <definedName name="_xlnm.Print_Area" localSheetId="5">'CSS WP 6'!$A$1:$O$39</definedName>
    <definedName name="_xlnm.Print_Area" localSheetId="6">'CSS WP 7'!$A$1:$O$39</definedName>
    <definedName name="_xlnm.Print_Area" localSheetId="7">'CSS WP 8'!$A$1:$O$39</definedName>
    <definedName name="_xlnm.Print_Area" localSheetId="8">'CSS WP 9'!$A$1:$O$39</definedName>
    <definedName name="_xlnm.Print_Area" localSheetId="25">'CSS WP Summary'!$A$1:$O$39</definedName>
    <definedName name="_xlnm.Print_Area" localSheetId="27">'PEI Planning'!$A$1:$O$10</definedName>
    <definedName name="_xlnm.Print_Area" localSheetId="31">'Unspent'!$A$1:$K$17</definedName>
    <definedName name="_xlnm.Print_Area" localSheetId="28">'WET Summary'!$A$1:$O$22</definedName>
  </definedNames>
  <calcPr calcId="191029"/>
</workbook>
</file>

<file path=xl/comments27.xml><?xml version="1.0" encoding="utf-8"?>
<comments xmlns="http://schemas.openxmlformats.org/spreadsheetml/2006/main">
  <authors>
    <author>ltheng</author>
  </authors>
  <commentList>
    <comment ref="F50" authorId="0">
      <text>
        <r>
          <rPr>
            <b/>
            <sz val="8"/>
            <rFont val="Tahoma"/>
            <family val="2"/>
          </rPr>
          <t>ltheng:</t>
        </r>
        <r>
          <rPr>
            <sz val="8"/>
            <rFont val="Tahoma"/>
            <family val="2"/>
          </rPr>
          <t xml:space="preserve">
DMH April 17,2008 - Explanation for 
org 56679055 &amp; 56679056 :
For MHSA funding categorization
purposes, your MH Information
System Project are considered System
Improvement projects under the MHSA
Community Services and Support (CSS)
Other One-Time funding requirements</t>
        </r>
      </text>
    </comment>
  </commentList>
</comments>
</file>

<file path=xl/comments6.xml><?xml version="1.0" encoding="utf-8"?>
<comments xmlns="http://schemas.openxmlformats.org/spreadsheetml/2006/main">
  <authors>
    <author>ltheng</author>
  </authors>
  <commentList>
    <comment ref="F12" authorId="0">
      <text>
        <r>
          <rPr>
            <b/>
            <sz val="8"/>
            <rFont val="Tahoma"/>
            <family val="2"/>
          </rPr>
          <t>ltheng:</t>
        </r>
        <r>
          <rPr>
            <sz val="8"/>
            <rFont val="Tahoma"/>
            <family val="2"/>
          </rPr>
          <t xml:space="preserve">
210,290 is DOR, transfer
from 4510 per Beaton's
assistance</t>
        </r>
      </text>
    </comment>
  </commentList>
</comments>
</file>

<file path=xl/sharedStrings.xml><?xml version="1.0" encoding="utf-8"?>
<sst xmlns="http://schemas.openxmlformats.org/spreadsheetml/2006/main" count="1738" uniqueCount="192">
  <si>
    <t>MHSA</t>
  </si>
  <si>
    <t>Medi-Cal FFP</t>
  </si>
  <si>
    <t>Realignment</t>
  </si>
  <si>
    <t>County</t>
  </si>
  <si>
    <t>Other</t>
  </si>
  <si>
    <t>Contract Provider</t>
  </si>
  <si>
    <t>Total Mental Health Expenditures</t>
  </si>
  <si>
    <t>Total County</t>
  </si>
  <si>
    <t>Total Contract Provider</t>
  </si>
  <si>
    <t>Total FSP</t>
  </si>
  <si>
    <t>Outreach and Engagement (O&amp;E)</t>
  </si>
  <si>
    <t>Total O&amp;E</t>
  </si>
  <si>
    <t>Medicare</t>
  </si>
  <si>
    <t>Other Federal Funds</t>
  </si>
  <si>
    <t>County Funds</t>
  </si>
  <si>
    <t>Other State Funds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</si>
  <si>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</si>
  <si>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</si>
  <si>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</si>
  <si>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</si>
  <si>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</si>
  <si>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</si>
  <si>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</si>
  <si>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</si>
  <si>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</si>
  <si>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County:</t>
  </si>
  <si>
    <t>Date:</t>
  </si>
  <si>
    <t>Activity</t>
  </si>
  <si>
    <t>State General Fund</t>
  </si>
  <si>
    <t>Funding Source</t>
  </si>
  <si>
    <t>Personnel</t>
  </si>
  <si>
    <t>Operating Costs</t>
  </si>
  <si>
    <t>Total CSS</t>
  </si>
  <si>
    <t>City/County Allocated Administration</t>
  </si>
  <si>
    <t>Total CSS Administration</t>
  </si>
  <si>
    <t>a/ Start-up and One-Time Implementation activities not identified with specific programs.</t>
  </si>
  <si>
    <t>b/ Enhancement of Local Infrastructure consistent with DMH Information Notice No.:06-13 (11/3/06)</t>
  </si>
  <si>
    <t>Funding Category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</si>
  <si>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</si>
  <si>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</si>
  <si>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</si>
  <si>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</si>
  <si>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</si>
  <si>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</si>
  <si>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</si>
  <si>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</si>
  <si>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</si>
  <si>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</si>
  <si>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Community Program Planning</t>
  </si>
  <si>
    <t>Evaluation</t>
  </si>
  <si>
    <t>Professional Services</t>
  </si>
  <si>
    <t>Administration</t>
  </si>
  <si>
    <t>Other Funds</t>
  </si>
  <si>
    <t>(J)</t>
  </si>
  <si>
    <t>Distributions from Department of Mental Health</t>
  </si>
  <si>
    <t>Interest Income Posted to MHS Fund</t>
  </si>
  <si>
    <t>Total Deposits</t>
  </si>
  <si>
    <t>Total CSS Evaluation</t>
  </si>
  <si>
    <t>Total County Mental Health Services</t>
  </si>
  <si>
    <t>Non-MHSA Mental Health Services</t>
  </si>
  <si>
    <t>MHSA Funds Subject to Reversion from Prior Fiscal Year</t>
  </si>
  <si>
    <t>Total CPP</t>
  </si>
  <si>
    <t>Balance from SD/MC Cost Report-MH 1992 Summary</t>
  </si>
  <si>
    <t>Total MHSA Unspent Funds</t>
  </si>
  <si>
    <t>Total MHSA Unspent Funds Available from Prior Fiscal Years</t>
  </si>
  <si>
    <t>MHSA Unspent Funds Available from Prior Fiscal Years</t>
  </si>
  <si>
    <t>General System Development (GSD)</t>
  </si>
  <si>
    <t>Total GSD</t>
  </si>
  <si>
    <t>CSS Planning, Evaluation and Administration</t>
  </si>
  <si>
    <t>Planning</t>
  </si>
  <si>
    <t>Total CSS Planning</t>
  </si>
  <si>
    <t>Total CSS Planning, Evaluation and Admin.</t>
  </si>
  <si>
    <t xml:space="preserve">Full Service Partnership (FSP) </t>
  </si>
  <si>
    <t>Full Service Partnership (FSP)</t>
  </si>
  <si>
    <t>Annual Mental Health Services Act Revenue and Expenditure Report for Fiscal Year 2007-08
Community Services and Supports (CSS) Summary</t>
  </si>
  <si>
    <t>Annual Mental Health Services Act Revenue and Expenditure Report for Fiscal Year 2007-08
County Summary</t>
  </si>
  <si>
    <t>Annual Mental Health Services Act Revenue and Expenditure Report for Fiscal Year 2007-08
Identification of Unspent Funds</t>
  </si>
  <si>
    <t>Fiscal Year 2007-08</t>
  </si>
  <si>
    <t>Deposits to Local MHS Fund during FY 2007-08</t>
  </si>
  <si>
    <t>MHSA FY 2007-08 Expenditures</t>
  </si>
  <si>
    <t>Annual Mental Health Services Act Revenue and Expenditure Report for Fiscal Year 2007-08
Community Services and Supports (CSS) Work Plans</t>
  </si>
  <si>
    <t>Work Plan 1:</t>
  </si>
  <si>
    <t>Work Plan 1</t>
  </si>
  <si>
    <t>Total Work Plan 1</t>
  </si>
  <si>
    <t>All Work Plans</t>
  </si>
  <si>
    <t>CSS Work Plans</t>
  </si>
  <si>
    <t>Total CSS Work Plans</t>
  </si>
  <si>
    <t>Work Plan 2:</t>
  </si>
  <si>
    <t>Work Plan 2</t>
  </si>
  <si>
    <t>Total Work Plan 2</t>
  </si>
  <si>
    <t>Work Plan 3:</t>
  </si>
  <si>
    <t>Work Plan 3</t>
  </si>
  <si>
    <t>Total Work Plan 3</t>
  </si>
  <si>
    <t>Work Plan 4:</t>
  </si>
  <si>
    <t>Work Plan 4</t>
  </si>
  <si>
    <t>Total Work Plan 4</t>
  </si>
  <si>
    <t>Work Plan 15:</t>
  </si>
  <si>
    <t>Work Plan 5:</t>
  </si>
  <si>
    <t>Work Plan 5</t>
  </si>
  <si>
    <t>Total Work Plan 5</t>
  </si>
  <si>
    <t>Work Plan 6:</t>
  </si>
  <si>
    <t>Work Plan 6</t>
  </si>
  <si>
    <t>Total Work Plan 6</t>
  </si>
  <si>
    <t>Work Plan 7:</t>
  </si>
  <si>
    <t>Work Plan 7</t>
  </si>
  <si>
    <t>Total Work Plan 7</t>
  </si>
  <si>
    <t>Work Plan 8:</t>
  </si>
  <si>
    <t>Work Plan 8</t>
  </si>
  <si>
    <t>Total Work Plan 8</t>
  </si>
  <si>
    <t>Work Plan 9:</t>
  </si>
  <si>
    <t>Work Plan 9</t>
  </si>
  <si>
    <t>Total Work Plan 9</t>
  </si>
  <si>
    <t>Work Plan 10:</t>
  </si>
  <si>
    <t>Work Plan 10</t>
  </si>
  <si>
    <t>Total Work Plan 10</t>
  </si>
  <si>
    <t>Work Plan 11:</t>
  </si>
  <si>
    <t>Work Plan 11</t>
  </si>
  <si>
    <t>Total Work Plan 11</t>
  </si>
  <si>
    <t>Work Plan 12:</t>
  </si>
  <si>
    <t>Work Plan 12</t>
  </si>
  <si>
    <t>Total Work Plan 12</t>
  </si>
  <si>
    <t>Work Plan 13:</t>
  </si>
  <si>
    <t>Work Plan 13</t>
  </si>
  <si>
    <t>Total Work Plan 13</t>
  </si>
  <si>
    <t>Work Plan 14:</t>
  </si>
  <si>
    <t>Work Plan 14</t>
  </si>
  <si>
    <t>Total Work Plan 14</t>
  </si>
  <si>
    <t>Work Plan 15</t>
  </si>
  <si>
    <t>Total Work Plan 15</t>
  </si>
  <si>
    <t>Work Plan 16:</t>
  </si>
  <si>
    <t>Work Plan 16</t>
  </si>
  <si>
    <t>Total Work Plan 16</t>
  </si>
  <si>
    <t>Work Plan 17:</t>
  </si>
  <si>
    <t>Work Plan 17</t>
  </si>
  <si>
    <t>Total Work Plan 17</t>
  </si>
  <si>
    <t>Work Plan 18:</t>
  </si>
  <si>
    <t>Work Plan 18</t>
  </si>
  <si>
    <t>Total Work Plan 18</t>
  </si>
  <si>
    <t>Work Plan 19:</t>
  </si>
  <si>
    <t>Work Plan 19</t>
  </si>
  <si>
    <t>Total Work Plan 19</t>
  </si>
  <si>
    <t>Work Plan 20:</t>
  </si>
  <si>
    <t>Work Plan 20</t>
  </si>
  <si>
    <t>Total Work Plan 20</t>
  </si>
  <si>
    <t>Total Work Plan 21</t>
  </si>
  <si>
    <t>Work Plan 21:</t>
  </si>
  <si>
    <t>Work Plan 21</t>
  </si>
  <si>
    <t>Work Plan 22:</t>
  </si>
  <si>
    <t>Work Plan 22</t>
  </si>
  <si>
    <t>Total Work Plan 22</t>
  </si>
  <si>
    <t>Work Plan 23:</t>
  </si>
  <si>
    <t>Work Plan 23</t>
  </si>
  <si>
    <t>Total Work Plan 23</t>
  </si>
  <si>
    <t>Work Plan 24</t>
  </si>
  <si>
    <t>Work Plan 24:</t>
  </si>
  <si>
    <t>Total Work Plan 24</t>
  </si>
  <si>
    <t>Work Plan 25:</t>
  </si>
  <si>
    <t>Work Plan 25</t>
  </si>
  <si>
    <t>Total Work Plan 25</t>
  </si>
  <si>
    <t>WET Work Plans</t>
  </si>
  <si>
    <t>Total WET Work Plans</t>
  </si>
  <si>
    <t>Total Workforce Education and Training</t>
  </si>
  <si>
    <t>Annual Mental Health Services Act Revenue and Expenditure Report for Fiscal Year 2007-08
Community Services and Supports (CSS) Work Plan Summary</t>
  </si>
  <si>
    <t>Annual Mental Health Services Act Revenue and Expenditure Report for Fiscal Year 2007-08
Workforce Education and Training (WET) Summary</t>
  </si>
  <si>
    <t>Contributions to Local Prudent Reserve in FY 2007-08</t>
  </si>
  <si>
    <t>Annual Mental Health Services Act Revenue and Expenditure Report for Fiscal Year 2007-08
Prevention and Early Intervention (PEI) Community Program Planning Summary</t>
  </si>
  <si>
    <t>Total PEI Community Program Planning</t>
  </si>
  <si>
    <t>Annual Mental Health Services Act Revenue and Expenditure Report for Fiscal Year 2007-08
Community Program Planning (CPP) Summary (Prior to Initial Approval of Plan)</t>
  </si>
  <si>
    <t>WET Planning</t>
  </si>
  <si>
    <t>Total WET Planning</t>
  </si>
  <si>
    <t>a/ Community Program Planning is not a MHSA component as identified in California Code of Regulations Section 3310(b) but is included here to account for all MHSA expenditures.</t>
  </si>
  <si>
    <t>FRESNO</t>
  </si>
  <si>
    <t>C&amp;F GSD-2  Team Decision Making</t>
  </si>
  <si>
    <t>C&amp;F-GSD-3  School Base Services</t>
  </si>
  <si>
    <t>C&amp;F-GSD-1  Functional Family Therapy</t>
  </si>
  <si>
    <t>C&amp;F-OE-1 Outreach &amp; Engagement</t>
  </si>
  <si>
    <t>TAY-FSP-1 Mental Health Services &amp; Support</t>
  </si>
  <si>
    <t>Adult - FSP-1 Mentally Ill-Housing &amp; recovery Network</t>
  </si>
  <si>
    <t>A-FSP-2a  Peer/Family ACT Services</t>
  </si>
  <si>
    <t>A_FSP-2b  Wellness &amp; Recovery Center</t>
  </si>
  <si>
    <t>A-GSD-1  Co-Occurring Disorder Treatment Training</t>
  </si>
  <si>
    <t>OA-GSD-1 Older Adult Expansion Team</t>
  </si>
  <si>
    <t>C&amp;F-FSP-1  SMART Model Care</t>
  </si>
  <si>
    <t>A-GSD-2 Enhanced Peer Support</t>
  </si>
  <si>
    <t>Sum of Sources</t>
  </si>
  <si>
    <t>check</t>
  </si>
  <si>
    <t>Total</t>
  </si>
  <si>
    <r>
      <t>Start-up and One-Time Implementation</t>
    </r>
    <r>
      <rPr>
        <vertAlign val="superscript"/>
        <sz val="12"/>
        <rFont val="Arial"/>
        <family val="2"/>
      </rPr>
      <t>a/</t>
    </r>
  </si>
  <si>
    <r>
      <t>Enhancement of Local Infrastructure</t>
    </r>
    <r>
      <rPr>
        <vertAlign val="superscript"/>
        <sz val="12"/>
        <rFont val="Arial"/>
        <family val="2"/>
      </rPr>
      <t>b/</t>
    </r>
  </si>
  <si>
    <r>
      <t>MHSA Components</t>
    </r>
    <r>
      <rPr>
        <b/>
        <vertAlign val="superscript"/>
        <sz val="12"/>
        <rFont val="Arial"/>
        <family val="2"/>
      </rPr>
      <t>a/</t>
    </r>
  </si>
  <si>
    <r>
      <t>Community Program Planning</t>
    </r>
    <r>
      <rPr>
        <vertAlign val="superscript"/>
        <sz val="12"/>
        <rFont val="Arial"/>
        <family val="2"/>
      </rPr>
      <t>a/</t>
    </r>
  </si>
  <si>
    <r>
      <t>Total MHSA Components</t>
    </r>
    <r>
      <rPr>
        <vertAlign val="superscript"/>
        <sz val="12"/>
        <rFont val="Arial"/>
        <family val="2"/>
      </rPr>
      <t>a/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</si>
</sst>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1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1" xfId="0" applyFont="1" applyBorder="1" applyProtection="1">
      <protection locked="0"/>
    </xf>
    <xf numFmtId="0" fontId="6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164" fontId="6" fillId="0" borderId="3" xfId="0" applyNumberFormat="1" applyFont="1" applyBorder="1" applyProtection="1">
      <protection locked="0"/>
    </xf>
    <xf numFmtId="0" fontId="6" fillId="0" borderId="7" xfId="0" applyFont="1" applyBorder="1" applyProtection="1">
      <protection locked="0"/>
    </xf>
    <xf numFmtId="164" fontId="6" fillId="0" borderId="8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164" fontId="6" fillId="0" borderId="13" xfId="0" applyNumberFormat="1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5" xfId="0" applyFont="1" applyBorder="1" applyProtection="1">
      <protection locked="0"/>
    </xf>
    <xf numFmtId="164" fontId="6" fillId="0" borderId="16" xfId="0" applyNumberFormat="1" applyFont="1" applyBorder="1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164" fontId="6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164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7" xfId="0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3" fillId="0" borderId="17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6" fillId="0" borderId="19" xfId="0" applyFont="1" applyBorder="1" applyProtection="1">
      <protection locked="0"/>
    </xf>
    <xf numFmtId="164" fontId="6" fillId="0" borderId="2" xfId="0" applyNumberFormat="1" applyFont="1" applyBorder="1" applyProtection="1">
      <protection locked="0"/>
    </xf>
    <xf numFmtId="0" fontId="9" fillId="2" borderId="0" xfId="0" applyFont="1" applyFill="1" applyProtection="1">
      <protection locked="0"/>
    </xf>
    <xf numFmtId="0" fontId="6" fillId="0" borderId="4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7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164" fontId="6" fillId="3" borderId="8" xfId="0" applyNumberFormat="1" applyFont="1" applyFill="1" applyBorder="1" applyProtection="1">
      <protection locked="0"/>
    </xf>
    <xf numFmtId="0" fontId="6" fillId="0" borderId="10" xfId="0" applyFont="1" applyBorder="1" applyAlignment="1" applyProtection="1">
      <alignment horizontal="right"/>
      <protection locked="0"/>
    </xf>
    <xf numFmtId="164" fontId="6" fillId="4" borderId="0" xfId="0" applyNumberFormat="1" applyFont="1" applyFill="1" applyProtection="1">
      <protection locked="0"/>
    </xf>
    <xf numFmtId="0" fontId="6" fillId="0" borderId="0" xfId="0" applyFont="1" applyAlignment="1" applyProtection="1">
      <alignment wrapText="1"/>
      <protection hidden="1"/>
    </xf>
    <xf numFmtId="164" fontId="6" fillId="0" borderId="0" xfId="0" applyNumberFormat="1" applyFont="1" applyFill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42" fontId="6" fillId="0" borderId="13" xfId="16" applyNumberFormat="1" applyFont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3" fillId="0" borderId="20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6" fillId="0" borderId="22" xfId="0" applyFont="1" applyBorder="1" applyProtection="1">
      <protection locked="0"/>
    </xf>
    <xf numFmtId="164" fontId="6" fillId="0" borderId="23" xfId="0" applyNumberFormat="1" applyFont="1" applyBorder="1" applyProtection="1">
      <protection locked="0"/>
    </xf>
    <xf numFmtId="164" fontId="6" fillId="0" borderId="23" xfId="0" applyNumberFormat="1" applyFont="1" applyFill="1" applyBorder="1" applyProtection="1">
      <protection locked="0"/>
    </xf>
    <xf numFmtId="164" fontId="6" fillId="0" borderId="2" xfId="0" applyNumberFormat="1" applyFont="1" applyFill="1" applyBorder="1" applyProtection="1">
      <protection locked="0"/>
    </xf>
    <xf numFmtId="164" fontId="6" fillId="3" borderId="13" xfId="0" applyNumberFormat="1" applyFont="1" applyFill="1" applyBorder="1" applyProtection="1">
      <protection hidden="1"/>
    </xf>
    <xf numFmtId="164" fontId="6" fillId="3" borderId="8" xfId="0" applyNumberFormat="1" applyFont="1" applyFill="1" applyBorder="1" applyProtection="1">
      <protection hidden="1"/>
    </xf>
    <xf numFmtId="164" fontId="6" fillId="3" borderId="23" xfId="0" applyNumberFormat="1" applyFont="1" applyFill="1" applyBorder="1" applyProtection="1">
      <protection hidden="1"/>
    </xf>
    <xf numFmtId="164" fontId="6" fillId="3" borderId="2" xfId="0" applyNumberFormat="1" applyFont="1" applyFill="1" applyBorder="1" applyProtection="1"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24" xfId="0" applyFont="1" applyBorder="1" applyAlignment="1" applyProtection="1">
      <alignment horizontal="left" wrapText="1"/>
      <protection locked="0"/>
    </xf>
    <xf numFmtId="0" fontId="7" fillId="0" borderId="25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9" xfId="0" applyFont="1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0" xfId="0" applyFont="1" applyFill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customXml" Target="../customXml/item2.xml" /><Relationship Id="rId36" Type="http://schemas.openxmlformats.org/officeDocument/2006/relationships/customXml" Target="../customXml/item3.xml" /><Relationship Id="rId37" Type="http://schemas.openxmlformats.org/officeDocument/2006/relationships/customXml" Target="../customXml/item4.xml" /><Relationship Id="rId38" Type="http://schemas.openxmlformats.org/officeDocument/2006/relationships/customXml" Target="../customXml/item5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zoomScale="80" zoomScaleNormal="80" workbookViewId="0" topLeftCell="A2">
      <selection activeCell="D2" sqref="D2:E2"/>
    </sheetView>
  </sheetViews>
  <sheetFormatPr defaultColWidth="0" defaultRowHeight="12.75" zeroHeight="1"/>
  <cols>
    <col min="1" max="1" width="4.7109375" style="8" customWidth="1"/>
    <col min="2" max="2" width="8.28125" style="8" customWidth="1"/>
    <col min="3" max="3" width="4.57421875" style="8" customWidth="1"/>
    <col min="4" max="4" width="3.7109375" style="8" customWidth="1"/>
    <col min="5" max="5" width="37.140625" style="8" customWidth="1"/>
    <col min="6" max="6" width="18.421875" style="8" customWidth="1"/>
    <col min="7" max="7" width="15.57421875" style="8" customWidth="1"/>
    <col min="8" max="8" width="18.140625" style="8" customWidth="1"/>
    <col min="9" max="9" width="17.421875" style="8" customWidth="1"/>
    <col min="10" max="10" width="18.57421875" style="8" customWidth="1"/>
    <col min="11" max="11" width="14.00390625" style="8" customWidth="1"/>
    <col min="12" max="12" width="18.57421875" style="8" customWidth="1"/>
    <col min="13" max="13" width="17.00390625" style="8" customWidth="1"/>
    <col min="14" max="14" width="13.421875" style="8" customWidth="1"/>
    <col min="15" max="15" width="12.7109375" style="8" customWidth="1"/>
    <col min="16" max="18" width="12.7109375" style="0" hidden="1" customWidth="1"/>
  </cols>
  <sheetData>
    <row r="1" spans="1:15" ht="57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">
        <v>171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10">
        <v>39843</v>
      </c>
    </row>
    <row r="3" spans="1:15" ht="20.1" customHeight="1">
      <c r="A3" s="7" t="s">
        <v>81</v>
      </c>
      <c r="B3" s="7"/>
      <c r="C3" s="7"/>
      <c r="D3" s="94" t="s">
        <v>172</v>
      </c>
      <c r="E3" s="9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21.75" customHeight="1">
      <c r="A5" s="79" t="s">
        <v>27</v>
      </c>
      <c r="B5" s="80"/>
      <c r="C5" s="80"/>
      <c r="D5" s="80"/>
      <c r="E5" s="81"/>
      <c r="F5" s="31" t="s">
        <v>16</v>
      </c>
      <c r="G5" s="32" t="s">
        <v>17</v>
      </c>
      <c r="H5" s="32" t="s">
        <v>24</v>
      </c>
      <c r="I5" s="32" t="s">
        <v>18</v>
      </c>
      <c r="J5" s="32" t="s">
        <v>19</v>
      </c>
      <c r="K5" s="32" t="s">
        <v>20</v>
      </c>
      <c r="L5" s="32" t="s">
        <v>21</v>
      </c>
      <c r="M5" s="32" t="s">
        <v>22</v>
      </c>
      <c r="N5" s="32" t="s">
        <v>23</v>
      </c>
      <c r="O5" s="32" t="s">
        <v>53</v>
      </c>
    </row>
    <row r="6" spans="1:15" s="3" customFormat="1" ht="23.25" customHeight="1">
      <c r="A6" s="82"/>
      <c r="B6" s="83"/>
      <c r="C6" s="83"/>
      <c r="D6" s="83"/>
      <c r="E6" s="84"/>
      <c r="F6" s="92" t="s">
        <v>6</v>
      </c>
      <c r="G6" s="96" t="s">
        <v>29</v>
      </c>
      <c r="H6" s="97"/>
      <c r="I6" s="97"/>
      <c r="J6" s="97"/>
      <c r="K6" s="97"/>
      <c r="L6" s="97"/>
      <c r="M6" s="97"/>
      <c r="N6" s="97"/>
      <c r="O6" s="98"/>
    </row>
    <row r="7" spans="1:18" s="1" customFormat="1" ht="42" customHeight="1">
      <c r="A7" s="85"/>
      <c r="B7" s="86"/>
      <c r="C7" s="86"/>
      <c r="D7" s="86"/>
      <c r="E7" s="87"/>
      <c r="F7" s="93"/>
      <c r="G7" s="29" t="s">
        <v>0</v>
      </c>
      <c r="H7" s="29" t="s">
        <v>28</v>
      </c>
      <c r="I7" s="29" t="s">
        <v>15</v>
      </c>
      <c r="J7" s="29" t="s">
        <v>1</v>
      </c>
      <c r="K7" s="29" t="s">
        <v>12</v>
      </c>
      <c r="L7" s="29" t="s">
        <v>13</v>
      </c>
      <c r="M7" s="29" t="s">
        <v>2</v>
      </c>
      <c r="N7" s="29" t="s">
        <v>14</v>
      </c>
      <c r="O7" s="29" t="s">
        <v>52</v>
      </c>
      <c r="P7" s="2"/>
      <c r="Q7" s="2"/>
      <c r="R7" s="2"/>
    </row>
    <row r="8" spans="1:15" ht="15" customHeight="1">
      <c r="A8" s="13" t="s">
        <v>82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72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>
        <v>116044.25</v>
      </c>
      <c r="G21" s="18">
        <f>F21-17.44</f>
        <v>116026.81</v>
      </c>
      <c r="H21" s="18">
        <v>17.44</v>
      </c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>
        <v>88853.64</v>
      </c>
      <c r="G22" s="18">
        <f>F22</f>
        <v>88853.64</v>
      </c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>SUM(F21:F22)</f>
        <v>204897.89</v>
      </c>
      <c r="G23" s="18">
        <f aca="true" t="shared" si="3" ref="G23:O23">SUM(G21:G22)</f>
        <v>204880.45</v>
      </c>
      <c r="H23" s="18">
        <f t="shared" si="3"/>
        <v>17.44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>SUM(F25:F26)</f>
        <v>0</v>
      </c>
      <c r="G27" s="18">
        <f aca="true" t="shared" si="4" ref="G27:O27">SUM(G25:G26)</f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>F23+F27</f>
        <v>204897.89</v>
      </c>
      <c r="G28" s="24">
        <f aca="true" t="shared" si="5" ref="G28:O28">G23+G27</f>
        <v>204880.45</v>
      </c>
      <c r="H28" s="24">
        <f t="shared" si="5"/>
        <v>17.44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83</v>
      </c>
      <c r="B39" s="26"/>
      <c r="C39" s="26"/>
      <c r="D39" s="26"/>
      <c r="E39" s="27"/>
      <c r="F39" s="28">
        <f aca="true" t="shared" si="9" ref="F39:O39">F18+F28+F38</f>
        <v>204897.89</v>
      </c>
      <c r="G39" s="28">
        <f t="shared" si="9"/>
        <v>204880.45</v>
      </c>
      <c r="H39" s="28">
        <f t="shared" si="9"/>
        <v>17.44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1&amp;Rver 4 (12/2008)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9"/>
  <sheetViews>
    <sheetView zoomScale="80" zoomScaleNormal="80" workbookViewId="0" topLeftCell="D1">
      <selection activeCell="D8" sqref="D8"/>
    </sheetView>
  </sheetViews>
  <sheetFormatPr defaultColWidth="0" defaultRowHeight="12.75" zeroHeight="1"/>
  <cols>
    <col min="1" max="1" width="4.7109375" style="8" customWidth="1"/>
    <col min="2" max="2" width="5.00390625" style="8" customWidth="1"/>
    <col min="3" max="3" width="8.140625" style="8" customWidth="1"/>
    <col min="4" max="4" width="3.7109375" style="8" customWidth="1"/>
    <col min="5" max="5" width="55.8515625" style="8" customWidth="1"/>
    <col min="6" max="6" width="17.421875" style="8" customWidth="1"/>
    <col min="7" max="7" width="12.28125" style="8" customWidth="1"/>
    <col min="8" max="8" width="18.00390625" style="8" customWidth="1"/>
    <col min="9" max="9" width="15.421875" style="8" customWidth="1"/>
    <col min="10" max="10" width="15.57421875" style="8" customWidth="1"/>
    <col min="11" max="11" width="12.7109375" style="8" customWidth="1"/>
    <col min="12" max="12" width="17.8515625" style="8" customWidth="1"/>
    <col min="13" max="13" width="16.28125" style="8" customWidth="1"/>
    <col min="14" max="14" width="18.00390625" style="8" customWidth="1"/>
    <col min="15" max="15" width="12.7109375" style="8" customWidth="1"/>
    <col min="16" max="18" width="12.7109375" style="0" hidden="1" customWidth="1"/>
  </cols>
  <sheetData>
    <row r="1" spans="1:15" ht="50.2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7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10">
        <f>'CSS WP 1'!O2</f>
        <v>39843</v>
      </c>
    </row>
    <row r="3" spans="1:15" ht="20.1" customHeight="1">
      <c r="A3" s="7" t="s">
        <v>112</v>
      </c>
      <c r="B3" s="7"/>
      <c r="C3" s="7"/>
      <c r="D3" s="94" t="s">
        <v>180</v>
      </c>
      <c r="E3" s="9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9.5" customHeight="1">
      <c r="A5" s="79" t="s">
        <v>27</v>
      </c>
      <c r="B5" s="80"/>
      <c r="C5" s="80"/>
      <c r="D5" s="80"/>
      <c r="E5" s="81"/>
      <c r="F5" s="31" t="s">
        <v>16</v>
      </c>
      <c r="G5" s="32" t="s">
        <v>17</v>
      </c>
      <c r="H5" s="32" t="s">
        <v>24</v>
      </c>
      <c r="I5" s="32" t="s">
        <v>18</v>
      </c>
      <c r="J5" s="32" t="s">
        <v>19</v>
      </c>
      <c r="K5" s="32" t="s">
        <v>20</v>
      </c>
      <c r="L5" s="32" t="s">
        <v>21</v>
      </c>
      <c r="M5" s="32" t="s">
        <v>22</v>
      </c>
      <c r="N5" s="32" t="s">
        <v>23</v>
      </c>
      <c r="O5" s="32" t="s">
        <v>53</v>
      </c>
    </row>
    <row r="6" spans="1:15" s="3" customFormat="1" ht="15" customHeight="1">
      <c r="A6" s="82"/>
      <c r="B6" s="83"/>
      <c r="C6" s="83"/>
      <c r="D6" s="83"/>
      <c r="E6" s="84"/>
      <c r="F6" s="102" t="s">
        <v>6</v>
      </c>
      <c r="G6" s="96" t="s">
        <v>29</v>
      </c>
      <c r="H6" s="97"/>
      <c r="I6" s="97"/>
      <c r="J6" s="97"/>
      <c r="K6" s="97"/>
      <c r="L6" s="97"/>
      <c r="M6" s="97"/>
      <c r="N6" s="97"/>
      <c r="O6" s="98"/>
    </row>
    <row r="7" spans="1:18" s="1" customFormat="1" ht="42" customHeight="1">
      <c r="A7" s="85"/>
      <c r="B7" s="86"/>
      <c r="C7" s="86"/>
      <c r="D7" s="86"/>
      <c r="E7" s="87"/>
      <c r="F7" s="10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113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>
        <v>87423.04</v>
      </c>
      <c r="G22" s="18">
        <f>F22</f>
        <v>87423.04</v>
      </c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87423.04</v>
      </c>
      <c r="G23" s="18">
        <f t="shared" si="3"/>
        <v>87423.04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>F23+F27</f>
        <v>87423.04</v>
      </c>
      <c r="G28" s="24">
        <f aca="true" t="shared" si="5" ref="G28:O28">G23+G27</f>
        <v>87423.04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114</v>
      </c>
      <c r="B39" s="26"/>
      <c r="C39" s="26"/>
      <c r="D39" s="26"/>
      <c r="E39" s="27"/>
      <c r="F39" s="28">
        <f aca="true" t="shared" si="9" ref="F39:O39">F18+F28+F38</f>
        <v>87423.04</v>
      </c>
      <c r="G39" s="28">
        <f t="shared" si="9"/>
        <v>87423.04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10&amp;Rver 4 (12/2008)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39"/>
  <sheetViews>
    <sheetView zoomScale="80" zoomScaleNormal="80" workbookViewId="0" topLeftCell="A1">
      <selection activeCell="A1" sqref="A1:O1"/>
    </sheetView>
  </sheetViews>
  <sheetFormatPr defaultColWidth="0" defaultRowHeight="12.75" zeroHeight="1"/>
  <cols>
    <col min="1" max="2" width="4.7109375" style="8" customWidth="1"/>
    <col min="3" max="3" width="6.421875" style="8" customWidth="1"/>
    <col min="4" max="4" width="3.7109375" style="8" customWidth="1"/>
    <col min="5" max="5" width="40.421875" style="8" customWidth="1"/>
    <col min="6" max="6" width="16.7109375" style="8" customWidth="1"/>
    <col min="7" max="7" width="12.7109375" style="8" customWidth="1"/>
    <col min="8" max="8" width="17.00390625" style="8" customWidth="1"/>
    <col min="9" max="9" width="13.421875" style="8" customWidth="1"/>
    <col min="10" max="11" width="12.7109375" style="8" customWidth="1"/>
    <col min="12" max="12" width="16.00390625" style="8" customWidth="1"/>
    <col min="13" max="13" width="16.421875" style="8" customWidth="1"/>
    <col min="14" max="15" width="12.7109375" style="8" customWidth="1"/>
    <col min="16" max="18" width="12.7109375" style="0" hidden="1" customWidth="1"/>
  </cols>
  <sheetData>
    <row r="1" spans="1:15" ht="33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10">
        <f>'CSS WP 1'!O2</f>
        <v>39843</v>
      </c>
    </row>
    <row r="3" spans="1:15" ht="20.1" customHeight="1">
      <c r="A3" s="7" t="s">
        <v>115</v>
      </c>
      <c r="B3" s="7"/>
      <c r="C3" s="7"/>
      <c r="D3" s="94" t="s">
        <v>181</v>
      </c>
      <c r="E3" s="9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20.25" customHeight="1">
      <c r="A5" s="79" t="s">
        <v>27</v>
      </c>
      <c r="B5" s="80"/>
      <c r="C5" s="80"/>
      <c r="D5" s="80"/>
      <c r="E5" s="81"/>
      <c r="F5" s="31" t="s">
        <v>16</v>
      </c>
      <c r="G5" s="32" t="s">
        <v>17</v>
      </c>
      <c r="H5" s="32" t="s">
        <v>24</v>
      </c>
      <c r="I5" s="32" t="s">
        <v>18</v>
      </c>
      <c r="J5" s="32" t="s">
        <v>19</v>
      </c>
      <c r="K5" s="32" t="s">
        <v>20</v>
      </c>
      <c r="L5" s="32" t="s">
        <v>21</v>
      </c>
      <c r="M5" s="32" t="s">
        <v>22</v>
      </c>
      <c r="N5" s="32" t="s">
        <v>23</v>
      </c>
      <c r="O5" s="32" t="s">
        <v>53</v>
      </c>
    </row>
    <row r="6" spans="1:15" s="3" customFormat="1" ht="15" customHeight="1">
      <c r="A6" s="82"/>
      <c r="B6" s="83"/>
      <c r="C6" s="83"/>
      <c r="D6" s="83"/>
      <c r="E6" s="84"/>
      <c r="F6" s="92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</row>
    <row r="7" spans="1:18" s="1" customFormat="1" ht="42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116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>
        <v>627252.27</v>
      </c>
      <c r="G21" s="18">
        <f>F21-5095-1685.68-625.95-126-44125.54</f>
        <v>575594.1</v>
      </c>
      <c r="H21" s="18">
        <f>5095+1685.68</f>
        <v>6780.68</v>
      </c>
      <c r="I21" s="18"/>
      <c r="J21" s="18">
        <v>44125.54</v>
      </c>
      <c r="K21" s="18">
        <v>0</v>
      </c>
      <c r="L21" s="18"/>
      <c r="M21" s="18"/>
      <c r="N21" s="18"/>
      <c r="O21" s="18">
        <f>625.95+126</f>
        <v>751.95</v>
      </c>
    </row>
    <row r="22" spans="1:15" ht="15" customHeight="1">
      <c r="A22" s="17"/>
      <c r="B22" s="19"/>
      <c r="C22" s="19"/>
      <c r="D22" s="19" t="s">
        <v>4</v>
      </c>
      <c r="E22" s="20"/>
      <c r="F22" s="18">
        <v>253076.98</v>
      </c>
      <c r="G22" s="18">
        <f>F22</f>
        <v>253076.98</v>
      </c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880329.25</v>
      </c>
      <c r="G23" s="18">
        <f t="shared" si="3"/>
        <v>828671.08</v>
      </c>
      <c r="H23" s="18">
        <f t="shared" si="3"/>
        <v>6780.68</v>
      </c>
      <c r="I23" s="18">
        <f t="shared" si="3"/>
        <v>0</v>
      </c>
      <c r="J23" s="18">
        <f t="shared" si="3"/>
        <v>44125.54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751.95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>F23+F27</f>
        <v>880329.25</v>
      </c>
      <c r="G28" s="24">
        <f aca="true" t="shared" si="5" ref="G28:O28">G23+G27</f>
        <v>828671.08</v>
      </c>
      <c r="H28" s="24">
        <f t="shared" si="5"/>
        <v>6780.68</v>
      </c>
      <c r="I28" s="24">
        <f t="shared" si="5"/>
        <v>0</v>
      </c>
      <c r="J28" s="24">
        <f t="shared" si="5"/>
        <v>44125.54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751.95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117</v>
      </c>
      <c r="B39" s="26"/>
      <c r="C39" s="26"/>
      <c r="D39" s="26"/>
      <c r="E39" s="27"/>
      <c r="F39" s="28">
        <f aca="true" t="shared" si="9" ref="F39:O39">F18+F28+F38</f>
        <v>880329.25</v>
      </c>
      <c r="G39" s="28">
        <f t="shared" si="9"/>
        <v>828671.08</v>
      </c>
      <c r="H39" s="28">
        <f t="shared" si="9"/>
        <v>6780.68</v>
      </c>
      <c r="I39" s="28">
        <f t="shared" si="9"/>
        <v>0</v>
      </c>
      <c r="J39" s="28">
        <f t="shared" si="9"/>
        <v>44125.54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751.95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11&amp;Rver 4 (12/2008)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39"/>
  <sheetViews>
    <sheetView zoomScale="80" zoomScaleNormal="80" workbookViewId="0" topLeftCell="A1">
      <selection activeCell="A2" sqref="A2"/>
    </sheetView>
  </sheetViews>
  <sheetFormatPr defaultColWidth="0" defaultRowHeight="12.75" zeroHeight="1"/>
  <cols>
    <col min="1" max="1" width="4.7109375" style="8" customWidth="1"/>
    <col min="2" max="2" width="6.140625" style="8" customWidth="1"/>
    <col min="3" max="3" width="6.8515625" style="8" customWidth="1"/>
    <col min="4" max="4" width="3.7109375" style="8" customWidth="1"/>
    <col min="5" max="5" width="35.57421875" style="8" customWidth="1"/>
    <col min="6" max="6" width="16.7109375" style="8" customWidth="1"/>
    <col min="7" max="7" width="13.28125" style="8" customWidth="1"/>
    <col min="8" max="8" width="15.7109375" style="8" customWidth="1"/>
    <col min="9" max="9" width="14.57421875" style="8" customWidth="1"/>
    <col min="10" max="11" width="12.7109375" style="8" customWidth="1"/>
    <col min="12" max="12" width="16.7109375" style="8" customWidth="1"/>
    <col min="13" max="13" width="16.8515625" style="8" customWidth="1"/>
    <col min="14" max="15" width="12.7109375" style="8" customWidth="1"/>
    <col min="16" max="18" width="12.7109375" style="0" hidden="1" customWidth="1"/>
  </cols>
  <sheetData>
    <row r="1" spans="1:15" ht="53.2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36">
        <f>'CSS WP 1'!O2</f>
        <v>39843</v>
      </c>
    </row>
    <row r="3" spans="1:15" ht="20.1" customHeight="1">
      <c r="A3" s="7" t="s">
        <v>118</v>
      </c>
      <c r="B3" s="7"/>
      <c r="C3" s="7"/>
      <c r="D3" s="100" t="s">
        <v>183</v>
      </c>
      <c r="E3" s="100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" customHeight="1">
      <c r="A5" s="79" t="s">
        <v>27</v>
      </c>
      <c r="B5" s="80"/>
      <c r="C5" s="80"/>
      <c r="D5" s="80"/>
      <c r="E5" s="81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</row>
    <row r="6" spans="1:15" s="3" customFormat="1" ht="15" customHeight="1">
      <c r="A6" s="82"/>
      <c r="B6" s="83"/>
      <c r="C6" s="83"/>
      <c r="D6" s="83"/>
      <c r="E6" s="84"/>
      <c r="F6" s="92" t="s">
        <v>6</v>
      </c>
      <c r="G6" s="96" t="s">
        <v>29</v>
      </c>
      <c r="H6" s="97"/>
      <c r="I6" s="97"/>
      <c r="J6" s="97"/>
      <c r="K6" s="97"/>
      <c r="L6" s="97"/>
      <c r="M6" s="97"/>
      <c r="N6" s="97"/>
      <c r="O6" s="98"/>
    </row>
    <row r="7" spans="1:18" s="1" customFormat="1" ht="42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119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>F23+F27</f>
        <v>0</v>
      </c>
      <c r="G28" s="24">
        <f aca="true" t="shared" si="5" ref="G28:O28">G23+G27</f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120</v>
      </c>
      <c r="B39" s="26"/>
      <c r="C39" s="26"/>
      <c r="D39" s="26"/>
      <c r="E39" s="27"/>
      <c r="F39" s="28">
        <f aca="true" t="shared" si="9" ref="F39:O39">F18+F28+F38</f>
        <v>0</v>
      </c>
      <c r="G39" s="28">
        <f t="shared" si="9"/>
        <v>0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12&amp;Rver 4 (12/2008)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39"/>
  <sheetViews>
    <sheetView zoomScale="80" zoomScaleNormal="80" workbookViewId="0" topLeftCell="A1">
      <selection activeCell="A1" sqref="A1:O1"/>
    </sheetView>
  </sheetViews>
  <sheetFormatPr defaultColWidth="0" defaultRowHeight="12.75" zeroHeight="1"/>
  <cols>
    <col min="1" max="2" width="4.7109375" style="8" customWidth="1"/>
    <col min="3" max="3" width="8.28125" style="8" customWidth="1"/>
    <col min="4" max="4" width="3.7109375" style="8" customWidth="1"/>
    <col min="5" max="5" width="22.7109375" style="8" customWidth="1"/>
    <col min="6" max="6" width="16.140625" style="8" customWidth="1"/>
    <col min="7" max="7" width="12.7109375" style="8" customWidth="1"/>
    <col min="8" max="8" width="17.140625" style="8" customWidth="1"/>
    <col min="9" max="9" width="15.28125" style="8" customWidth="1"/>
    <col min="10" max="11" width="12.7109375" style="8" customWidth="1"/>
    <col min="12" max="12" width="17.140625" style="8" customWidth="1"/>
    <col min="13" max="13" width="15.140625" style="8" customWidth="1"/>
    <col min="14" max="15" width="12.7109375" style="8" customWidth="1"/>
    <col min="16" max="18" width="12.7109375" style="0" hidden="1" customWidth="1"/>
  </cols>
  <sheetData>
    <row r="1" spans="1:15" ht="42.7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36">
        <f>'CSS WP 1'!O2</f>
        <v>39843</v>
      </c>
    </row>
    <row r="3" spans="1:15" ht="20.1" customHeight="1">
      <c r="A3" s="7" t="s">
        <v>121</v>
      </c>
      <c r="B3" s="7"/>
      <c r="C3" s="7"/>
      <c r="D3" s="104"/>
      <c r="E3" s="10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" customHeight="1">
      <c r="A5" s="79" t="s">
        <v>27</v>
      </c>
      <c r="B5" s="80"/>
      <c r="C5" s="80"/>
      <c r="D5" s="80"/>
      <c r="E5" s="81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</row>
    <row r="6" spans="1:15" s="3" customFormat="1" ht="15" customHeight="1">
      <c r="A6" s="82"/>
      <c r="B6" s="83"/>
      <c r="C6" s="83"/>
      <c r="D6" s="83"/>
      <c r="E6" s="84"/>
      <c r="F6" s="102" t="s">
        <v>6</v>
      </c>
      <c r="G6" s="96" t="s">
        <v>29</v>
      </c>
      <c r="H6" s="97"/>
      <c r="I6" s="97"/>
      <c r="J6" s="97"/>
      <c r="K6" s="97"/>
      <c r="L6" s="97"/>
      <c r="M6" s="97"/>
      <c r="N6" s="97"/>
      <c r="O6" s="98"/>
    </row>
    <row r="7" spans="1:18" s="1" customFormat="1" ht="42" customHeight="1">
      <c r="A7" s="85"/>
      <c r="B7" s="86"/>
      <c r="C7" s="86"/>
      <c r="D7" s="86"/>
      <c r="E7" s="87"/>
      <c r="F7" s="10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122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>F23+F27</f>
        <v>0</v>
      </c>
      <c r="G28" s="24">
        <f aca="true" t="shared" si="5" ref="G28:O28">G23+G27</f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123</v>
      </c>
      <c r="B39" s="26"/>
      <c r="C39" s="26"/>
      <c r="D39" s="26"/>
      <c r="E39" s="27"/>
      <c r="F39" s="28">
        <f aca="true" t="shared" si="9" ref="F39:O39">F18+F28+F38</f>
        <v>0</v>
      </c>
      <c r="G39" s="28">
        <f t="shared" si="9"/>
        <v>0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13&amp;Rver 4 (12/2008)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39"/>
  <sheetViews>
    <sheetView zoomScale="80" zoomScaleNormal="80" workbookViewId="0" topLeftCell="A10">
      <selection activeCell="I12" sqref="I12"/>
    </sheetView>
  </sheetViews>
  <sheetFormatPr defaultColWidth="0" defaultRowHeight="12.75" zeroHeight="1"/>
  <cols>
    <col min="1" max="2" width="4.7109375" style="8" customWidth="1"/>
    <col min="3" max="3" width="7.421875" style="8" customWidth="1"/>
    <col min="4" max="4" width="3.7109375" style="8" customWidth="1"/>
    <col min="5" max="5" width="22.7109375" style="8" customWidth="1"/>
    <col min="6" max="6" width="16.00390625" style="8" customWidth="1"/>
    <col min="7" max="7" width="12.7109375" style="8" customWidth="1"/>
    <col min="8" max="9" width="16.28125" style="8" customWidth="1"/>
    <col min="10" max="11" width="12.7109375" style="8" customWidth="1"/>
    <col min="12" max="12" width="17.00390625" style="8" customWidth="1"/>
    <col min="13" max="13" width="15.421875" style="8" customWidth="1"/>
    <col min="14" max="15" width="12.7109375" style="8" customWidth="1"/>
    <col min="16" max="18" width="12.7109375" style="0" hidden="1" customWidth="1"/>
  </cols>
  <sheetData>
    <row r="1" spans="1:15" ht="43.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36">
        <f>'CSS WP 1'!O2</f>
        <v>39843</v>
      </c>
    </row>
    <row r="3" spans="1:15" ht="20.1" customHeight="1">
      <c r="A3" s="7" t="s">
        <v>124</v>
      </c>
      <c r="B3" s="7"/>
      <c r="C3" s="7"/>
      <c r="D3" s="100"/>
      <c r="E3" s="100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" customHeight="1">
      <c r="A5" s="79" t="s">
        <v>27</v>
      </c>
      <c r="B5" s="80"/>
      <c r="C5" s="80"/>
      <c r="D5" s="80"/>
      <c r="E5" s="81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</row>
    <row r="6" spans="1:15" s="3" customFormat="1" ht="15" customHeight="1">
      <c r="A6" s="82"/>
      <c r="B6" s="83"/>
      <c r="C6" s="83"/>
      <c r="D6" s="83"/>
      <c r="E6" s="84"/>
      <c r="F6" s="92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</row>
    <row r="7" spans="1:18" s="1" customFormat="1" ht="60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125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>F23+F27</f>
        <v>0</v>
      </c>
      <c r="G28" s="24">
        <f aca="true" t="shared" si="5" ref="G28:O28">G23+G27</f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126</v>
      </c>
      <c r="B39" s="26"/>
      <c r="C39" s="26"/>
      <c r="D39" s="26"/>
      <c r="E39" s="27"/>
      <c r="F39" s="28">
        <f aca="true" t="shared" si="9" ref="F39:O39">F18+F28+F38</f>
        <v>0</v>
      </c>
      <c r="G39" s="28">
        <f t="shared" si="9"/>
        <v>0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14&amp;Rver 4 (12/2008)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39"/>
  <sheetViews>
    <sheetView zoomScale="80" zoomScaleNormal="80" workbookViewId="0" topLeftCell="A1">
      <selection activeCell="A1" sqref="A1:O1"/>
    </sheetView>
  </sheetViews>
  <sheetFormatPr defaultColWidth="0" defaultRowHeight="12.75" zeroHeight="1"/>
  <cols>
    <col min="1" max="2" width="4.7109375" style="8" customWidth="1"/>
    <col min="3" max="3" width="7.57421875" style="8" customWidth="1"/>
    <col min="4" max="4" width="3.7109375" style="8" customWidth="1"/>
    <col min="5" max="5" width="22.7109375" style="8" customWidth="1"/>
    <col min="6" max="6" width="16.57421875" style="8" customWidth="1"/>
    <col min="7" max="7" width="12.7109375" style="8" customWidth="1"/>
    <col min="8" max="8" width="16.00390625" style="8" customWidth="1"/>
    <col min="9" max="9" width="17.00390625" style="8" customWidth="1"/>
    <col min="10" max="11" width="12.7109375" style="8" customWidth="1"/>
    <col min="12" max="12" width="16.7109375" style="8" customWidth="1"/>
    <col min="13" max="13" width="15.57421875" style="8" customWidth="1"/>
    <col min="14" max="15" width="12.7109375" style="8" customWidth="1"/>
    <col min="16" max="18" width="12.7109375" style="0" hidden="1" customWidth="1"/>
  </cols>
  <sheetData>
    <row r="1" spans="1:15" ht="51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36">
        <f>'CSS WP 1'!O2</f>
        <v>39843</v>
      </c>
    </row>
    <row r="3" spans="1:15" ht="20.1" customHeight="1">
      <c r="A3" s="7" t="s">
        <v>96</v>
      </c>
      <c r="B3" s="7"/>
      <c r="C3" s="7"/>
      <c r="D3" s="104"/>
      <c r="E3" s="10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" customHeight="1">
      <c r="A5" s="79" t="s">
        <v>27</v>
      </c>
      <c r="B5" s="80"/>
      <c r="C5" s="80"/>
      <c r="D5" s="80"/>
      <c r="E5" s="81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</row>
    <row r="6" spans="1:15" s="3" customFormat="1" ht="15" customHeight="1">
      <c r="A6" s="82"/>
      <c r="B6" s="83"/>
      <c r="C6" s="83"/>
      <c r="D6" s="83"/>
      <c r="E6" s="84"/>
      <c r="F6" s="92" t="s">
        <v>6</v>
      </c>
      <c r="G6" s="96" t="s">
        <v>29</v>
      </c>
      <c r="H6" s="97"/>
      <c r="I6" s="97"/>
      <c r="J6" s="97"/>
      <c r="K6" s="97"/>
      <c r="L6" s="97"/>
      <c r="M6" s="97"/>
      <c r="N6" s="97"/>
      <c r="O6" s="98"/>
    </row>
    <row r="7" spans="1:18" s="1" customFormat="1" ht="42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127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>F23+F27</f>
        <v>0</v>
      </c>
      <c r="G28" s="24">
        <f aca="true" t="shared" si="5" ref="G28:O28">G23+G27</f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128</v>
      </c>
      <c r="B39" s="26"/>
      <c r="C39" s="26"/>
      <c r="D39" s="26"/>
      <c r="E39" s="27"/>
      <c r="F39" s="28">
        <f aca="true" t="shared" si="9" ref="F39:O39">F18+F28+F38</f>
        <v>0</v>
      </c>
      <c r="G39" s="28">
        <f t="shared" si="9"/>
        <v>0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15&amp;Rver 4 (12/2008)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39"/>
  <sheetViews>
    <sheetView zoomScale="80" zoomScaleNormal="80" workbookViewId="0" topLeftCell="A4">
      <selection activeCell="A1" sqref="A1:O1"/>
    </sheetView>
  </sheetViews>
  <sheetFormatPr defaultColWidth="0" defaultRowHeight="12.75" zeroHeight="1"/>
  <cols>
    <col min="1" max="2" width="4.7109375" style="8" customWidth="1"/>
    <col min="3" max="3" width="8.00390625" style="8" customWidth="1"/>
    <col min="4" max="4" width="3.7109375" style="8" customWidth="1"/>
    <col min="5" max="5" width="22.7109375" style="8" customWidth="1"/>
    <col min="6" max="6" width="16.57421875" style="8" customWidth="1"/>
    <col min="7" max="7" width="12.7109375" style="8" customWidth="1"/>
    <col min="8" max="8" width="16.140625" style="8" customWidth="1"/>
    <col min="9" max="9" width="14.421875" style="8" customWidth="1"/>
    <col min="10" max="11" width="12.7109375" style="8" customWidth="1"/>
    <col min="12" max="12" width="16.421875" style="8" customWidth="1"/>
    <col min="13" max="13" width="15.28125" style="8" customWidth="1"/>
    <col min="14" max="15" width="12.7109375" style="8" customWidth="1"/>
    <col min="16" max="18" width="12.7109375" style="0" hidden="1" customWidth="1"/>
  </cols>
  <sheetData>
    <row r="1" spans="1:15" ht="45.7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36">
        <f>'CSS WP 1'!O2</f>
        <v>39843</v>
      </c>
    </row>
    <row r="3" spans="1:15" ht="20.1" customHeight="1">
      <c r="A3" s="7" t="s">
        <v>129</v>
      </c>
      <c r="B3" s="7"/>
      <c r="C3" s="7"/>
      <c r="D3" s="104"/>
      <c r="E3" s="10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9.5" customHeight="1">
      <c r="A5" s="79" t="s">
        <v>27</v>
      </c>
      <c r="B5" s="80"/>
      <c r="C5" s="80"/>
      <c r="D5" s="80"/>
      <c r="E5" s="81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</row>
    <row r="6" spans="1:15" s="3" customFormat="1" ht="21.75" customHeight="1">
      <c r="A6" s="82"/>
      <c r="B6" s="83"/>
      <c r="C6" s="83"/>
      <c r="D6" s="83"/>
      <c r="E6" s="84"/>
      <c r="F6" s="92" t="s">
        <v>6</v>
      </c>
      <c r="G6" s="96" t="s">
        <v>29</v>
      </c>
      <c r="H6" s="97"/>
      <c r="I6" s="97"/>
      <c r="J6" s="97"/>
      <c r="K6" s="97"/>
      <c r="L6" s="97"/>
      <c r="M6" s="97"/>
      <c r="N6" s="97"/>
      <c r="O6" s="98"/>
    </row>
    <row r="7" spans="1:18" s="1" customFormat="1" ht="42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130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 aca="true" t="shared" si="5" ref="F28:O28">F23+F27</f>
        <v>0</v>
      </c>
      <c r="G28" s="24">
        <f t="shared" si="5"/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131</v>
      </c>
      <c r="B39" s="26"/>
      <c r="C39" s="26"/>
      <c r="D39" s="26"/>
      <c r="E39" s="27"/>
      <c r="F39" s="28">
        <f aca="true" t="shared" si="9" ref="F39:O39">F18+F28+F38</f>
        <v>0</v>
      </c>
      <c r="G39" s="28">
        <f t="shared" si="9"/>
        <v>0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16&amp;Rver 4 (12/2008)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39"/>
  <sheetViews>
    <sheetView zoomScale="80" zoomScaleNormal="80" workbookViewId="0" topLeftCell="A1">
      <selection activeCell="A1" sqref="A1:O1"/>
    </sheetView>
  </sheetViews>
  <sheetFormatPr defaultColWidth="0" defaultRowHeight="12.75" zeroHeight="1"/>
  <cols>
    <col min="1" max="1" width="4.7109375" style="8" customWidth="1"/>
    <col min="2" max="2" width="5.140625" style="8" customWidth="1"/>
    <col min="3" max="3" width="6.421875" style="8" customWidth="1"/>
    <col min="4" max="4" width="3.7109375" style="8" customWidth="1"/>
    <col min="5" max="5" width="20.8515625" style="8" customWidth="1"/>
    <col min="6" max="6" width="15.8515625" style="8" customWidth="1"/>
    <col min="7" max="7" width="12.7109375" style="8" customWidth="1"/>
    <col min="8" max="8" width="17.7109375" style="8" customWidth="1"/>
    <col min="9" max="9" width="16.140625" style="8" customWidth="1"/>
    <col min="10" max="11" width="12.7109375" style="8" customWidth="1"/>
    <col min="12" max="12" width="17.8515625" style="8" customWidth="1"/>
    <col min="13" max="13" width="17.00390625" style="8" customWidth="1"/>
    <col min="14" max="15" width="12.7109375" style="8" customWidth="1"/>
    <col min="16" max="18" width="12.7109375" style="0" hidden="1" customWidth="1"/>
  </cols>
  <sheetData>
    <row r="1" spans="1:15" ht="46.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36">
        <f>'CSS WP 1'!O2</f>
        <v>39843</v>
      </c>
    </row>
    <row r="3" spans="1:15" ht="20.1" customHeight="1">
      <c r="A3" s="7" t="s">
        <v>132</v>
      </c>
      <c r="B3" s="7"/>
      <c r="C3" s="7"/>
      <c r="D3" s="104"/>
      <c r="E3" s="10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" customHeight="1">
      <c r="A5" s="79" t="s">
        <v>27</v>
      </c>
      <c r="B5" s="80"/>
      <c r="C5" s="80"/>
      <c r="D5" s="80"/>
      <c r="E5" s="81"/>
      <c r="F5" s="31" t="s">
        <v>16</v>
      </c>
      <c r="G5" s="32" t="s">
        <v>17</v>
      </c>
      <c r="H5" s="32" t="s">
        <v>24</v>
      </c>
      <c r="I5" s="32" t="s">
        <v>18</v>
      </c>
      <c r="J5" s="32" t="s">
        <v>19</v>
      </c>
      <c r="K5" s="32" t="s">
        <v>20</v>
      </c>
      <c r="L5" s="32" t="s">
        <v>21</v>
      </c>
      <c r="M5" s="32" t="s">
        <v>22</v>
      </c>
      <c r="N5" s="32" t="s">
        <v>23</v>
      </c>
      <c r="O5" s="32" t="s">
        <v>53</v>
      </c>
    </row>
    <row r="6" spans="1:15" s="3" customFormat="1" ht="15" customHeight="1">
      <c r="A6" s="82"/>
      <c r="B6" s="83"/>
      <c r="C6" s="83"/>
      <c r="D6" s="83"/>
      <c r="E6" s="84"/>
      <c r="F6" s="92" t="s">
        <v>6</v>
      </c>
      <c r="G6" s="96" t="s">
        <v>29</v>
      </c>
      <c r="H6" s="97"/>
      <c r="I6" s="97"/>
      <c r="J6" s="97"/>
      <c r="K6" s="97"/>
      <c r="L6" s="97"/>
      <c r="M6" s="97"/>
      <c r="N6" s="97"/>
      <c r="O6" s="98"/>
    </row>
    <row r="7" spans="1:18" s="1" customFormat="1" ht="42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133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 aca="true" t="shared" si="5" ref="F28:O28">F23+F27</f>
        <v>0</v>
      </c>
      <c r="G28" s="24">
        <f t="shared" si="5"/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134</v>
      </c>
      <c r="B39" s="26"/>
      <c r="C39" s="26"/>
      <c r="D39" s="26"/>
      <c r="E39" s="27"/>
      <c r="F39" s="28">
        <f aca="true" t="shared" si="9" ref="F39:O39">F18+F28+F38</f>
        <v>0</v>
      </c>
      <c r="G39" s="28">
        <f t="shared" si="9"/>
        <v>0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17&amp;Rver 4 (12/2008)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39"/>
  <sheetViews>
    <sheetView zoomScale="80" zoomScaleNormal="80" workbookViewId="0" topLeftCell="A4">
      <selection activeCell="A1" sqref="A1:O1"/>
    </sheetView>
  </sheetViews>
  <sheetFormatPr defaultColWidth="0" defaultRowHeight="12.75" zeroHeight="1"/>
  <cols>
    <col min="1" max="2" width="4.7109375" style="8" customWidth="1"/>
    <col min="3" max="3" width="8.00390625" style="8" customWidth="1"/>
    <col min="4" max="4" width="3.7109375" style="8" customWidth="1"/>
    <col min="5" max="5" width="22.7109375" style="8" customWidth="1"/>
    <col min="6" max="6" width="17.7109375" style="8" customWidth="1"/>
    <col min="7" max="7" width="12.7109375" style="8" customWidth="1"/>
    <col min="8" max="9" width="16.00390625" style="8" customWidth="1"/>
    <col min="10" max="11" width="12.7109375" style="8" customWidth="1"/>
    <col min="12" max="12" width="16.140625" style="8" customWidth="1"/>
    <col min="13" max="13" width="15.28125" style="8" customWidth="1"/>
    <col min="14" max="15" width="12.7109375" style="8" customWidth="1"/>
    <col min="16" max="18" width="12.7109375" style="0" hidden="1" customWidth="1"/>
  </cols>
  <sheetData>
    <row r="1" spans="1:15" ht="49.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36">
        <f>'CSS WP 1'!O2</f>
        <v>39843</v>
      </c>
    </row>
    <row r="3" spans="1:15" ht="20.1" customHeight="1">
      <c r="A3" s="7" t="s">
        <v>135</v>
      </c>
      <c r="B3" s="7"/>
      <c r="C3" s="7"/>
      <c r="D3" s="104"/>
      <c r="E3" s="10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" customHeight="1">
      <c r="A5" s="79" t="s">
        <v>27</v>
      </c>
      <c r="B5" s="80"/>
      <c r="C5" s="80"/>
      <c r="D5" s="80"/>
      <c r="E5" s="81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</row>
    <row r="6" spans="1:15" s="3" customFormat="1" ht="17.25" customHeight="1">
      <c r="A6" s="82"/>
      <c r="B6" s="83"/>
      <c r="C6" s="83"/>
      <c r="D6" s="83"/>
      <c r="E6" s="84"/>
      <c r="F6" s="92" t="s">
        <v>6</v>
      </c>
      <c r="G6" s="96" t="s">
        <v>29</v>
      </c>
      <c r="H6" s="97"/>
      <c r="I6" s="97"/>
      <c r="J6" s="97"/>
      <c r="K6" s="97"/>
      <c r="L6" s="97"/>
      <c r="M6" s="97"/>
      <c r="N6" s="97"/>
      <c r="O6" s="98"/>
    </row>
    <row r="7" spans="1:18" s="1" customFormat="1" ht="42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136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 aca="true" t="shared" si="5" ref="F28:O28">F23+F27</f>
        <v>0</v>
      </c>
      <c r="G28" s="24">
        <f t="shared" si="5"/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137</v>
      </c>
      <c r="B39" s="26"/>
      <c r="C39" s="26"/>
      <c r="D39" s="26"/>
      <c r="E39" s="27"/>
      <c r="F39" s="28">
        <f aca="true" t="shared" si="9" ref="F39:O39">F18+F28+F38</f>
        <v>0</v>
      </c>
      <c r="G39" s="28">
        <f t="shared" si="9"/>
        <v>0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18&amp;Rver 4 (12/2008)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39"/>
  <sheetViews>
    <sheetView zoomScale="80" zoomScaleNormal="80" workbookViewId="0" topLeftCell="A1">
      <selection activeCell="O7" sqref="O7"/>
    </sheetView>
  </sheetViews>
  <sheetFormatPr defaultColWidth="0" defaultRowHeight="12.75" zeroHeight="1"/>
  <cols>
    <col min="1" max="2" width="4.7109375" style="8" customWidth="1"/>
    <col min="3" max="3" width="6.8515625" style="8" customWidth="1"/>
    <col min="4" max="4" width="3.7109375" style="8" customWidth="1"/>
    <col min="5" max="5" width="22.7109375" style="8" customWidth="1"/>
    <col min="6" max="6" width="17.140625" style="8" customWidth="1"/>
    <col min="7" max="7" width="12.7109375" style="8" customWidth="1"/>
    <col min="8" max="8" width="15.57421875" style="8" customWidth="1"/>
    <col min="9" max="9" width="15.140625" style="8" customWidth="1"/>
    <col min="10" max="11" width="12.7109375" style="8" customWidth="1"/>
    <col min="12" max="12" width="16.8515625" style="8" customWidth="1"/>
    <col min="13" max="13" width="15.28125" style="8" customWidth="1"/>
    <col min="14" max="15" width="12.7109375" style="8" customWidth="1"/>
    <col min="16" max="18" width="12.7109375" style="0" hidden="1" customWidth="1"/>
  </cols>
  <sheetData>
    <row r="1" spans="1:15" ht="46.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36">
        <f>'CSS WP 1'!O2</f>
        <v>39843</v>
      </c>
    </row>
    <row r="3" spans="1:15" ht="20.1" customHeight="1">
      <c r="A3" s="7" t="s">
        <v>138</v>
      </c>
      <c r="B3" s="7"/>
      <c r="C3" s="7"/>
      <c r="D3" s="104"/>
      <c r="E3" s="10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" customHeight="1">
      <c r="A5" s="79" t="s">
        <v>27</v>
      </c>
      <c r="B5" s="80"/>
      <c r="C5" s="80"/>
      <c r="D5" s="80"/>
      <c r="E5" s="81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</row>
    <row r="6" spans="1:15" s="3" customFormat="1" ht="15" customHeight="1">
      <c r="A6" s="82"/>
      <c r="B6" s="83"/>
      <c r="C6" s="83"/>
      <c r="D6" s="83"/>
      <c r="E6" s="84"/>
      <c r="F6" s="92" t="s">
        <v>6</v>
      </c>
      <c r="G6" s="96" t="s">
        <v>29</v>
      </c>
      <c r="H6" s="97"/>
      <c r="I6" s="97"/>
      <c r="J6" s="97"/>
      <c r="K6" s="97"/>
      <c r="L6" s="97"/>
      <c r="M6" s="97"/>
      <c r="N6" s="97"/>
      <c r="O6" s="98"/>
    </row>
    <row r="7" spans="1:18" s="1" customFormat="1" ht="42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139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 aca="true" t="shared" si="5" ref="F28:O28">F23+F27</f>
        <v>0</v>
      </c>
      <c r="G28" s="24">
        <f t="shared" si="5"/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140</v>
      </c>
      <c r="B39" s="26"/>
      <c r="C39" s="26"/>
      <c r="D39" s="26"/>
      <c r="E39" s="27"/>
      <c r="F39" s="28">
        <f aca="true" t="shared" si="9" ref="F39:O39">F18+F28+F38</f>
        <v>0</v>
      </c>
      <c r="G39" s="28">
        <f t="shared" si="9"/>
        <v>0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19&amp;Rver 4 (12/2008)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9"/>
  <sheetViews>
    <sheetView zoomScale="80" zoomScaleNormal="80" workbookViewId="0" topLeftCell="A1">
      <selection activeCell="O2" sqref="O2"/>
    </sheetView>
  </sheetViews>
  <sheetFormatPr defaultColWidth="0" defaultRowHeight="12.75" zeroHeight="1"/>
  <cols>
    <col min="1" max="1" width="4.7109375" style="8" customWidth="1"/>
    <col min="2" max="2" width="5.421875" style="8" customWidth="1"/>
    <col min="3" max="3" width="7.00390625" style="8" customWidth="1"/>
    <col min="4" max="4" width="3.7109375" style="8" customWidth="1"/>
    <col min="5" max="5" width="36.140625" style="8" customWidth="1"/>
    <col min="6" max="6" width="17.28125" style="8" customWidth="1"/>
    <col min="7" max="7" width="14.8515625" style="8" customWidth="1"/>
    <col min="8" max="8" width="17.57421875" style="8" customWidth="1"/>
    <col min="9" max="9" width="15.140625" style="8" customWidth="1"/>
    <col min="10" max="10" width="14.28125" style="8" customWidth="1"/>
    <col min="11" max="11" width="14.7109375" style="8" customWidth="1"/>
    <col min="12" max="12" width="16.28125" style="8" customWidth="1"/>
    <col min="13" max="13" width="16.57421875" style="8" customWidth="1"/>
    <col min="14" max="14" width="13.8515625" style="8" customWidth="1"/>
    <col min="15" max="15" width="16.140625" style="8" customWidth="1"/>
    <col min="16" max="18" width="12.7109375" style="0" hidden="1" customWidth="1"/>
  </cols>
  <sheetData>
    <row r="1" spans="1:15" ht="47.2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7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10">
        <f>'CSS WP 1'!O2</f>
        <v>39843</v>
      </c>
    </row>
    <row r="3" spans="1:15" ht="20.1" customHeight="1">
      <c r="A3" s="7" t="s">
        <v>87</v>
      </c>
      <c r="B3" s="7"/>
      <c r="C3" s="7"/>
      <c r="D3" s="94" t="s">
        <v>173</v>
      </c>
      <c r="E3" s="9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" customHeight="1">
      <c r="A5" s="79" t="s">
        <v>27</v>
      </c>
      <c r="B5" s="80"/>
      <c r="C5" s="80"/>
      <c r="D5" s="80"/>
      <c r="E5" s="81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</row>
    <row r="6" spans="1:15" s="3" customFormat="1" ht="19.5" customHeight="1">
      <c r="A6" s="82"/>
      <c r="B6" s="83"/>
      <c r="C6" s="83"/>
      <c r="D6" s="83"/>
      <c r="E6" s="84"/>
      <c r="F6" s="92" t="s">
        <v>6</v>
      </c>
      <c r="G6" s="96" t="s">
        <v>29</v>
      </c>
      <c r="H6" s="97"/>
      <c r="I6" s="97"/>
      <c r="J6" s="97"/>
      <c r="K6" s="97"/>
      <c r="L6" s="97"/>
      <c r="M6" s="97"/>
      <c r="N6" s="97"/>
      <c r="O6" s="98"/>
    </row>
    <row r="7" spans="1:18" s="1" customFormat="1" ht="50.25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88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>
        <v>39621.73</v>
      </c>
      <c r="G21" s="18">
        <f>F21</f>
        <v>39621.73</v>
      </c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>
        <v>18793.82</v>
      </c>
      <c r="G22" s="18">
        <f>F22</f>
        <v>18793.82</v>
      </c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>SUM(F21:F22)</f>
        <v>58415.55</v>
      </c>
      <c r="G23" s="18">
        <f aca="true" t="shared" si="3" ref="G23:O23">SUM(G21:G22)</f>
        <v>58415.55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>SUM(F25:F26)</f>
        <v>0</v>
      </c>
      <c r="G27" s="18">
        <f aca="true" t="shared" si="4" ref="G27:O27">SUM(G25:G26)</f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>F23+F27</f>
        <v>58415.55</v>
      </c>
      <c r="G28" s="24">
        <f aca="true" t="shared" si="5" ref="G28:O28">G23+G27</f>
        <v>58415.55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89</v>
      </c>
      <c r="B39" s="26"/>
      <c r="C39" s="26"/>
      <c r="D39" s="26"/>
      <c r="E39" s="27"/>
      <c r="F39" s="28">
        <f aca="true" t="shared" si="9" ref="F39:O39">F18+F28+F38</f>
        <v>58415.55</v>
      </c>
      <c r="G39" s="28">
        <f t="shared" si="9"/>
        <v>58415.55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2&amp;Rver 4 (12/2008)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R39"/>
  <sheetViews>
    <sheetView zoomScale="80" zoomScaleNormal="80" workbookViewId="0" topLeftCell="A1">
      <selection activeCell="A1" sqref="A1:O1"/>
    </sheetView>
  </sheetViews>
  <sheetFormatPr defaultColWidth="0" defaultRowHeight="12.75" zeroHeight="1"/>
  <cols>
    <col min="1" max="2" width="4.7109375" style="8" customWidth="1"/>
    <col min="3" max="3" width="6.421875" style="8" customWidth="1"/>
    <col min="4" max="4" width="3.7109375" style="8" customWidth="1"/>
    <col min="5" max="5" width="20.8515625" style="8" customWidth="1"/>
    <col min="6" max="6" width="17.57421875" style="8" customWidth="1"/>
    <col min="7" max="7" width="12.7109375" style="8" customWidth="1"/>
    <col min="8" max="9" width="16.421875" style="8" customWidth="1"/>
    <col min="10" max="11" width="12.7109375" style="8" customWidth="1"/>
    <col min="12" max="12" width="16.28125" style="8" customWidth="1"/>
    <col min="13" max="13" width="15.7109375" style="8" customWidth="1"/>
    <col min="14" max="15" width="12.7109375" style="8" customWidth="1"/>
    <col min="16" max="18" width="12.7109375" style="0" hidden="1" customWidth="1"/>
  </cols>
  <sheetData>
    <row r="1" spans="1:15" ht="39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36">
        <f>'CSS WP 1'!O2</f>
        <v>39843</v>
      </c>
    </row>
    <row r="3" spans="1:15" ht="20.1" customHeight="1">
      <c r="A3" s="7" t="s">
        <v>141</v>
      </c>
      <c r="B3" s="7"/>
      <c r="C3" s="7"/>
      <c r="D3" s="104"/>
      <c r="E3" s="10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" customHeight="1">
      <c r="A5" s="79" t="s">
        <v>27</v>
      </c>
      <c r="B5" s="80"/>
      <c r="C5" s="80"/>
      <c r="D5" s="80"/>
      <c r="E5" s="81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</row>
    <row r="6" spans="1:15" s="3" customFormat="1" ht="15" customHeight="1">
      <c r="A6" s="82"/>
      <c r="B6" s="83"/>
      <c r="C6" s="83"/>
      <c r="D6" s="83"/>
      <c r="E6" s="84"/>
      <c r="F6" s="92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</row>
    <row r="7" spans="1:18" s="1" customFormat="1" ht="42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5" t="s">
        <v>14</v>
      </c>
      <c r="O7" s="37" t="s">
        <v>52</v>
      </c>
      <c r="P7" s="2"/>
      <c r="Q7" s="2"/>
      <c r="R7" s="2"/>
    </row>
    <row r="8" spans="1:15" ht="15" customHeight="1">
      <c r="A8" s="13" t="s">
        <v>142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 aca="true" t="shared" si="5" ref="F28:O28">F23+F27</f>
        <v>0</v>
      </c>
      <c r="G28" s="24">
        <f t="shared" si="5"/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143</v>
      </c>
      <c r="B39" s="26"/>
      <c r="C39" s="26"/>
      <c r="D39" s="26"/>
      <c r="E39" s="27"/>
      <c r="F39" s="28">
        <f aca="true" t="shared" si="9" ref="F39:O39">F18+F28+F38</f>
        <v>0</v>
      </c>
      <c r="G39" s="28">
        <f t="shared" si="9"/>
        <v>0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20&amp;Rver 4 (12/2008)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R39"/>
  <sheetViews>
    <sheetView zoomScale="80" zoomScaleNormal="80" workbookViewId="0" topLeftCell="A1">
      <selection activeCell="O39" sqref="O39"/>
    </sheetView>
  </sheetViews>
  <sheetFormatPr defaultColWidth="0" defaultRowHeight="12.75" zeroHeight="1"/>
  <cols>
    <col min="1" max="2" width="4.7109375" style="8" customWidth="1"/>
    <col min="3" max="3" width="7.28125" style="8" customWidth="1"/>
    <col min="4" max="4" width="3.7109375" style="8" customWidth="1"/>
    <col min="5" max="5" width="22.7109375" style="8" customWidth="1"/>
    <col min="6" max="6" width="20.421875" style="8" customWidth="1"/>
    <col min="7" max="7" width="12.7109375" style="8" customWidth="1"/>
    <col min="8" max="8" width="16.8515625" style="8" customWidth="1"/>
    <col min="9" max="9" width="14.421875" style="8" customWidth="1"/>
    <col min="10" max="11" width="12.7109375" style="8" customWidth="1"/>
    <col min="12" max="12" width="16.00390625" style="8" customWidth="1"/>
    <col min="13" max="13" width="15.57421875" style="8" customWidth="1"/>
    <col min="14" max="14" width="13.8515625" style="8" customWidth="1"/>
    <col min="15" max="15" width="12.7109375" style="8" customWidth="1"/>
    <col min="16" max="18" width="12.7109375" style="0" hidden="1" customWidth="1"/>
  </cols>
  <sheetData>
    <row r="1" spans="1:15" ht="38.2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36">
        <f>'CSS WP 1'!O2</f>
        <v>39843</v>
      </c>
    </row>
    <row r="3" spans="1:15" ht="20.1" customHeight="1">
      <c r="A3" s="7" t="s">
        <v>145</v>
      </c>
      <c r="B3" s="7"/>
      <c r="C3" s="7"/>
      <c r="D3" s="104"/>
      <c r="E3" s="10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" customHeight="1">
      <c r="A5" s="79" t="s">
        <v>27</v>
      </c>
      <c r="B5" s="80"/>
      <c r="C5" s="80"/>
      <c r="D5" s="80"/>
      <c r="E5" s="81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</row>
    <row r="6" spans="1:15" s="3" customFormat="1" ht="15" customHeight="1">
      <c r="A6" s="82"/>
      <c r="B6" s="83"/>
      <c r="C6" s="83"/>
      <c r="D6" s="83"/>
      <c r="E6" s="84"/>
      <c r="F6" s="92" t="s">
        <v>6</v>
      </c>
      <c r="G6" s="96" t="s">
        <v>29</v>
      </c>
      <c r="H6" s="97"/>
      <c r="I6" s="97"/>
      <c r="J6" s="97"/>
      <c r="K6" s="97"/>
      <c r="L6" s="97"/>
      <c r="M6" s="97"/>
      <c r="N6" s="97"/>
      <c r="O6" s="98"/>
    </row>
    <row r="7" spans="1:18" s="1" customFormat="1" ht="42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146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 aca="true" t="shared" si="5" ref="F28:O28">F23+F27</f>
        <v>0</v>
      </c>
      <c r="G28" s="24">
        <f t="shared" si="5"/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144</v>
      </c>
      <c r="B39" s="26"/>
      <c r="C39" s="26"/>
      <c r="D39" s="26"/>
      <c r="E39" s="27"/>
      <c r="F39" s="28">
        <f aca="true" t="shared" si="9" ref="F39:O39">F18+F28+F38</f>
        <v>0</v>
      </c>
      <c r="G39" s="28">
        <f t="shared" si="9"/>
        <v>0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21&amp;Rver 4 (12/2008)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R39"/>
  <sheetViews>
    <sheetView zoomScale="80" zoomScaleNormal="80" workbookViewId="0" topLeftCell="A1">
      <selection activeCell="G6" sqref="G6:O6"/>
    </sheetView>
  </sheetViews>
  <sheetFormatPr defaultColWidth="0" defaultRowHeight="12.75" zeroHeight="1"/>
  <cols>
    <col min="1" max="2" width="4.7109375" style="0" customWidth="1"/>
    <col min="3" max="3" width="6.57421875" style="0" customWidth="1"/>
    <col min="4" max="4" width="3.7109375" style="0" customWidth="1"/>
    <col min="5" max="5" width="22.7109375" style="0" customWidth="1"/>
    <col min="6" max="6" width="16.57421875" style="0" customWidth="1"/>
    <col min="7" max="7" width="12.7109375" style="0" customWidth="1"/>
    <col min="8" max="8" width="17.00390625" style="0" customWidth="1"/>
    <col min="9" max="9" width="14.140625" style="0" customWidth="1"/>
    <col min="10" max="11" width="12.7109375" style="0" customWidth="1"/>
    <col min="12" max="12" width="16.28125" style="0" customWidth="1"/>
    <col min="13" max="13" width="15.7109375" style="0" customWidth="1"/>
    <col min="14" max="15" width="12.7109375" style="0" customWidth="1"/>
    <col min="16" max="18" width="12.7109375" style="0" hidden="1" customWidth="1"/>
  </cols>
  <sheetData>
    <row r="1" spans="1:15" ht="33.7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36">
        <f>'CSS WP 1'!O2</f>
        <v>39843</v>
      </c>
    </row>
    <row r="3" spans="1:15" ht="20.1" customHeight="1">
      <c r="A3" s="7" t="s">
        <v>147</v>
      </c>
      <c r="B3" s="7"/>
      <c r="C3" s="7"/>
      <c r="D3" s="104"/>
      <c r="E3" s="10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21" customHeight="1">
      <c r="A5" s="79" t="s">
        <v>27</v>
      </c>
      <c r="B5" s="80"/>
      <c r="C5" s="80"/>
      <c r="D5" s="80"/>
      <c r="E5" s="81"/>
      <c r="F5" s="31" t="s">
        <v>16</v>
      </c>
      <c r="G5" s="32" t="s">
        <v>17</v>
      </c>
      <c r="H5" s="32" t="s">
        <v>24</v>
      </c>
      <c r="I5" s="32" t="s">
        <v>18</v>
      </c>
      <c r="J5" s="32" t="s">
        <v>19</v>
      </c>
      <c r="K5" s="32" t="s">
        <v>20</v>
      </c>
      <c r="L5" s="32" t="s">
        <v>21</v>
      </c>
      <c r="M5" s="32" t="s">
        <v>22</v>
      </c>
      <c r="N5" s="32" t="s">
        <v>23</v>
      </c>
      <c r="O5" s="32" t="s">
        <v>53</v>
      </c>
    </row>
    <row r="6" spans="1:15" s="3" customFormat="1" ht="15" customHeight="1">
      <c r="A6" s="82"/>
      <c r="B6" s="83"/>
      <c r="C6" s="83"/>
      <c r="D6" s="83"/>
      <c r="E6" s="84"/>
      <c r="F6" s="92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</row>
    <row r="7" spans="1:18" s="1" customFormat="1" ht="42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148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 aca="true" t="shared" si="5" ref="F28:O28">F23+F27</f>
        <v>0</v>
      </c>
      <c r="G28" s="24">
        <f t="shared" si="5"/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149</v>
      </c>
      <c r="B39" s="26"/>
      <c r="C39" s="26"/>
      <c r="D39" s="26"/>
      <c r="E39" s="27"/>
      <c r="F39" s="28">
        <f aca="true" t="shared" si="9" ref="F39:O39">F18+F28+F38</f>
        <v>0</v>
      </c>
      <c r="G39" s="28">
        <f t="shared" si="9"/>
        <v>0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22&amp;Rver 4 (12/2008)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R39"/>
  <sheetViews>
    <sheetView zoomScale="80" zoomScaleNormal="80" workbookViewId="0" topLeftCell="A4">
      <selection activeCell="A1" sqref="A1:O1"/>
    </sheetView>
  </sheetViews>
  <sheetFormatPr defaultColWidth="0" defaultRowHeight="12.75" zeroHeight="1"/>
  <cols>
    <col min="1" max="2" width="4.7109375" style="8" customWidth="1"/>
    <col min="3" max="3" width="6.7109375" style="8" customWidth="1"/>
    <col min="4" max="4" width="3.7109375" style="8" customWidth="1"/>
    <col min="5" max="5" width="20.00390625" style="8" customWidth="1"/>
    <col min="6" max="6" width="15.8515625" style="8" customWidth="1"/>
    <col min="7" max="7" width="12.7109375" style="8" customWidth="1"/>
    <col min="8" max="8" width="16.57421875" style="8" customWidth="1"/>
    <col min="9" max="9" width="15.140625" style="8" customWidth="1"/>
    <col min="10" max="11" width="12.7109375" style="8" customWidth="1"/>
    <col min="12" max="12" width="16.7109375" style="8" customWidth="1"/>
    <col min="13" max="13" width="14.8515625" style="8" customWidth="1"/>
    <col min="14" max="15" width="12.7109375" style="8" customWidth="1"/>
    <col min="16" max="18" width="12.7109375" style="0" hidden="1" customWidth="1"/>
  </cols>
  <sheetData>
    <row r="1" spans="1:15" ht="41.2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36">
        <f>'CSS WP 1'!O2</f>
        <v>39843</v>
      </c>
    </row>
    <row r="3" spans="1:15" ht="20.1" customHeight="1">
      <c r="A3" s="7" t="s">
        <v>150</v>
      </c>
      <c r="B3" s="7"/>
      <c r="C3" s="7"/>
      <c r="D3" s="104"/>
      <c r="E3" s="10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" customHeight="1">
      <c r="A5" s="79" t="s">
        <v>27</v>
      </c>
      <c r="B5" s="80"/>
      <c r="C5" s="80"/>
      <c r="D5" s="80"/>
      <c r="E5" s="81"/>
      <c r="F5" s="31" t="s">
        <v>16</v>
      </c>
      <c r="G5" s="32" t="s">
        <v>17</v>
      </c>
      <c r="H5" s="32" t="s">
        <v>24</v>
      </c>
      <c r="I5" s="32" t="s">
        <v>18</v>
      </c>
      <c r="J5" s="32" t="s">
        <v>19</v>
      </c>
      <c r="K5" s="32" t="s">
        <v>20</v>
      </c>
      <c r="L5" s="32" t="s">
        <v>21</v>
      </c>
      <c r="M5" s="32" t="s">
        <v>22</v>
      </c>
      <c r="N5" s="32" t="s">
        <v>23</v>
      </c>
      <c r="O5" s="32" t="s">
        <v>53</v>
      </c>
    </row>
    <row r="6" spans="1:15" s="3" customFormat="1" ht="15" customHeight="1">
      <c r="A6" s="82"/>
      <c r="B6" s="83"/>
      <c r="C6" s="83"/>
      <c r="D6" s="83"/>
      <c r="E6" s="84"/>
      <c r="F6" s="92" t="s">
        <v>6</v>
      </c>
      <c r="G6" s="96" t="s">
        <v>29</v>
      </c>
      <c r="H6" s="97"/>
      <c r="I6" s="97"/>
      <c r="J6" s="97"/>
      <c r="K6" s="97"/>
      <c r="L6" s="97"/>
      <c r="M6" s="97"/>
      <c r="N6" s="97"/>
      <c r="O6" s="98"/>
    </row>
    <row r="7" spans="1:18" s="1" customFormat="1" ht="42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151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 aca="true" t="shared" si="5" ref="F28:O28">F23+F27</f>
        <v>0</v>
      </c>
      <c r="G28" s="24">
        <f t="shared" si="5"/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152</v>
      </c>
      <c r="B39" s="26"/>
      <c r="C39" s="26"/>
      <c r="D39" s="26"/>
      <c r="E39" s="27"/>
      <c r="F39" s="28">
        <f aca="true" t="shared" si="9" ref="F39:O39">F18+F28+F38</f>
        <v>0</v>
      </c>
      <c r="G39" s="28">
        <f t="shared" si="9"/>
        <v>0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23&amp;Rver 4 (12/2008)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R39"/>
  <sheetViews>
    <sheetView zoomScale="80" zoomScaleNormal="80" workbookViewId="0" topLeftCell="A1">
      <selection activeCell="A1" sqref="A1:O1"/>
    </sheetView>
  </sheetViews>
  <sheetFormatPr defaultColWidth="0" defaultRowHeight="12.75" zeroHeight="1"/>
  <cols>
    <col min="1" max="2" width="4.7109375" style="0" customWidth="1"/>
    <col min="3" max="3" width="7.140625" style="0" customWidth="1"/>
    <col min="4" max="4" width="3.7109375" style="0" customWidth="1"/>
    <col min="5" max="5" width="19.8515625" style="0" customWidth="1"/>
    <col min="6" max="6" width="16.28125" style="0" customWidth="1"/>
    <col min="7" max="7" width="12.7109375" style="0" customWidth="1"/>
    <col min="8" max="8" width="15.8515625" style="0" customWidth="1"/>
    <col min="9" max="9" width="17.28125" style="0" customWidth="1"/>
    <col min="10" max="11" width="12.7109375" style="0" customWidth="1"/>
    <col min="12" max="12" width="15.8515625" style="0" customWidth="1"/>
    <col min="13" max="13" width="15.57421875" style="0" customWidth="1"/>
    <col min="14" max="15" width="12.7109375" style="0" customWidth="1"/>
    <col min="16" max="18" width="12.7109375" style="0" hidden="1" customWidth="1"/>
  </cols>
  <sheetData>
    <row r="1" spans="1:15" ht="4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36">
        <f>'CSS WP 1'!O2</f>
        <v>39843</v>
      </c>
    </row>
    <row r="3" spans="1:15" ht="20.1" customHeight="1">
      <c r="A3" s="7" t="s">
        <v>154</v>
      </c>
      <c r="B3" s="7"/>
      <c r="C3" s="7"/>
      <c r="D3" s="104"/>
      <c r="E3" s="10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" customHeight="1">
      <c r="A5" s="79" t="s">
        <v>27</v>
      </c>
      <c r="B5" s="80"/>
      <c r="C5" s="80"/>
      <c r="D5" s="80"/>
      <c r="E5" s="81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</row>
    <row r="6" spans="1:15" s="3" customFormat="1" ht="15.75" customHeight="1">
      <c r="A6" s="82"/>
      <c r="B6" s="83"/>
      <c r="C6" s="83"/>
      <c r="D6" s="83"/>
      <c r="E6" s="84"/>
      <c r="F6" s="92" t="s">
        <v>6</v>
      </c>
      <c r="G6" s="96" t="s">
        <v>29</v>
      </c>
      <c r="H6" s="97"/>
      <c r="I6" s="97"/>
      <c r="J6" s="97"/>
      <c r="K6" s="97"/>
      <c r="L6" s="97"/>
      <c r="M6" s="97"/>
      <c r="N6" s="97"/>
      <c r="O6" s="98"/>
    </row>
    <row r="7" spans="1:18" s="1" customFormat="1" ht="42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153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 aca="true" t="shared" si="5" ref="F28:O28">F23+F27</f>
        <v>0</v>
      </c>
      <c r="G28" s="24">
        <f t="shared" si="5"/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155</v>
      </c>
      <c r="B39" s="26"/>
      <c r="C39" s="26"/>
      <c r="D39" s="26"/>
      <c r="E39" s="27"/>
      <c r="F39" s="28">
        <f aca="true" t="shared" si="9" ref="F39:O39">F18+F28+F38</f>
        <v>0</v>
      </c>
      <c r="G39" s="28">
        <f t="shared" si="9"/>
        <v>0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24&amp;Rver 4 (12/2008)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R39"/>
  <sheetViews>
    <sheetView zoomScale="80" zoomScaleNormal="80" workbookViewId="0" topLeftCell="A1">
      <selection activeCell="A5" sqref="A5:E7"/>
    </sheetView>
  </sheetViews>
  <sheetFormatPr defaultColWidth="0" defaultRowHeight="12.75" zeroHeight="1"/>
  <cols>
    <col min="1" max="2" width="4.7109375" style="8" customWidth="1"/>
    <col min="3" max="3" width="6.8515625" style="8" customWidth="1"/>
    <col min="4" max="4" width="3.7109375" style="8" customWidth="1"/>
    <col min="5" max="5" width="19.8515625" style="8" customWidth="1"/>
    <col min="6" max="6" width="16.7109375" style="8" customWidth="1"/>
    <col min="7" max="7" width="12.7109375" style="8" customWidth="1"/>
    <col min="8" max="8" width="16.421875" style="8" customWidth="1"/>
    <col min="9" max="9" width="15.57421875" style="8" customWidth="1"/>
    <col min="10" max="11" width="12.7109375" style="8" customWidth="1"/>
    <col min="12" max="12" width="16.57421875" style="8" customWidth="1"/>
    <col min="13" max="13" width="16.00390625" style="8" customWidth="1"/>
    <col min="14" max="15" width="12.7109375" style="8" customWidth="1"/>
    <col min="16" max="18" width="12.7109375" style="0" hidden="1" customWidth="1"/>
  </cols>
  <sheetData>
    <row r="1" spans="1:15" ht="41.2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36">
        <f>'CSS WP 1'!O2</f>
        <v>39843</v>
      </c>
    </row>
    <row r="3" spans="1:15" ht="20.1" customHeight="1">
      <c r="A3" s="7" t="s">
        <v>156</v>
      </c>
      <c r="B3" s="7"/>
      <c r="C3" s="7"/>
      <c r="D3" s="104"/>
      <c r="E3" s="10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" customHeight="1">
      <c r="A5" s="79" t="s">
        <v>27</v>
      </c>
      <c r="B5" s="80"/>
      <c r="C5" s="80"/>
      <c r="D5" s="80"/>
      <c r="E5" s="81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</row>
    <row r="6" spans="1:15" s="3" customFormat="1" ht="15" customHeight="1">
      <c r="A6" s="82"/>
      <c r="B6" s="83"/>
      <c r="C6" s="83"/>
      <c r="D6" s="83"/>
      <c r="E6" s="84"/>
      <c r="F6" s="92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</row>
    <row r="7" spans="1:18" s="1" customFormat="1" ht="42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157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 aca="true" t="shared" si="5" ref="F28:O28">F23+F27</f>
        <v>0</v>
      </c>
      <c r="G28" s="24">
        <f t="shared" si="5"/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158</v>
      </c>
      <c r="B39" s="26"/>
      <c r="C39" s="26"/>
      <c r="D39" s="26"/>
      <c r="E39" s="27"/>
      <c r="F39" s="28">
        <f aca="true" t="shared" si="9" ref="F39:O39">F18+F28+F38</f>
        <v>0</v>
      </c>
      <c r="G39" s="28">
        <f t="shared" si="9"/>
        <v>0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25&amp;Rver 4 (12/2008)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R73"/>
  <sheetViews>
    <sheetView zoomScale="80" zoomScaleNormal="80" workbookViewId="0" topLeftCell="B1">
      <selection activeCell="F9" sqref="F9"/>
    </sheetView>
  </sheetViews>
  <sheetFormatPr defaultColWidth="0" defaultRowHeight="12.75" zeroHeight="1"/>
  <cols>
    <col min="1" max="4" width="3.7109375" style="8" customWidth="1"/>
    <col min="5" max="5" width="24.57421875" style="8" customWidth="1"/>
    <col min="6" max="6" width="15.8515625" style="8" customWidth="1"/>
    <col min="7" max="7" width="12.7109375" style="8" customWidth="1"/>
    <col min="8" max="8" width="16.8515625" style="8" customWidth="1"/>
    <col min="9" max="9" width="15.421875" style="8" customWidth="1"/>
    <col min="10" max="11" width="12.7109375" style="8" customWidth="1"/>
    <col min="12" max="12" width="16.7109375" style="8" customWidth="1"/>
    <col min="13" max="13" width="15.421875" style="8" customWidth="1"/>
    <col min="14" max="18" width="12.7109375" style="8" customWidth="1"/>
  </cols>
  <sheetData>
    <row r="1" spans="1:18" ht="57" customHeight="1">
      <c r="A1" s="76" t="s">
        <v>162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33"/>
      <c r="Q1" s="33"/>
      <c r="R1" s="33"/>
    </row>
    <row r="2" spans="1:18" ht="20.1" customHeight="1">
      <c r="A2" s="7" t="s">
        <v>25</v>
      </c>
      <c r="B2" s="7"/>
      <c r="C2" s="7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10">
        <f>'CSS WP 1'!O2</f>
        <v>39843</v>
      </c>
      <c r="P2" s="33"/>
      <c r="Q2" s="33"/>
      <c r="R2" s="33"/>
    </row>
    <row r="3" spans="1:18" ht="15" customHeight="1">
      <c r="A3" s="44"/>
      <c r="B3" s="44"/>
      <c r="C3" s="44"/>
      <c r="D3" s="105"/>
      <c r="E3" s="105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s="3" customFormat="1" ht="15" customHeight="1">
      <c r="A5" s="79" t="s">
        <v>27</v>
      </c>
      <c r="B5" s="80"/>
      <c r="C5" s="80"/>
      <c r="D5" s="80"/>
      <c r="E5" s="81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  <c r="P5" s="45"/>
      <c r="Q5" s="45"/>
      <c r="R5" s="45"/>
    </row>
    <row r="6" spans="1:18" s="3" customFormat="1" ht="15" customHeight="1">
      <c r="A6" s="82"/>
      <c r="B6" s="83"/>
      <c r="C6" s="83"/>
      <c r="D6" s="83"/>
      <c r="E6" s="84"/>
      <c r="F6" s="92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45"/>
      <c r="Q6" s="45"/>
      <c r="R6" s="45"/>
    </row>
    <row r="7" spans="1:18" s="1" customFormat="1" ht="42" customHeight="1">
      <c r="A7" s="85"/>
      <c r="B7" s="86"/>
      <c r="C7" s="86"/>
      <c r="D7" s="86"/>
      <c r="E7" s="87"/>
      <c r="F7" s="93"/>
      <c r="G7" s="29" t="s">
        <v>0</v>
      </c>
      <c r="H7" s="29" t="s">
        <v>28</v>
      </c>
      <c r="I7" s="29" t="s">
        <v>15</v>
      </c>
      <c r="J7" s="29" t="s">
        <v>1</v>
      </c>
      <c r="K7" s="29" t="s">
        <v>12</v>
      </c>
      <c r="L7" s="29" t="s">
        <v>13</v>
      </c>
      <c r="M7" s="29" t="s">
        <v>2</v>
      </c>
      <c r="N7" s="29" t="s">
        <v>14</v>
      </c>
      <c r="O7" s="29" t="s">
        <v>52</v>
      </c>
      <c r="P7" s="43" t="s">
        <v>184</v>
      </c>
      <c r="Q7" s="43" t="s">
        <v>185</v>
      </c>
      <c r="R7" s="43" t="s">
        <v>186</v>
      </c>
    </row>
    <row r="8" spans="1:18" ht="15" customHeight="1">
      <c r="A8" s="13" t="s">
        <v>84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38">
        <f>SUM(G8:O8)</f>
        <v>0</v>
      </c>
      <c r="Q8" s="39" t="b">
        <f>EXACT(P8,R8)</f>
        <v>1</v>
      </c>
      <c r="R8" s="38">
        <f>F8</f>
        <v>0</v>
      </c>
    </row>
    <row r="9" spans="1:18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  <c r="P9" s="38">
        <f aca="true" t="shared" si="0" ref="P9:P39">SUM(G9:O9)</f>
        <v>0</v>
      </c>
      <c r="Q9" s="39" t="b">
        <f aca="true" t="shared" si="1" ref="Q9:Q39">EXACT(P9,R9)</f>
        <v>1</v>
      </c>
      <c r="R9" s="38">
        <f aca="true" t="shared" si="2" ref="R9:R39">F9</f>
        <v>0</v>
      </c>
    </row>
    <row r="10" spans="1:18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38">
        <f t="shared" si="0"/>
        <v>0</v>
      </c>
      <c r="Q10" s="39" t="b">
        <f t="shared" si="1"/>
        <v>1</v>
      </c>
      <c r="R10" s="38">
        <f t="shared" si="2"/>
        <v>0</v>
      </c>
    </row>
    <row r="11" spans="1:18" ht="15" customHeight="1">
      <c r="A11" s="17"/>
      <c r="B11" s="19"/>
      <c r="C11" s="19"/>
      <c r="D11" s="19" t="s">
        <v>30</v>
      </c>
      <c r="E11" s="20"/>
      <c r="F11" s="18">
        <f>SUM('CSS WP 1:CSS WP 25'!F11)</f>
        <v>924961.09</v>
      </c>
      <c r="G11" s="18">
        <f>SUM('CSS WP 1:CSS WP 25'!G11)</f>
        <v>924961.09</v>
      </c>
      <c r="H11" s="18">
        <f>SUM('CSS WP 1:CSS WP 25'!H11)</f>
        <v>0</v>
      </c>
      <c r="I11" s="18">
        <f>SUM('CSS WP 1:CSS WP 25'!I11)</f>
        <v>0</v>
      </c>
      <c r="J11" s="18">
        <f>SUM('CSS WP 1:CSS WP 25'!J11)</f>
        <v>0</v>
      </c>
      <c r="K11" s="18">
        <f>SUM('CSS WP 1:CSS WP 25'!K11)</f>
        <v>0</v>
      </c>
      <c r="L11" s="18">
        <f>SUM('CSS WP 1:CSS WP 25'!L11)</f>
        <v>0</v>
      </c>
      <c r="M11" s="18">
        <f>SUM('CSS WP 1:CSS WP 25'!M11)</f>
        <v>0</v>
      </c>
      <c r="N11" s="18">
        <f>SUM('CSS WP 1:CSS WP 25'!N11)</f>
        <v>0</v>
      </c>
      <c r="O11" s="18">
        <f>SUM('CSS WP 1:CSS WP 25'!O11)</f>
        <v>0</v>
      </c>
      <c r="P11" s="38">
        <f t="shared" si="0"/>
        <v>924961.09</v>
      </c>
      <c r="Q11" s="39" t="b">
        <f t="shared" si="1"/>
        <v>1</v>
      </c>
      <c r="R11" s="38">
        <f t="shared" si="2"/>
        <v>924961.09</v>
      </c>
    </row>
    <row r="12" spans="1:18" ht="15" customHeight="1">
      <c r="A12" s="17"/>
      <c r="B12" s="19"/>
      <c r="C12" s="19"/>
      <c r="D12" s="19" t="s">
        <v>4</v>
      </c>
      <c r="E12" s="20"/>
      <c r="F12" s="18">
        <f>SUM('CSS WP 1:CSS WP 25'!F12)</f>
        <v>1052571.08</v>
      </c>
      <c r="G12" s="18">
        <f>SUM('CSS WP 1:CSS WP 25'!G12)</f>
        <v>1052571.08</v>
      </c>
      <c r="H12" s="18">
        <f>SUM('CSS WP 1:CSS WP 25'!H12)</f>
        <v>0</v>
      </c>
      <c r="I12" s="18">
        <f>SUM('CSS WP 1:CSS WP 25'!I12)</f>
        <v>0</v>
      </c>
      <c r="J12" s="18">
        <f>SUM('CSS WP 1:CSS WP 25'!J12)</f>
        <v>0</v>
      </c>
      <c r="K12" s="18">
        <f>SUM('CSS WP 1:CSS WP 25'!K12)</f>
        <v>0</v>
      </c>
      <c r="L12" s="18">
        <f>SUM('CSS WP 1:CSS WP 25'!L12)</f>
        <v>0</v>
      </c>
      <c r="M12" s="18">
        <f>SUM('CSS WP 1:CSS WP 25'!M12)</f>
        <v>0</v>
      </c>
      <c r="N12" s="18">
        <f>SUM('CSS WP 1:CSS WP 25'!N12)</f>
        <v>0</v>
      </c>
      <c r="O12" s="18">
        <f>SUM('CSS WP 1:CSS WP 25'!O12)</f>
        <v>0</v>
      </c>
      <c r="P12" s="38">
        <f t="shared" si="0"/>
        <v>1052571.08</v>
      </c>
      <c r="Q12" s="39" t="b">
        <f t="shared" si="1"/>
        <v>1</v>
      </c>
      <c r="R12" s="38">
        <f t="shared" si="2"/>
        <v>1052571.08</v>
      </c>
    </row>
    <row r="13" spans="1:18" ht="15" customHeight="1">
      <c r="A13" s="17"/>
      <c r="B13" s="19"/>
      <c r="C13" s="19" t="s">
        <v>7</v>
      </c>
      <c r="D13" s="19"/>
      <c r="E13" s="20"/>
      <c r="F13" s="18">
        <f aca="true" t="shared" si="3" ref="F13:O13">SUM(F11:F12)</f>
        <v>1977532.17</v>
      </c>
      <c r="G13" s="18">
        <f t="shared" si="3"/>
        <v>1977532.17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38">
        <f t="shared" si="0"/>
        <v>1977532.17</v>
      </c>
      <c r="Q13" s="39" t="b">
        <f t="shared" si="1"/>
        <v>1</v>
      </c>
      <c r="R13" s="38">
        <f t="shared" si="2"/>
        <v>1977532.17</v>
      </c>
    </row>
    <row r="14" spans="1:18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38">
        <f t="shared" si="0"/>
        <v>0</v>
      </c>
      <c r="Q14" s="39" t="b">
        <f t="shared" si="1"/>
        <v>1</v>
      </c>
      <c r="R14" s="38">
        <f t="shared" si="2"/>
        <v>0</v>
      </c>
    </row>
    <row r="15" spans="1:18" ht="15" customHeight="1">
      <c r="A15" s="17"/>
      <c r="B15" s="19"/>
      <c r="C15" s="19"/>
      <c r="D15" s="19" t="s">
        <v>30</v>
      </c>
      <c r="E15" s="20"/>
      <c r="F15" s="18">
        <f>SUM('CSS WP 1:CSS WP 25'!F15)</f>
        <v>537390.99</v>
      </c>
      <c r="G15" s="18">
        <f>SUM('CSS WP 1:CSS WP 25'!G15)</f>
        <v>537390.99</v>
      </c>
      <c r="H15" s="18">
        <f>SUM('CSS WP 1:CSS WP 25'!H15)</f>
        <v>0</v>
      </c>
      <c r="I15" s="18">
        <f>SUM('CSS WP 1:CSS WP 25'!I15)</f>
        <v>0</v>
      </c>
      <c r="J15" s="18">
        <f>SUM('CSS WP 1:CSS WP 25'!J15)</f>
        <v>0</v>
      </c>
      <c r="K15" s="18">
        <f>SUM('CSS WP 1:CSS WP 25'!K15)</f>
        <v>0</v>
      </c>
      <c r="L15" s="18">
        <f>SUM('CSS WP 1:CSS WP 25'!L15)</f>
        <v>0</v>
      </c>
      <c r="M15" s="18">
        <f>SUM('CSS WP 1:CSS WP 25'!M15)</f>
        <v>0</v>
      </c>
      <c r="N15" s="18">
        <f>SUM('CSS WP 1:CSS WP 25'!N15)</f>
        <v>0</v>
      </c>
      <c r="O15" s="18">
        <f>SUM('CSS WP 1:CSS WP 25'!O15)</f>
        <v>0</v>
      </c>
      <c r="P15" s="38">
        <f t="shared" si="0"/>
        <v>537390.99</v>
      </c>
      <c r="Q15" s="39" t="b">
        <f t="shared" si="1"/>
        <v>1</v>
      </c>
      <c r="R15" s="38">
        <f t="shared" si="2"/>
        <v>537390.99</v>
      </c>
    </row>
    <row r="16" spans="1:18" ht="15" customHeight="1">
      <c r="A16" s="17"/>
      <c r="B16" s="19"/>
      <c r="C16" s="19"/>
      <c r="D16" s="19" t="s">
        <v>4</v>
      </c>
      <c r="E16" s="20"/>
      <c r="F16" s="18">
        <f>SUM('CSS WP 1:CSS WP 25'!F16)</f>
        <v>1462309.0799999998</v>
      </c>
      <c r="G16" s="18">
        <f>SUM('CSS WP 1:CSS WP 25'!G16)</f>
        <v>1462309.0799999998</v>
      </c>
      <c r="H16" s="18">
        <f>SUM('CSS WP 1:CSS WP 25'!H16)</f>
        <v>0</v>
      </c>
      <c r="I16" s="18">
        <f>SUM('CSS WP 1:CSS WP 25'!I16)</f>
        <v>0</v>
      </c>
      <c r="J16" s="18">
        <f>SUM('CSS WP 1:CSS WP 25'!J16)</f>
        <v>0</v>
      </c>
      <c r="K16" s="18">
        <f>SUM('CSS WP 1:CSS WP 25'!K16)</f>
        <v>0</v>
      </c>
      <c r="L16" s="18">
        <f>SUM('CSS WP 1:CSS WP 25'!L16)</f>
        <v>0</v>
      </c>
      <c r="M16" s="18">
        <f>SUM('CSS WP 1:CSS WP 25'!M16)</f>
        <v>0</v>
      </c>
      <c r="N16" s="18">
        <f>SUM('CSS WP 1:CSS WP 25'!N16)</f>
        <v>0</v>
      </c>
      <c r="O16" s="18">
        <f>SUM('CSS WP 1:CSS WP 25'!O16)</f>
        <v>0</v>
      </c>
      <c r="P16" s="38">
        <f t="shared" si="0"/>
        <v>1462309.0799999998</v>
      </c>
      <c r="Q16" s="39" t="b">
        <f t="shared" si="1"/>
        <v>1</v>
      </c>
      <c r="R16" s="38">
        <f t="shared" si="2"/>
        <v>1462309.0799999998</v>
      </c>
    </row>
    <row r="17" spans="1:18" ht="15" customHeight="1">
      <c r="A17" s="17"/>
      <c r="B17" s="19"/>
      <c r="C17" s="19" t="s">
        <v>8</v>
      </c>
      <c r="D17" s="19"/>
      <c r="E17" s="20"/>
      <c r="F17" s="18">
        <f aca="true" t="shared" si="4" ref="F17:O17">SUM(F15:F16)</f>
        <v>1999700.0699999998</v>
      </c>
      <c r="G17" s="18">
        <f t="shared" si="4"/>
        <v>1999700.0699999998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18">
        <f t="shared" si="4"/>
        <v>0</v>
      </c>
      <c r="O17" s="18">
        <f t="shared" si="4"/>
        <v>0</v>
      </c>
      <c r="P17" s="38">
        <f t="shared" si="0"/>
        <v>1999700.0699999998</v>
      </c>
      <c r="Q17" s="39" t="b">
        <f t="shared" si="1"/>
        <v>1</v>
      </c>
      <c r="R17" s="38">
        <f t="shared" si="2"/>
        <v>1999700.0699999998</v>
      </c>
    </row>
    <row r="18" spans="1:18" ht="15" customHeight="1">
      <c r="A18" s="21"/>
      <c r="B18" s="22" t="s">
        <v>9</v>
      </c>
      <c r="C18" s="22"/>
      <c r="D18" s="22"/>
      <c r="E18" s="23"/>
      <c r="F18" s="24">
        <f aca="true" t="shared" si="5" ref="F18:O18">F13+F17</f>
        <v>3977232.2399999998</v>
      </c>
      <c r="G18" s="24">
        <f t="shared" si="5"/>
        <v>3977232.2399999998</v>
      </c>
      <c r="H18" s="24">
        <f t="shared" si="5"/>
        <v>0</v>
      </c>
      <c r="I18" s="24">
        <f t="shared" si="5"/>
        <v>0</v>
      </c>
      <c r="J18" s="24">
        <f t="shared" si="5"/>
        <v>0</v>
      </c>
      <c r="K18" s="24">
        <f t="shared" si="5"/>
        <v>0</v>
      </c>
      <c r="L18" s="24">
        <f t="shared" si="5"/>
        <v>0</v>
      </c>
      <c r="M18" s="24">
        <f t="shared" si="5"/>
        <v>0</v>
      </c>
      <c r="N18" s="24">
        <f t="shared" si="5"/>
        <v>0</v>
      </c>
      <c r="O18" s="24">
        <f t="shared" si="5"/>
        <v>0</v>
      </c>
      <c r="P18" s="38">
        <f t="shared" si="0"/>
        <v>3977232.2399999998</v>
      </c>
      <c r="Q18" s="39" t="b">
        <f t="shared" si="1"/>
        <v>1</v>
      </c>
      <c r="R18" s="38">
        <f t="shared" si="2"/>
        <v>3977232.2399999998</v>
      </c>
    </row>
    <row r="19" spans="1:18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38">
        <f t="shared" si="0"/>
        <v>0</v>
      </c>
      <c r="Q19" s="39" t="b">
        <f t="shared" si="1"/>
        <v>1</v>
      </c>
      <c r="R19" s="38">
        <f t="shared" si="2"/>
        <v>0</v>
      </c>
    </row>
    <row r="20" spans="1:18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8">
        <f t="shared" si="0"/>
        <v>0</v>
      </c>
      <c r="Q20" s="39" t="b">
        <f t="shared" si="1"/>
        <v>1</v>
      </c>
      <c r="R20" s="38">
        <f t="shared" si="2"/>
        <v>0</v>
      </c>
    </row>
    <row r="21" spans="1:18" ht="15" customHeight="1">
      <c r="A21" s="17"/>
      <c r="B21" s="19"/>
      <c r="C21" s="19"/>
      <c r="D21" s="19" t="s">
        <v>30</v>
      </c>
      <c r="E21" s="20"/>
      <c r="F21" s="18">
        <f>SUM('CSS WP 1:CSS WP 25'!F21)</f>
        <v>1100040.62</v>
      </c>
      <c r="G21" s="18">
        <f>SUM('CSS WP 1:CSS WP 25'!G21)</f>
        <v>1048365.01</v>
      </c>
      <c r="H21" s="18">
        <f>SUM('CSS WP 1:CSS WP 25'!H21)</f>
        <v>6798.12</v>
      </c>
      <c r="I21" s="18">
        <f>SUM('CSS WP 1:CSS WP 25'!I21)</f>
        <v>0</v>
      </c>
      <c r="J21" s="18">
        <f>SUM('CSS WP 1:CSS WP 25'!J21)</f>
        <v>44125.54</v>
      </c>
      <c r="K21" s="18">
        <f>SUM('CSS WP 1:CSS WP 25'!K21)</f>
        <v>0</v>
      </c>
      <c r="L21" s="18">
        <f>SUM('CSS WP 1:CSS WP 25'!L21)</f>
        <v>0</v>
      </c>
      <c r="M21" s="18">
        <f>SUM('CSS WP 1:CSS WP 25'!M21)</f>
        <v>0</v>
      </c>
      <c r="N21" s="18">
        <f>SUM('CSS WP 1:CSS WP 25'!N21)</f>
        <v>0</v>
      </c>
      <c r="O21" s="18">
        <f>SUM('CSS WP 1:CSS WP 25'!O21)</f>
        <v>751.95</v>
      </c>
      <c r="P21" s="38">
        <f t="shared" si="0"/>
        <v>1100040.62</v>
      </c>
      <c r="Q21" s="39" t="b">
        <f t="shared" si="1"/>
        <v>1</v>
      </c>
      <c r="R21" s="38">
        <f t="shared" si="2"/>
        <v>1100040.62</v>
      </c>
    </row>
    <row r="22" spans="1:18" ht="15" customHeight="1">
      <c r="A22" s="17"/>
      <c r="B22" s="19"/>
      <c r="C22" s="19"/>
      <c r="D22" s="19" t="s">
        <v>4</v>
      </c>
      <c r="E22" s="20"/>
      <c r="F22" s="18">
        <f>SUM('CSS WP 1:CSS WP 25'!F22)</f>
        <v>701716.71</v>
      </c>
      <c r="G22" s="18">
        <f>SUM('CSS WP 1:CSS WP 25'!G22)</f>
        <v>701716.71</v>
      </c>
      <c r="H22" s="18">
        <f>SUM('CSS WP 1:CSS WP 25'!H22)</f>
        <v>0</v>
      </c>
      <c r="I22" s="18">
        <f>SUM('CSS WP 1:CSS WP 25'!I22)</f>
        <v>0</v>
      </c>
      <c r="J22" s="18">
        <f>SUM('CSS WP 1:CSS WP 25'!J22)</f>
        <v>0</v>
      </c>
      <c r="K22" s="18">
        <f>SUM('CSS WP 1:CSS WP 25'!K22)</f>
        <v>0</v>
      </c>
      <c r="L22" s="18">
        <f>SUM('CSS WP 1:CSS WP 25'!L22)</f>
        <v>0</v>
      </c>
      <c r="M22" s="18">
        <f>SUM('CSS WP 1:CSS WP 25'!M22)</f>
        <v>0</v>
      </c>
      <c r="N22" s="18">
        <f>SUM('CSS WP 1:CSS WP 25'!N22)</f>
        <v>0</v>
      </c>
      <c r="O22" s="18">
        <f>SUM('CSS WP 1:CSS WP 25'!O22)</f>
        <v>0</v>
      </c>
      <c r="P22" s="38">
        <f t="shared" si="0"/>
        <v>701716.71</v>
      </c>
      <c r="Q22" s="39" t="b">
        <f t="shared" si="1"/>
        <v>1</v>
      </c>
      <c r="R22" s="38">
        <f t="shared" si="2"/>
        <v>701716.71</v>
      </c>
    </row>
    <row r="23" spans="1:18" ht="15" customHeight="1">
      <c r="A23" s="17"/>
      <c r="B23" s="19"/>
      <c r="C23" s="19" t="s">
        <v>7</v>
      </c>
      <c r="D23" s="19"/>
      <c r="E23" s="20"/>
      <c r="F23" s="18">
        <f>SUM(F21:F22)</f>
        <v>1801757.33</v>
      </c>
      <c r="G23" s="18">
        <f aca="true" t="shared" si="6" ref="G23:O23">SUM(G21:G22)</f>
        <v>1750081.72</v>
      </c>
      <c r="H23" s="18">
        <f t="shared" si="6"/>
        <v>6798.12</v>
      </c>
      <c r="I23" s="18">
        <f t="shared" si="6"/>
        <v>0</v>
      </c>
      <c r="J23" s="18">
        <f t="shared" si="6"/>
        <v>44125.54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751.95</v>
      </c>
      <c r="P23" s="38">
        <f t="shared" si="0"/>
        <v>1801757.33</v>
      </c>
      <c r="Q23" s="39" t="b">
        <f t="shared" si="1"/>
        <v>1</v>
      </c>
      <c r="R23" s="38">
        <f t="shared" si="2"/>
        <v>1801757.33</v>
      </c>
    </row>
    <row r="24" spans="1:18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38">
        <f t="shared" si="0"/>
        <v>0</v>
      </c>
      <c r="Q24" s="39" t="b">
        <f t="shared" si="1"/>
        <v>1</v>
      </c>
      <c r="R24" s="38">
        <f t="shared" si="2"/>
        <v>0</v>
      </c>
    </row>
    <row r="25" spans="1:18" ht="15" customHeight="1">
      <c r="A25" s="17"/>
      <c r="B25" s="19"/>
      <c r="C25" s="19"/>
      <c r="D25" s="19" t="s">
        <v>30</v>
      </c>
      <c r="E25" s="20"/>
      <c r="F25" s="18">
        <f>SUM('CSS WP 1:CSS WP 25'!F25)</f>
        <v>0</v>
      </c>
      <c r="G25" s="18">
        <f>SUM('CSS WP 1:CSS WP 25'!G25)</f>
        <v>0</v>
      </c>
      <c r="H25" s="18">
        <f>SUM('CSS WP 1:CSS WP 25'!H25)</f>
        <v>0</v>
      </c>
      <c r="I25" s="18">
        <f>SUM('CSS WP 1:CSS WP 25'!I25)</f>
        <v>0</v>
      </c>
      <c r="J25" s="18">
        <f>SUM('CSS WP 1:CSS WP 25'!J25)</f>
        <v>0</v>
      </c>
      <c r="K25" s="18">
        <f>SUM('CSS WP 1:CSS WP 25'!K25)</f>
        <v>0</v>
      </c>
      <c r="L25" s="18">
        <f>SUM('CSS WP 1:CSS WP 25'!L25)</f>
        <v>0</v>
      </c>
      <c r="M25" s="18">
        <f>SUM('CSS WP 1:CSS WP 25'!M25)</f>
        <v>0</v>
      </c>
      <c r="N25" s="18">
        <f>SUM('CSS WP 1:CSS WP 25'!N25)</f>
        <v>0</v>
      </c>
      <c r="O25" s="18">
        <f>SUM('CSS WP 1:CSS WP 25'!O25)</f>
        <v>0</v>
      </c>
      <c r="P25" s="38">
        <f t="shared" si="0"/>
        <v>0</v>
      </c>
      <c r="Q25" s="39" t="b">
        <f t="shared" si="1"/>
        <v>1</v>
      </c>
      <c r="R25" s="38">
        <f t="shared" si="2"/>
        <v>0</v>
      </c>
    </row>
    <row r="26" spans="1:18" ht="15" customHeight="1">
      <c r="A26" s="17"/>
      <c r="B26" s="19"/>
      <c r="C26" s="19"/>
      <c r="D26" s="19" t="s">
        <v>4</v>
      </c>
      <c r="E26" s="20"/>
      <c r="F26" s="18">
        <f>SUM('CSS WP 1:CSS WP 25'!F26)</f>
        <v>0</v>
      </c>
      <c r="G26" s="18">
        <f>SUM('CSS WP 1:CSS WP 25'!G26)</f>
        <v>0</v>
      </c>
      <c r="H26" s="18">
        <f>SUM('CSS WP 1:CSS WP 25'!H26)</f>
        <v>0</v>
      </c>
      <c r="I26" s="18">
        <f>SUM('CSS WP 1:CSS WP 25'!I26)</f>
        <v>0</v>
      </c>
      <c r="J26" s="18">
        <f>SUM('CSS WP 1:CSS WP 25'!J26)</f>
        <v>0</v>
      </c>
      <c r="K26" s="18">
        <f>SUM('CSS WP 1:CSS WP 25'!K26)</f>
        <v>0</v>
      </c>
      <c r="L26" s="18">
        <f>SUM('CSS WP 1:CSS WP 25'!L26)</f>
        <v>0</v>
      </c>
      <c r="M26" s="18">
        <f>SUM('CSS WP 1:CSS WP 25'!M26)</f>
        <v>0</v>
      </c>
      <c r="N26" s="18">
        <f>SUM('CSS WP 1:CSS WP 25'!N26)</f>
        <v>0</v>
      </c>
      <c r="O26" s="18">
        <f>SUM('CSS WP 1:CSS WP 25'!O26)</f>
        <v>0</v>
      </c>
      <c r="P26" s="38">
        <f t="shared" si="0"/>
        <v>0</v>
      </c>
      <c r="Q26" s="39" t="b">
        <f t="shared" si="1"/>
        <v>1</v>
      </c>
      <c r="R26" s="38">
        <f t="shared" si="2"/>
        <v>0</v>
      </c>
    </row>
    <row r="27" spans="1:18" ht="15" customHeight="1">
      <c r="A27" s="17"/>
      <c r="B27" s="19"/>
      <c r="C27" s="19" t="s">
        <v>8</v>
      </c>
      <c r="D27" s="19"/>
      <c r="E27" s="20"/>
      <c r="F27" s="18">
        <f>SUM(F25:F26)</f>
        <v>0</v>
      </c>
      <c r="G27" s="18">
        <f aca="true" t="shared" si="7" ref="G27:O27">SUM(G25:G26)</f>
        <v>0</v>
      </c>
      <c r="H27" s="18">
        <f t="shared" si="7"/>
        <v>0</v>
      </c>
      <c r="I27" s="18">
        <f t="shared" si="7"/>
        <v>0</v>
      </c>
      <c r="J27" s="18">
        <f t="shared" si="7"/>
        <v>0</v>
      </c>
      <c r="K27" s="18">
        <f t="shared" si="7"/>
        <v>0</v>
      </c>
      <c r="L27" s="18">
        <f t="shared" si="7"/>
        <v>0</v>
      </c>
      <c r="M27" s="18">
        <f t="shared" si="7"/>
        <v>0</v>
      </c>
      <c r="N27" s="18">
        <f t="shared" si="7"/>
        <v>0</v>
      </c>
      <c r="O27" s="18">
        <f t="shared" si="7"/>
        <v>0</v>
      </c>
      <c r="P27" s="38">
        <f t="shared" si="0"/>
        <v>0</v>
      </c>
      <c r="Q27" s="39" t="b">
        <f t="shared" si="1"/>
        <v>1</v>
      </c>
      <c r="R27" s="38">
        <f t="shared" si="2"/>
        <v>0</v>
      </c>
    </row>
    <row r="28" spans="1:18" ht="15" customHeight="1">
      <c r="A28" s="21"/>
      <c r="B28" s="22" t="s">
        <v>67</v>
      </c>
      <c r="C28" s="22"/>
      <c r="D28" s="22"/>
      <c r="E28" s="23"/>
      <c r="F28" s="24">
        <f>F23+F27</f>
        <v>1801757.33</v>
      </c>
      <c r="G28" s="24">
        <f aca="true" t="shared" si="8" ref="G28:O28">G23+G27</f>
        <v>1750081.72</v>
      </c>
      <c r="H28" s="24">
        <f t="shared" si="8"/>
        <v>6798.12</v>
      </c>
      <c r="I28" s="24">
        <f t="shared" si="8"/>
        <v>0</v>
      </c>
      <c r="J28" s="24">
        <f t="shared" si="8"/>
        <v>44125.54</v>
      </c>
      <c r="K28" s="24">
        <f t="shared" si="8"/>
        <v>0</v>
      </c>
      <c r="L28" s="24">
        <f t="shared" si="8"/>
        <v>0</v>
      </c>
      <c r="M28" s="24">
        <f t="shared" si="8"/>
        <v>0</v>
      </c>
      <c r="N28" s="24">
        <f t="shared" si="8"/>
        <v>0</v>
      </c>
      <c r="O28" s="24">
        <f t="shared" si="8"/>
        <v>751.95</v>
      </c>
      <c r="P28" s="38">
        <f t="shared" si="0"/>
        <v>1801757.33</v>
      </c>
      <c r="Q28" s="39" t="b">
        <f t="shared" si="1"/>
        <v>1</v>
      </c>
      <c r="R28" s="38">
        <f t="shared" si="2"/>
        <v>1801757.33</v>
      </c>
    </row>
    <row r="29" spans="1:18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38">
        <f t="shared" si="0"/>
        <v>0</v>
      </c>
      <c r="Q29" s="39" t="b">
        <f t="shared" si="1"/>
        <v>1</v>
      </c>
      <c r="R29" s="38">
        <f t="shared" si="2"/>
        <v>0</v>
      </c>
    </row>
    <row r="30" spans="1:18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38">
        <f t="shared" si="0"/>
        <v>0</v>
      </c>
      <c r="Q30" s="39" t="b">
        <f t="shared" si="1"/>
        <v>1</v>
      </c>
      <c r="R30" s="38">
        <f t="shared" si="2"/>
        <v>0</v>
      </c>
    </row>
    <row r="31" spans="1:18" ht="15" customHeight="1">
      <c r="A31" s="17"/>
      <c r="B31" s="19"/>
      <c r="C31" s="19"/>
      <c r="D31" s="19" t="s">
        <v>30</v>
      </c>
      <c r="E31" s="20"/>
      <c r="F31" s="18">
        <f>SUM('CSS WP 1:CSS WP 25'!F31)</f>
        <v>0</v>
      </c>
      <c r="G31" s="18">
        <f>SUM('CSS WP 1:CSS WP 25'!G31)</f>
        <v>0</v>
      </c>
      <c r="H31" s="18">
        <f>SUM('CSS WP 1:CSS WP 25'!H31)</f>
        <v>0</v>
      </c>
      <c r="I31" s="18">
        <f>SUM('CSS WP 1:CSS WP 25'!I31)</f>
        <v>0</v>
      </c>
      <c r="J31" s="18">
        <f>SUM('CSS WP 1:CSS WP 25'!J31)</f>
        <v>0</v>
      </c>
      <c r="K31" s="18">
        <f>SUM('CSS WP 1:CSS WP 25'!K31)</f>
        <v>0</v>
      </c>
      <c r="L31" s="18">
        <f>SUM('CSS WP 1:CSS WP 25'!L31)</f>
        <v>0</v>
      </c>
      <c r="M31" s="18">
        <f>SUM('CSS WP 1:CSS WP 25'!M31)</f>
        <v>0</v>
      </c>
      <c r="N31" s="18">
        <f>SUM('CSS WP 1:CSS WP 25'!N31)</f>
        <v>0</v>
      </c>
      <c r="O31" s="18">
        <f>SUM('CSS WP 1:CSS WP 25'!O31)</f>
        <v>0</v>
      </c>
      <c r="P31" s="38">
        <f t="shared" si="0"/>
        <v>0</v>
      </c>
      <c r="Q31" s="39" t="b">
        <f t="shared" si="1"/>
        <v>1</v>
      </c>
      <c r="R31" s="38">
        <f t="shared" si="2"/>
        <v>0</v>
      </c>
    </row>
    <row r="32" spans="1:18" ht="15" customHeight="1">
      <c r="A32" s="17"/>
      <c r="B32" s="19"/>
      <c r="C32" s="19"/>
      <c r="D32" s="19" t="s">
        <v>4</v>
      </c>
      <c r="E32" s="20"/>
      <c r="F32" s="18">
        <f>SUM('CSS WP 1:CSS WP 25'!F32)</f>
        <v>0</v>
      </c>
      <c r="G32" s="18">
        <f>SUM('CSS WP 1:CSS WP 25'!G32)</f>
        <v>0</v>
      </c>
      <c r="H32" s="18">
        <f>SUM('CSS WP 1:CSS WP 25'!H32)</f>
        <v>0</v>
      </c>
      <c r="I32" s="18">
        <f>SUM('CSS WP 1:CSS WP 25'!I32)</f>
        <v>0</v>
      </c>
      <c r="J32" s="18">
        <f>SUM('CSS WP 1:CSS WP 25'!J32)</f>
        <v>0</v>
      </c>
      <c r="K32" s="18">
        <f>SUM('CSS WP 1:CSS WP 25'!K32)</f>
        <v>0</v>
      </c>
      <c r="L32" s="18">
        <f>SUM('CSS WP 1:CSS WP 25'!L32)</f>
        <v>0</v>
      </c>
      <c r="M32" s="18">
        <f>SUM('CSS WP 1:CSS WP 25'!M32)</f>
        <v>0</v>
      </c>
      <c r="N32" s="18">
        <f>SUM('CSS WP 1:CSS WP 25'!N32)</f>
        <v>0</v>
      </c>
      <c r="O32" s="18">
        <f>SUM('CSS WP 1:CSS WP 25'!O32)</f>
        <v>0</v>
      </c>
      <c r="P32" s="38">
        <f t="shared" si="0"/>
        <v>0</v>
      </c>
      <c r="Q32" s="39" t="b">
        <f t="shared" si="1"/>
        <v>1</v>
      </c>
      <c r="R32" s="38">
        <f t="shared" si="2"/>
        <v>0</v>
      </c>
    </row>
    <row r="33" spans="1:18" ht="15" customHeight="1">
      <c r="A33" s="17"/>
      <c r="B33" s="19"/>
      <c r="C33" s="19" t="s">
        <v>7</v>
      </c>
      <c r="D33" s="19"/>
      <c r="E33" s="20"/>
      <c r="F33" s="18">
        <f aca="true" t="shared" si="9" ref="F33:O33">SUM(F31:F32)</f>
        <v>0</v>
      </c>
      <c r="G33" s="18">
        <f t="shared" si="9"/>
        <v>0</v>
      </c>
      <c r="H33" s="18">
        <f t="shared" si="9"/>
        <v>0</v>
      </c>
      <c r="I33" s="18">
        <f t="shared" si="9"/>
        <v>0</v>
      </c>
      <c r="J33" s="18">
        <f t="shared" si="9"/>
        <v>0</v>
      </c>
      <c r="K33" s="18">
        <f t="shared" si="9"/>
        <v>0</v>
      </c>
      <c r="L33" s="18">
        <f t="shared" si="9"/>
        <v>0</v>
      </c>
      <c r="M33" s="18">
        <f t="shared" si="9"/>
        <v>0</v>
      </c>
      <c r="N33" s="18">
        <f t="shared" si="9"/>
        <v>0</v>
      </c>
      <c r="O33" s="18">
        <f t="shared" si="9"/>
        <v>0</v>
      </c>
      <c r="P33" s="38">
        <f t="shared" si="0"/>
        <v>0</v>
      </c>
      <c r="Q33" s="39" t="b">
        <f t="shared" si="1"/>
        <v>1</v>
      </c>
      <c r="R33" s="38">
        <f t="shared" si="2"/>
        <v>0</v>
      </c>
    </row>
    <row r="34" spans="1:18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38">
        <f t="shared" si="0"/>
        <v>0</v>
      </c>
      <c r="Q34" s="39" t="b">
        <f t="shared" si="1"/>
        <v>1</v>
      </c>
      <c r="R34" s="38">
        <f t="shared" si="2"/>
        <v>0</v>
      </c>
    </row>
    <row r="35" spans="1:18" ht="15" customHeight="1">
      <c r="A35" s="17"/>
      <c r="B35" s="19"/>
      <c r="C35" s="19"/>
      <c r="D35" s="19" t="s">
        <v>30</v>
      </c>
      <c r="E35" s="20"/>
      <c r="F35" s="18">
        <f>SUM('CSS WP 1:CSS WP 25'!F35)</f>
        <v>142658.43</v>
      </c>
      <c r="G35" s="18">
        <f>SUM('CSS WP 1:CSS WP 25'!G35)</f>
        <v>142658.43</v>
      </c>
      <c r="H35" s="18">
        <f>SUM('CSS WP 1:CSS WP 25'!H35)</f>
        <v>0</v>
      </c>
      <c r="I35" s="18">
        <f>SUM('CSS WP 1:CSS WP 25'!I35)</f>
        <v>0</v>
      </c>
      <c r="J35" s="18">
        <f>SUM('CSS WP 1:CSS WP 25'!J35)</f>
        <v>0</v>
      </c>
      <c r="K35" s="18">
        <f>SUM('CSS WP 1:CSS WP 25'!K35)</f>
        <v>0</v>
      </c>
      <c r="L35" s="18">
        <f>SUM('CSS WP 1:CSS WP 25'!L35)</f>
        <v>0</v>
      </c>
      <c r="M35" s="18">
        <f>SUM('CSS WP 1:CSS WP 25'!M35)</f>
        <v>0</v>
      </c>
      <c r="N35" s="18">
        <f>SUM('CSS WP 1:CSS WP 25'!N35)</f>
        <v>0</v>
      </c>
      <c r="O35" s="18">
        <f>SUM('CSS WP 1:CSS WP 25'!O35)</f>
        <v>0</v>
      </c>
      <c r="P35" s="38">
        <f t="shared" si="0"/>
        <v>142658.43</v>
      </c>
      <c r="Q35" s="39" t="b">
        <f t="shared" si="1"/>
        <v>1</v>
      </c>
      <c r="R35" s="38">
        <f t="shared" si="2"/>
        <v>142658.43</v>
      </c>
    </row>
    <row r="36" spans="1:18" ht="15" customHeight="1">
      <c r="A36" s="17"/>
      <c r="B36" s="19"/>
      <c r="C36" s="19"/>
      <c r="D36" s="19" t="s">
        <v>4</v>
      </c>
      <c r="E36" s="20"/>
      <c r="F36" s="18">
        <f>SUM('CSS WP 1:CSS WP 25'!F36)</f>
        <v>216490.24</v>
      </c>
      <c r="G36" s="18">
        <f>SUM('CSS WP 1:CSS WP 25'!G36)</f>
        <v>216490.24</v>
      </c>
      <c r="H36" s="18">
        <f>SUM('CSS WP 1:CSS WP 25'!H36)</f>
        <v>0</v>
      </c>
      <c r="I36" s="18">
        <f>SUM('CSS WP 1:CSS WP 25'!I36)</f>
        <v>0</v>
      </c>
      <c r="J36" s="18">
        <f>SUM('CSS WP 1:CSS WP 25'!J36)</f>
        <v>0</v>
      </c>
      <c r="K36" s="18">
        <f>SUM('CSS WP 1:CSS WP 25'!K36)</f>
        <v>0</v>
      </c>
      <c r="L36" s="18">
        <f>SUM('CSS WP 1:CSS WP 25'!L36)</f>
        <v>0</v>
      </c>
      <c r="M36" s="18">
        <f>SUM('CSS WP 1:CSS WP 25'!M36)</f>
        <v>0</v>
      </c>
      <c r="N36" s="18">
        <f>SUM('CSS WP 1:CSS WP 25'!N36)</f>
        <v>0</v>
      </c>
      <c r="O36" s="18">
        <f>SUM('CSS WP 1:CSS WP 25'!O36)</f>
        <v>0</v>
      </c>
      <c r="P36" s="38">
        <f t="shared" si="0"/>
        <v>216490.24</v>
      </c>
      <c r="Q36" s="39" t="b">
        <f t="shared" si="1"/>
        <v>1</v>
      </c>
      <c r="R36" s="38">
        <f t="shared" si="2"/>
        <v>216490.24</v>
      </c>
    </row>
    <row r="37" spans="1:18" ht="15" customHeight="1">
      <c r="A37" s="17"/>
      <c r="B37" s="19"/>
      <c r="C37" s="19" t="s">
        <v>8</v>
      </c>
      <c r="D37" s="19"/>
      <c r="E37" s="20"/>
      <c r="F37" s="18">
        <f aca="true" t="shared" si="10" ref="F37:O37">SUM(F35:F36)</f>
        <v>359148.67</v>
      </c>
      <c r="G37" s="18">
        <f t="shared" si="10"/>
        <v>359148.67</v>
      </c>
      <c r="H37" s="18">
        <f t="shared" si="10"/>
        <v>0</v>
      </c>
      <c r="I37" s="18">
        <f t="shared" si="10"/>
        <v>0</v>
      </c>
      <c r="J37" s="18">
        <f t="shared" si="10"/>
        <v>0</v>
      </c>
      <c r="K37" s="18">
        <f t="shared" si="10"/>
        <v>0</v>
      </c>
      <c r="L37" s="18">
        <f t="shared" si="10"/>
        <v>0</v>
      </c>
      <c r="M37" s="18">
        <f t="shared" si="10"/>
        <v>0</v>
      </c>
      <c r="N37" s="18">
        <f t="shared" si="10"/>
        <v>0</v>
      </c>
      <c r="O37" s="18">
        <f t="shared" si="10"/>
        <v>0</v>
      </c>
      <c r="P37" s="38">
        <f t="shared" si="0"/>
        <v>359148.67</v>
      </c>
      <c r="Q37" s="39" t="b">
        <f t="shared" si="1"/>
        <v>1</v>
      </c>
      <c r="R37" s="38">
        <f t="shared" si="2"/>
        <v>359148.67</v>
      </c>
    </row>
    <row r="38" spans="1:18" ht="15" customHeight="1">
      <c r="A38" s="21"/>
      <c r="B38" s="22" t="s">
        <v>11</v>
      </c>
      <c r="C38" s="22"/>
      <c r="D38" s="22"/>
      <c r="E38" s="23"/>
      <c r="F38" s="24">
        <f aca="true" t="shared" si="11" ref="F38:O38">F37+F33</f>
        <v>359148.67</v>
      </c>
      <c r="G38" s="24">
        <f t="shared" si="11"/>
        <v>359148.67</v>
      </c>
      <c r="H38" s="24">
        <f t="shared" si="11"/>
        <v>0</v>
      </c>
      <c r="I38" s="24">
        <f t="shared" si="11"/>
        <v>0</v>
      </c>
      <c r="J38" s="24">
        <f t="shared" si="11"/>
        <v>0</v>
      </c>
      <c r="K38" s="24">
        <f t="shared" si="11"/>
        <v>0</v>
      </c>
      <c r="L38" s="24">
        <f t="shared" si="11"/>
        <v>0</v>
      </c>
      <c r="M38" s="24">
        <f t="shared" si="11"/>
        <v>0</v>
      </c>
      <c r="N38" s="24">
        <f t="shared" si="11"/>
        <v>0</v>
      </c>
      <c r="O38" s="24">
        <f t="shared" si="11"/>
        <v>0</v>
      </c>
      <c r="P38" s="38">
        <f t="shared" si="0"/>
        <v>359148.67</v>
      </c>
      <c r="Q38" s="39" t="b">
        <f t="shared" si="1"/>
        <v>1</v>
      </c>
      <c r="R38" s="38">
        <f t="shared" si="2"/>
        <v>359148.67</v>
      </c>
    </row>
    <row r="39" spans="1:18" ht="15" customHeight="1">
      <c r="A39" s="25" t="s">
        <v>86</v>
      </c>
      <c r="B39" s="26"/>
      <c r="C39" s="26"/>
      <c r="D39" s="26"/>
      <c r="E39" s="27"/>
      <c r="F39" s="28">
        <f aca="true" t="shared" si="12" ref="F39:O39">F18+F28+F38</f>
        <v>6138138.24</v>
      </c>
      <c r="G39" s="28">
        <f t="shared" si="12"/>
        <v>6086462.63</v>
      </c>
      <c r="H39" s="28">
        <f t="shared" si="12"/>
        <v>6798.12</v>
      </c>
      <c r="I39" s="28">
        <f t="shared" si="12"/>
        <v>0</v>
      </c>
      <c r="J39" s="28">
        <f t="shared" si="12"/>
        <v>44125.54</v>
      </c>
      <c r="K39" s="28">
        <f t="shared" si="12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751.95</v>
      </c>
      <c r="P39" s="38">
        <f t="shared" si="0"/>
        <v>6138138.24</v>
      </c>
      <c r="Q39" s="39" t="b">
        <f t="shared" si="1"/>
        <v>1</v>
      </c>
      <c r="R39" s="38">
        <f t="shared" si="2"/>
        <v>6138138.24</v>
      </c>
    </row>
    <row r="40" spans="16:18" ht="12.75" hidden="1">
      <c r="P40" s="40"/>
      <c r="Q40" s="41"/>
      <c r="R40" s="40"/>
    </row>
    <row r="41" spans="16:18" ht="12.75" hidden="1">
      <c r="P41" s="40"/>
      <c r="Q41" s="41"/>
      <c r="R41" s="40"/>
    </row>
    <row r="42" spans="16:18" ht="12.75" hidden="1">
      <c r="P42" s="40"/>
      <c r="Q42" s="41"/>
      <c r="R42" s="40"/>
    </row>
    <row r="43" spans="16:18" ht="12.75" hidden="1">
      <c r="P43" s="40"/>
      <c r="Q43" s="41"/>
      <c r="R43" s="40"/>
    </row>
    <row r="44" spans="16:18" ht="12.75" hidden="1">
      <c r="P44" s="40"/>
      <c r="Q44" s="41"/>
      <c r="R44" s="40"/>
    </row>
    <row r="45" spans="16:18" ht="12.75" hidden="1">
      <c r="P45" s="40"/>
      <c r="Q45" s="41"/>
      <c r="R45" s="40"/>
    </row>
    <row r="46" spans="16:18" ht="12.75" hidden="1">
      <c r="P46" s="40"/>
      <c r="Q46" s="41"/>
      <c r="R46" s="40"/>
    </row>
    <row r="47" spans="16:18" ht="12.75" hidden="1">
      <c r="P47" s="40"/>
      <c r="Q47" s="41"/>
      <c r="R47" s="40"/>
    </row>
    <row r="48" spans="16:18" ht="12.75" hidden="1">
      <c r="P48" s="40"/>
      <c r="Q48" s="41"/>
      <c r="R48" s="40"/>
    </row>
    <row r="49" spans="16:18" ht="12.75" hidden="1">
      <c r="P49" s="40"/>
      <c r="Q49" s="41"/>
      <c r="R49" s="40"/>
    </row>
    <row r="50" spans="16:18" ht="12.75" hidden="1">
      <c r="P50" s="40"/>
      <c r="Q50" s="41"/>
      <c r="R50" s="40"/>
    </row>
    <row r="51" spans="16:18" ht="12.75" hidden="1">
      <c r="P51" s="40"/>
      <c r="Q51" s="41"/>
      <c r="R51" s="40"/>
    </row>
    <row r="52" spans="16:18" ht="12.75" hidden="1">
      <c r="P52" s="40"/>
      <c r="Q52" s="41"/>
      <c r="R52" s="40"/>
    </row>
    <row r="53" spans="16:18" ht="12.75" hidden="1">
      <c r="P53" s="40"/>
      <c r="Q53" s="41"/>
      <c r="R53" s="40"/>
    </row>
    <row r="54" spans="16:18" ht="12.75" hidden="1">
      <c r="P54" s="40"/>
      <c r="Q54" s="41"/>
      <c r="R54" s="40"/>
    </row>
    <row r="55" spans="16:18" ht="12.75" hidden="1">
      <c r="P55" s="40"/>
      <c r="Q55" s="41"/>
      <c r="R55" s="40"/>
    </row>
    <row r="56" spans="16:18" ht="12.75" hidden="1">
      <c r="P56" s="40"/>
      <c r="Q56" s="41"/>
      <c r="R56" s="40"/>
    </row>
    <row r="57" spans="16:18" ht="12.75" hidden="1">
      <c r="P57" s="40"/>
      <c r="Q57" s="41"/>
      <c r="R57" s="40"/>
    </row>
    <row r="58" spans="16:18" ht="12.75" hidden="1">
      <c r="P58" s="40"/>
      <c r="Q58" s="41"/>
      <c r="R58" s="40"/>
    </row>
    <row r="59" spans="16:18" ht="12.75" hidden="1">
      <c r="P59" s="40"/>
      <c r="Q59" s="41"/>
      <c r="R59" s="40"/>
    </row>
    <row r="60" spans="16:18" ht="12.75" hidden="1">
      <c r="P60" s="42"/>
      <c r="Q60" s="42"/>
      <c r="R60" s="42"/>
    </row>
    <row r="61" spans="16:18" ht="12.75" hidden="1">
      <c r="P61" s="42"/>
      <c r="Q61" s="42"/>
      <c r="R61" s="42"/>
    </row>
    <row r="62" spans="16:18" ht="12.75" hidden="1">
      <c r="P62" s="42"/>
      <c r="Q62" s="42"/>
      <c r="R62" s="42"/>
    </row>
    <row r="63" spans="16:18" ht="12.75" hidden="1">
      <c r="P63" s="42"/>
      <c r="Q63" s="42"/>
      <c r="R63" s="42"/>
    </row>
    <row r="64" spans="16:18" ht="12.75" hidden="1">
      <c r="P64" s="42"/>
      <c r="Q64" s="42"/>
      <c r="R64" s="42"/>
    </row>
    <row r="65" spans="16:18" ht="12.75" hidden="1">
      <c r="P65" s="42"/>
      <c r="Q65" s="42"/>
      <c r="R65" s="42"/>
    </row>
    <row r="66" spans="16:18" ht="12.75" hidden="1">
      <c r="P66" s="42"/>
      <c r="Q66" s="42"/>
      <c r="R66" s="42"/>
    </row>
    <row r="67" spans="16:18" ht="12.75" hidden="1">
      <c r="P67" s="42"/>
      <c r="Q67" s="42"/>
      <c r="R67" s="42"/>
    </row>
    <row r="68" spans="16:18" ht="12.75" hidden="1">
      <c r="P68" s="42"/>
      <c r="Q68" s="42"/>
      <c r="R68" s="42"/>
    </row>
    <row r="69" spans="16:18" ht="12.75" hidden="1">
      <c r="P69" s="42"/>
      <c r="Q69" s="42"/>
      <c r="R69" s="42"/>
    </row>
    <row r="70" spans="16:18" ht="12.75" hidden="1">
      <c r="P70" s="42"/>
      <c r="Q70" s="42"/>
      <c r="R70" s="42"/>
    </row>
    <row r="71" spans="16:18" ht="12.75" hidden="1">
      <c r="P71" s="42"/>
      <c r="Q71" s="42"/>
      <c r="R71" s="42"/>
    </row>
    <row r="72" spans="16:18" ht="12.75" hidden="1">
      <c r="P72" s="42"/>
      <c r="Q72" s="42"/>
      <c r="R72" s="42"/>
    </row>
    <row r="73" spans="16:18" ht="12.75" hidden="1">
      <c r="P73" s="42"/>
      <c r="Q73" s="42"/>
      <c r="R73" s="42"/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9" r:id="rId1"/>
  <headerFooter alignWithMargins="0">
    <oddHeader>&amp;REnclosure 2</oddHeader>
    <oddFooter>&amp;LPage 26&amp;Rver 4 (12/2008)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R56"/>
  <sheetViews>
    <sheetView tabSelected="1" zoomScale="80" zoomScaleNormal="80" workbookViewId="0" topLeftCell="A41">
      <selection activeCell="A55" sqref="A55"/>
    </sheetView>
  </sheetViews>
  <sheetFormatPr defaultColWidth="0" defaultRowHeight="12.75" zeroHeight="1"/>
  <cols>
    <col min="1" max="4" width="3.7109375" style="8" customWidth="1"/>
    <col min="5" max="5" width="42.28125" style="8" customWidth="1"/>
    <col min="6" max="6" width="16.421875" style="8" customWidth="1"/>
    <col min="7" max="7" width="12.7109375" style="8" customWidth="1"/>
    <col min="8" max="8" width="15.8515625" style="8" customWidth="1"/>
    <col min="9" max="9" width="15.421875" style="8" customWidth="1"/>
    <col min="10" max="11" width="12.7109375" style="8" customWidth="1"/>
    <col min="12" max="12" width="15.7109375" style="8" customWidth="1"/>
    <col min="13" max="13" width="16.140625" style="8" customWidth="1"/>
    <col min="14" max="18" width="12.7109375" style="8" customWidth="1"/>
  </cols>
  <sheetData>
    <row r="1" spans="1:18" ht="47.25" customHeight="1">
      <c r="A1" s="76" t="s">
        <v>74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33"/>
      <c r="Q1" s="33"/>
      <c r="R1" s="33"/>
    </row>
    <row r="2" spans="1:18" ht="20.1" customHeight="1">
      <c r="A2" s="7" t="s">
        <v>25</v>
      </c>
      <c r="B2" s="7"/>
      <c r="C2" s="7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10">
        <f>'CSS WP 1'!O2</f>
        <v>39843</v>
      </c>
      <c r="P2" s="33"/>
      <c r="Q2" s="33"/>
      <c r="R2" s="33"/>
    </row>
    <row r="3" spans="1:18" ht="15" customHeight="1">
      <c r="A3" s="44"/>
      <c r="B3" s="44"/>
      <c r="C3" s="44"/>
      <c r="D3" s="105"/>
      <c r="E3" s="105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s="3" customFormat="1" ht="15" customHeight="1">
      <c r="A5" s="106"/>
      <c r="B5" s="107"/>
      <c r="C5" s="107"/>
      <c r="D5" s="107"/>
      <c r="E5" s="108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  <c r="P5" s="45"/>
      <c r="Q5" s="45"/>
      <c r="R5" s="45"/>
    </row>
    <row r="6" spans="1:18" s="3" customFormat="1" ht="15" customHeight="1">
      <c r="A6" s="109"/>
      <c r="B6" s="110"/>
      <c r="C6" s="110"/>
      <c r="D6" s="110"/>
      <c r="E6" s="111"/>
      <c r="F6" s="92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45"/>
      <c r="Q6" s="45"/>
      <c r="R6" s="45"/>
    </row>
    <row r="7" spans="1:18" s="1" customFormat="1" ht="42" customHeight="1">
      <c r="A7" s="112"/>
      <c r="B7" s="95"/>
      <c r="C7" s="95"/>
      <c r="D7" s="95"/>
      <c r="E7" s="113"/>
      <c r="F7" s="93"/>
      <c r="G7" s="29" t="s">
        <v>0</v>
      </c>
      <c r="H7" s="29" t="s">
        <v>28</v>
      </c>
      <c r="I7" s="29" t="s">
        <v>15</v>
      </c>
      <c r="J7" s="29" t="s">
        <v>1</v>
      </c>
      <c r="K7" s="29" t="s">
        <v>12</v>
      </c>
      <c r="L7" s="29" t="s">
        <v>13</v>
      </c>
      <c r="M7" s="29" t="s">
        <v>2</v>
      </c>
      <c r="N7" s="29" t="s">
        <v>14</v>
      </c>
      <c r="O7" s="29" t="s">
        <v>52</v>
      </c>
      <c r="P7" s="43" t="s">
        <v>184</v>
      </c>
      <c r="Q7" s="43" t="s">
        <v>185</v>
      </c>
      <c r="R7" s="43" t="s">
        <v>186</v>
      </c>
    </row>
    <row r="8" spans="1:18" ht="15" customHeight="1">
      <c r="A8" s="117" t="s">
        <v>85</v>
      </c>
      <c r="B8" s="118"/>
      <c r="C8" s="118"/>
      <c r="D8" s="118"/>
      <c r="E8" s="119"/>
      <c r="F8" s="16"/>
      <c r="G8" s="16"/>
      <c r="H8" s="16"/>
      <c r="I8" s="16"/>
      <c r="J8" s="16"/>
      <c r="K8" s="16"/>
      <c r="L8" s="16"/>
      <c r="M8" s="16"/>
      <c r="N8" s="16"/>
      <c r="O8" s="16"/>
      <c r="P8" s="38">
        <f>SUM(G8:O8)</f>
        <v>0</v>
      </c>
      <c r="Q8" s="39" t="b">
        <f>EXACT(P8,R8)</f>
        <v>1</v>
      </c>
      <c r="R8" s="38">
        <f>F8</f>
        <v>0</v>
      </c>
    </row>
    <row r="9" spans="1:18" ht="15" customHeight="1">
      <c r="A9" s="17">
        <v>1</v>
      </c>
      <c r="B9" s="114" t="str">
        <f>CSS_Pgm1</f>
        <v>C&amp;F GSD-2  Team Decision Making</v>
      </c>
      <c r="C9" s="115"/>
      <c r="D9" s="115"/>
      <c r="E9" s="116"/>
      <c r="F9" s="18">
        <f>'CSS WP 1'!F$39</f>
        <v>204897.89</v>
      </c>
      <c r="G9" s="18">
        <f>'CSS WP 1'!G$39</f>
        <v>204880.45</v>
      </c>
      <c r="H9" s="18">
        <f>'CSS WP 1'!H$39</f>
        <v>17.44</v>
      </c>
      <c r="I9" s="18">
        <f>'CSS WP 1'!I$39</f>
        <v>0</v>
      </c>
      <c r="J9" s="18">
        <f>'CSS WP 1'!J$39</f>
        <v>0</v>
      </c>
      <c r="K9" s="18">
        <f>'CSS WP 1'!K$39</f>
        <v>0</v>
      </c>
      <c r="L9" s="18">
        <f>'CSS WP 1'!L$39</f>
        <v>0</v>
      </c>
      <c r="M9" s="18">
        <f>'CSS WP 1'!M$39</f>
        <v>0</v>
      </c>
      <c r="N9" s="18">
        <f>'CSS WP 1'!N$39</f>
        <v>0</v>
      </c>
      <c r="O9" s="18">
        <f>'CSS WP 1'!O$39</f>
        <v>0</v>
      </c>
      <c r="P9" s="38">
        <f aca="true" t="shared" si="0" ref="P9:P54">SUM(G9:O9)</f>
        <v>204897.89</v>
      </c>
      <c r="Q9" s="39" t="b">
        <f aca="true" t="shared" si="1" ref="Q9:Q54">EXACT(P9,R9)</f>
        <v>1</v>
      </c>
      <c r="R9" s="38">
        <f aca="true" t="shared" si="2" ref="R9:R54">F9</f>
        <v>204897.89</v>
      </c>
    </row>
    <row r="10" spans="1:18" ht="15" customHeight="1">
      <c r="A10" s="17">
        <v>2</v>
      </c>
      <c r="B10" s="114" t="str">
        <f>_Pgm2</f>
        <v>C&amp;F-GSD-3  School Base Services</v>
      </c>
      <c r="C10" s="115"/>
      <c r="D10" s="115"/>
      <c r="E10" s="116"/>
      <c r="F10" s="18">
        <f>'CSS WP 2'!F$39</f>
        <v>58415.55</v>
      </c>
      <c r="G10" s="18">
        <f>'CSS WP 2'!G$39</f>
        <v>58415.55</v>
      </c>
      <c r="H10" s="18">
        <f>'CSS WP 2'!H$39</f>
        <v>0</v>
      </c>
      <c r="I10" s="18">
        <f>'CSS WP 2'!I$39</f>
        <v>0</v>
      </c>
      <c r="J10" s="18">
        <f>'CSS WP 2'!J$39</f>
        <v>0</v>
      </c>
      <c r="K10" s="18">
        <f>'CSS WP 2'!K$39</f>
        <v>0</v>
      </c>
      <c r="L10" s="18">
        <f>'CSS WP 2'!L$39</f>
        <v>0</v>
      </c>
      <c r="M10" s="18">
        <f>'CSS WP 2'!M$39</f>
        <v>0</v>
      </c>
      <c r="N10" s="18">
        <f>'CSS WP 2'!N$39</f>
        <v>0</v>
      </c>
      <c r="O10" s="18">
        <f>'CSS WP 2'!O$39</f>
        <v>0</v>
      </c>
      <c r="P10" s="38">
        <f t="shared" si="0"/>
        <v>58415.55</v>
      </c>
      <c r="Q10" s="39" t="b">
        <f t="shared" si="1"/>
        <v>1</v>
      </c>
      <c r="R10" s="38">
        <f t="shared" si="2"/>
        <v>58415.55</v>
      </c>
    </row>
    <row r="11" spans="1:18" ht="15" customHeight="1">
      <c r="A11" s="17">
        <v>3</v>
      </c>
      <c r="B11" s="114" t="str">
        <f>_Pgm3</f>
        <v>C&amp;F-FSP-1  SMART Model Care</v>
      </c>
      <c r="C11" s="115"/>
      <c r="D11" s="115"/>
      <c r="E11" s="116"/>
      <c r="F11" s="18">
        <f>'CSS WP 3'!F$39</f>
        <v>1319915.72</v>
      </c>
      <c r="G11" s="18">
        <f>'CSS WP 3'!G$39</f>
        <v>1319915.72</v>
      </c>
      <c r="H11" s="18">
        <f>'CSS WP 3'!H$39</f>
        <v>0</v>
      </c>
      <c r="I11" s="18">
        <f>'CSS WP 3'!I$39</f>
        <v>0</v>
      </c>
      <c r="J11" s="18">
        <f>'CSS WP 3'!J$39</f>
        <v>0</v>
      </c>
      <c r="K11" s="18">
        <f>'CSS WP 3'!K$39</f>
        <v>0</v>
      </c>
      <c r="L11" s="18">
        <f>'CSS WP 3'!L$39</f>
        <v>0</v>
      </c>
      <c r="M11" s="18">
        <f>'CSS WP 3'!M$39</f>
        <v>0</v>
      </c>
      <c r="N11" s="18">
        <f>'CSS WP 3'!N$39</f>
        <v>0</v>
      </c>
      <c r="O11" s="18">
        <f>'CSS WP 3'!O$39</f>
        <v>0</v>
      </c>
      <c r="P11" s="38">
        <f t="shared" si="0"/>
        <v>1319915.72</v>
      </c>
      <c r="Q11" s="39" t="b">
        <f t="shared" si="1"/>
        <v>1</v>
      </c>
      <c r="R11" s="38">
        <f t="shared" si="2"/>
        <v>1319915.72</v>
      </c>
    </row>
    <row r="12" spans="1:18" ht="15" customHeight="1">
      <c r="A12" s="17">
        <v>4</v>
      </c>
      <c r="B12" s="114" t="str">
        <f>_Pgm4</f>
        <v>C&amp;F-GSD-1  Functional Family Therapy</v>
      </c>
      <c r="C12" s="115"/>
      <c r="D12" s="115"/>
      <c r="E12" s="116"/>
      <c r="F12" s="18">
        <f>'CSS WP 4'!F$39</f>
        <v>570691.6</v>
      </c>
      <c r="G12" s="18">
        <f>'CSS WP 4'!G$39</f>
        <v>570691.6</v>
      </c>
      <c r="H12" s="18">
        <f>'CSS WP 4'!H$39</f>
        <v>0</v>
      </c>
      <c r="I12" s="18">
        <f>'CSS WP 4'!I$39</f>
        <v>0</v>
      </c>
      <c r="J12" s="18">
        <f>'CSS WP 4'!J$39</f>
        <v>0</v>
      </c>
      <c r="K12" s="18">
        <f>'CSS WP 4'!K$39</f>
        <v>0</v>
      </c>
      <c r="L12" s="18">
        <f>'CSS WP 4'!L$39</f>
        <v>0</v>
      </c>
      <c r="M12" s="18">
        <f>'CSS WP 4'!M$39</f>
        <v>0</v>
      </c>
      <c r="N12" s="18">
        <f>'CSS WP 4'!N$39</f>
        <v>0</v>
      </c>
      <c r="O12" s="18">
        <f>'CSS WP 4'!O$39</f>
        <v>0</v>
      </c>
      <c r="P12" s="38">
        <f t="shared" si="0"/>
        <v>570691.6</v>
      </c>
      <c r="Q12" s="39" t="b">
        <f t="shared" si="1"/>
        <v>1</v>
      </c>
      <c r="R12" s="38">
        <f t="shared" si="2"/>
        <v>570691.6</v>
      </c>
    </row>
    <row r="13" spans="1:18" ht="15" customHeight="1">
      <c r="A13" s="17">
        <v>5</v>
      </c>
      <c r="B13" s="114" t="str">
        <f>_Pgm5</f>
        <v>C&amp;F-OE-1 Outreach &amp; Engagement</v>
      </c>
      <c r="C13" s="115"/>
      <c r="D13" s="115"/>
      <c r="E13" s="116"/>
      <c r="F13" s="18">
        <f>'CSS WP 5'!F$39</f>
        <v>359148.67</v>
      </c>
      <c r="G13" s="18">
        <f>'CSS WP 5'!G$39</f>
        <v>359148.67</v>
      </c>
      <c r="H13" s="18">
        <f>'CSS WP 5'!H$39</f>
        <v>0</v>
      </c>
      <c r="I13" s="18">
        <f>'CSS WP 5'!I$39</f>
        <v>0</v>
      </c>
      <c r="J13" s="18">
        <f>'CSS WP 5'!J$39</f>
        <v>0</v>
      </c>
      <c r="K13" s="18">
        <f>'CSS WP 5'!K$39</f>
        <v>0</v>
      </c>
      <c r="L13" s="18">
        <f>'CSS WP 5'!L$39</f>
        <v>0</v>
      </c>
      <c r="M13" s="18">
        <f>'CSS WP 5'!M$39</f>
        <v>0</v>
      </c>
      <c r="N13" s="18">
        <f>'CSS WP 5'!N$39</f>
        <v>0</v>
      </c>
      <c r="O13" s="18">
        <f>'CSS WP 5'!O$39</f>
        <v>0</v>
      </c>
      <c r="P13" s="38">
        <f t="shared" si="0"/>
        <v>359148.67</v>
      </c>
      <c r="Q13" s="39" t="b">
        <f t="shared" si="1"/>
        <v>1</v>
      </c>
      <c r="R13" s="38">
        <f t="shared" si="2"/>
        <v>359148.67</v>
      </c>
    </row>
    <row r="14" spans="1:18" ht="15" customHeight="1">
      <c r="A14" s="17">
        <v>6</v>
      </c>
      <c r="B14" s="114" t="str">
        <f>_Pgm6</f>
        <v>TAY-FSP-1 Mental Health Services &amp; Support</v>
      </c>
      <c r="C14" s="115"/>
      <c r="D14" s="115"/>
      <c r="E14" s="116"/>
      <c r="F14" s="18">
        <f>'CSS WP 6'!F$39</f>
        <v>657616.45</v>
      </c>
      <c r="G14" s="18">
        <f>'CSS WP 6'!G$39</f>
        <v>657616.45</v>
      </c>
      <c r="H14" s="18">
        <f>'CSS WP 6'!H$39</f>
        <v>0</v>
      </c>
      <c r="I14" s="18">
        <f>'CSS WP 6'!I$39</f>
        <v>0</v>
      </c>
      <c r="J14" s="18">
        <f>'CSS WP 6'!J$39</f>
        <v>0</v>
      </c>
      <c r="K14" s="18">
        <f>'CSS WP 6'!K$39</f>
        <v>0</v>
      </c>
      <c r="L14" s="18">
        <f>'CSS WP 6'!L$39</f>
        <v>0</v>
      </c>
      <c r="M14" s="18">
        <f>'CSS WP 6'!M$39</f>
        <v>0</v>
      </c>
      <c r="N14" s="18">
        <f>'CSS WP 6'!N$39</f>
        <v>0</v>
      </c>
      <c r="O14" s="18">
        <f>'CSS WP 6'!O$39</f>
        <v>0</v>
      </c>
      <c r="P14" s="38">
        <f t="shared" si="0"/>
        <v>657616.45</v>
      </c>
      <c r="Q14" s="39" t="b">
        <f t="shared" si="1"/>
        <v>1</v>
      </c>
      <c r="R14" s="38">
        <f t="shared" si="2"/>
        <v>657616.45</v>
      </c>
    </row>
    <row r="15" spans="1:18" ht="15" customHeight="1">
      <c r="A15" s="17">
        <v>7</v>
      </c>
      <c r="B15" s="114" t="str">
        <f>_Pgm7</f>
        <v>Adult - FSP-1 Mentally Ill-Housing &amp; recovery Network</v>
      </c>
      <c r="C15" s="115"/>
      <c r="D15" s="115"/>
      <c r="E15" s="116"/>
      <c r="F15" s="18">
        <f>'CSS WP 7'!F$39</f>
        <v>1223297.56</v>
      </c>
      <c r="G15" s="18">
        <f>'CSS WP 7'!G$39</f>
        <v>1223297.56</v>
      </c>
      <c r="H15" s="18">
        <f>'CSS WP 7'!H$39</f>
        <v>0</v>
      </c>
      <c r="I15" s="18">
        <f>'CSS WP 7'!I$39</f>
        <v>0</v>
      </c>
      <c r="J15" s="18">
        <f>'CSS WP 7'!J$39</f>
        <v>0</v>
      </c>
      <c r="K15" s="18">
        <f>'CSS WP 7'!K$39</f>
        <v>0</v>
      </c>
      <c r="L15" s="18">
        <f>'CSS WP 7'!L$39</f>
        <v>0</v>
      </c>
      <c r="M15" s="18">
        <f>'CSS WP 7'!M$39</f>
        <v>0</v>
      </c>
      <c r="N15" s="18">
        <f>'CSS WP 7'!N$39</f>
        <v>0</v>
      </c>
      <c r="O15" s="18">
        <f>'CSS WP 7'!O$39</f>
        <v>0</v>
      </c>
      <c r="P15" s="38">
        <f t="shared" si="0"/>
        <v>1223297.56</v>
      </c>
      <c r="Q15" s="39" t="b">
        <f t="shared" si="1"/>
        <v>1</v>
      </c>
      <c r="R15" s="38">
        <f t="shared" si="2"/>
        <v>1223297.56</v>
      </c>
    </row>
    <row r="16" spans="1:18" ht="15" customHeight="1">
      <c r="A16" s="17">
        <v>8</v>
      </c>
      <c r="B16" s="114" t="str">
        <f>_Pgm8</f>
        <v>A-FSP-2a  Peer/Family ACT Services</v>
      </c>
      <c r="C16" s="115"/>
      <c r="D16" s="115"/>
      <c r="E16" s="116"/>
      <c r="F16" s="18">
        <f>'CSS WP 8'!F$39</f>
        <v>442603.45999999996</v>
      </c>
      <c r="G16" s="18">
        <f>'CSS WP 8'!G$39</f>
        <v>442603.45999999996</v>
      </c>
      <c r="H16" s="18">
        <f>'CSS WP 8'!H$39</f>
        <v>0</v>
      </c>
      <c r="I16" s="18">
        <f>'CSS WP 8'!I$39</f>
        <v>0</v>
      </c>
      <c r="J16" s="18">
        <f>'CSS WP 8'!J$39</f>
        <v>0</v>
      </c>
      <c r="K16" s="18">
        <f>'CSS WP 8'!K$39</f>
        <v>0</v>
      </c>
      <c r="L16" s="18">
        <f>'CSS WP 8'!L$39</f>
        <v>0</v>
      </c>
      <c r="M16" s="18">
        <f>'CSS WP 8'!M$39</f>
        <v>0</v>
      </c>
      <c r="N16" s="18">
        <f>'CSS WP 8'!N$39</f>
        <v>0</v>
      </c>
      <c r="O16" s="18">
        <f>'CSS WP 8'!O$39</f>
        <v>0</v>
      </c>
      <c r="P16" s="38">
        <f t="shared" si="0"/>
        <v>442603.45999999996</v>
      </c>
      <c r="Q16" s="39" t="b">
        <f t="shared" si="1"/>
        <v>1</v>
      </c>
      <c r="R16" s="38">
        <f t="shared" si="2"/>
        <v>442603.45999999996</v>
      </c>
    </row>
    <row r="17" spans="1:18" ht="15" customHeight="1">
      <c r="A17" s="17">
        <v>9</v>
      </c>
      <c r="B17" s="114" t="str">
        <f>_Pgm9</f>
        <v>A_FSP-2b  Wellness &amp; Recovery Center</v>
      </c>
      <c r="C17" s="115"/>
      <c r="D17" s="115"/>
      <c r="E17" s="116"/>
      <c r="F17" s="18">
        <f>'CSS WP 9'!F$39</f>
        <v>333799.05</v>
      </c>
      <c r="G17" s="18">
        <f>'CSS WP 9'!G$39</f>
        <v>333799.05</v>
      </c>
      <c r="H17" s="18">
        <f>'CSS WP 9'!H$39</f>
        <v>0</v>
      </c>
      <c r="I17" s="18">
        <f>'CSS WP 9'!I$39</f>
        <v>0</v>
      </c>
      <c r="J17" s="18">
        <f>'CSS WP 9'!J$39</f>
        <v>0</v>
      </c>
      <c r="K17" s="18">
        <f>'CSS WP 9'!K$39</f>
        <v>0</v>
      </c>
      <c r="L17" s="18">
        <f>'CSS WP 9'!L$39</f>
        <v>0</v>
      </c>
      <c r="M17" s="18">
        <f>'CSS WP 9'!M$39</f>
        <v>0</v>
      </c>
      <c r="N17" s="18">
        <f>'CSS WP 9'!N$39</f>
        <v>0</v>
      </c>
      <c r="O17" s="18">
        <f>'CSS WP 9'!O$39</f>
        <v>0</v>
      </c>
      <c r="P17" s="38">
        <f t="shared" si="0"/>
        <v>333799.05</v>
      </c>
      <c r="Q17" s="39" t="b">
        <f t="shared" si="1"/>
        <v>1</v>
      </c>
      <c r="R17" s="38">
        <f t="shared" si="2"/>
        <v>333799.05</v>
      </c>
    </row>
    <row r="18" spans="1:18" ht="15" customHeight="1">
      <c r="A18" s="17">
        <v>10</v>
      </c>
      <c r="B18" s="114" t="str">
        <f>_pgm10</f>
        <v>A-GSD-1  Co-Occurring Disorder Treatment Training</v>
      </c>
      <c r="C18" s="115"/>
      <c r="D18" s="115"/>
      <c r="E18" s="116"/>
      <c r="F18" s="18">
        <f>'CSS WP 10'!F$39</f>
        <v>87423.04</v>
      </c>
      <c r="G18" s="18">
        <f>'CSS WP 10'!G$39</f>
        <v>87423.04</v>
      </c>
      <c r="H18" s="18">
        <f>'CSS WP 10'!H$39</f>
        <v>0</v>
      </c>
      <c r="I18" s="18">
        <f>'CSS WP 10'!I$39</f>
        <v>0</v>
      </c>
      <c r="J18" s="18">
        <f>'CSS WP 10'!J$39</f>
        <v>0</v>
      </c>
      <c r="K18" s="18">
        <f>'CSS WP 10'!K$39</f>
        <v>0</v>
      </c>
      <c r="L18" s="18">
        <f>'CSS WP 10'!L$39</f>
        <v>0</v>
      </c>
      <c r="M18" s="18">
        <f>'CSS WP 10'!M$39</f>
        <v>0</v>
      </c>
      <c r="N18" s="18">
        <f>'CSS WP 10'!N$39</f>
        <v>0</v>
      </c>
      <c r="O18" s="18">
        <f>'CSS WP 10'!O$39</f>
        <v>0</v>
      </c>
      <c r="P18" s="38">
        <f t="shared" si="0"/>
        <v>87423.04</v>
      </c>
      <c r="Q18" s="39" t="b">
        <f t="shared" si="1"/>
        <v>1</v>
      </c>
      <c r="R18" s="38">
        <f t="shared" si="2"/>
        <v>87423.04</v>
      </c>
    </row>
    <row r="19" spans="1:18" ht="15" customHeight="1">
      <c r="A19" s="17">
        <v>11</v>
      </c>
      <c r="B19" s="114" t="str">
        <f>_Pgm11</f>
        <v>OA-GSD-1 Older Adult Expansion Team</v>
      </c>
      <c r="C19" s="115"/>
      <c r="D19" s="115"/>
      <c r="E19" s="116"/>
      <c r="F19" s="18">
        <f>'CSS WP 11'!F$39</f>
        <v>880329.25</v>
      </c>
      <c r="G19" s="18">
        <f>'CSS WP 11'!G$39</f>
        <v>828671.08</v>
      </c>
      <c r="H19" s="18">
        <f>'CSS WP 11'!H$39</f>
        <v>6780.68</v>
      </c>
      <c r="I19" s="18">
        <f>'CSS WP 11'!I$39</f>
        <v>0</v>
      </c>
      <c r="J19" s="18">
        <f>'CSS WP 11'!J$39</f>
        <v>44125.54</v>
      </c>
      <c r="K19" s="18">
        <f>'CSS WP 11'!K$39</f>
        <v>0</v>
      </c>
      <c r="L19" s="18">
        <f>'CSS WP 11'!L$39</f>
        <v>0</v>
      </c>
      <c r="M19" s="18">
        <f>'CSS WP 11'!M$39</f>
        <v>0</v>
      </c>
      <c r="N19" s="18">
        <f>'CSS WP 11'!N$39</f>
        <v>0</v>
      </c>
      <c r="O19" s="18">
        <f>'CSS WP 11'!O$39</f>
        <v>751.95</v>
      </c>
      <c r="P19" s="38">
        <f t="shared" si="0"/>
        <v>880329.25</v>
      </c>
      <c r="Q19" s="39" t="b">
        <f t="shared" si="1"/>
        <v>1</v>
      </c>
      <c r="R19" s="38">
        <f t="shared" si="2"/>
        <v>880329.25</v>
      </c>
    </row>
    <row r="20" spans="1:18" ht="15" customHeight="1">
      <c r="A20" s="17">
        <v>12</v>
      </c>
      <c r="B20" s="114" t="str">
        <f>_Pgm12</f>
        <v>A-GSD-2 Enhanced Peer Support</v>
      </c>
      <c r="C20" s="115"/>
      <c r="D20" s="115"/>
      <c r="E20" s="116"/>
      <c r="F20" s="18">
        <f>'CSS WP 12'!F$39</f>
        <v>0</v>
      </c>
      <c r="G20" s="18">
        <f>'CSS WP 12'!G$39</f>
        <v>0</v>
      </c>
      <c r="H20" s="18">
        <f>'CSS WP 12'!H$39</f>
        <v>0</v>
      </c>
      <c r="I20" s="18">
        <f>'CSS WP 12'!I$39</f>
        <v>0</v>
      </c>
      <c r="J20" s="18">
        <f>'CSS WP 12'!J$39</f>
        <v>0</v>
      </c>
      <c r="K20" s="18">
        <f>'CSS WP 12'!K$39</f>
        <v>0</v>
      </c>
      <c r="L20" s="18">
        <f>'CSS WP 12'!L$39</f>
        <v>0</v>
      </c>
      <c r="M20" s="18">
        <f>'CSS WP 12'!M$39</f>
        <v>0</v>
      </c>
      <c r="N20" s="18">
        <f>'CSS WP 12'!N$39</f>
        <v>0</v>
      </c>
      <c r="O20" s="18">
        <f>'CSS WP 12'!O$39</f>
        <v>0</v>
      </c>
      <c r="P20" s="38">
        <f t="shared" si="0"/>
        <v>0</v>
      </c>
      <c r="Q20" s="39" t="b">
        <f t="shared" si="1"/>
        <v>1</v>
      </c>
      <c r="R20" s="38">
        <f t="shared" si="2"/>
        <v>0</v>
      </c>
    </row>
    <row r="21" spans="1:18" ht="15" customHeight="1">
      <c r="A21" s="17">
        <v>13</v>
      </c>
      <c r="B21" s="114">
        <f>_Pgm13</f>
        <v>0</v>
      </c>
      <c r="C21" s="115"/>
      <c r="D21" s="115"/>
      <c r="E21" s="116"/>
      <c r="F21" s="18">
        <f>'CSS WP 13'!F$39</f>
        <v>0</v>
      </c>
      <c r="G21" s="18">
        <f>'CSS WP 13'!G$39</f>
        <v>0</v>
      </c>
      <c r="H21" s="18">
        <f>'CSS WP 13'!H$39</f>
        <v>0</v>
      </c>
      <c r="I21" s="18">
        <f>'CSS WP 13'!I$39</f>
        <v>0</v>
      </c>
      <c r="J21" s="18">
        <f>'CSS WP 13'!J$39</f>
        <v>0</v>
      </c>
      <c r="K21" s="18">
        <f>'CSS WP 13'!K$39</f>
        <v>0</v>
      </c>
      <c r="L21" s="18">
        <f>'CSS WP 13'!L$39</f>
        <v>0</v>
      </c>
      <c r="M21" s="18">
        <f>'CSS WP 13'!M$39</f>
        <v>0</v>
      </c>
      <c r="N21" s="18">
        <f>'CSS WP 13'!N$39</f>
        <v>0</v>
      </c>
      <c r="O21" s="18">
        <f>'CSS WP 13'!O$39</f>
        <v>0</v>
      </c>
      <c r="P21" s="38">
        <f t="shared" si="0"/>
        <v>0</v>
      </c>
      <c r="Q21" s="39" t="b">
        <f t="shared" si="1"/>
        <v>1</v>
      </c>
      <c r="R21" s="38">
        <f t="shared" si="2"/>
        <v>0</v>
      </c>
    </row>
    <row r="22" spans="1:18" ht="15" customHeight="1">
      <c r="A22" s="17">
        <v>14</v>
      </c>
      <c r="B22" s="114">
        <f>_Pgm14</f>
        <v>0</v>
      </c>
      <c r="C22" s="115"/>
      <c r="D22" s="115"/>
      <c r="E22" s="116"/>
      <c r="F22" s="18">
        <f>'CSS WP 14'!F$39</f>
        <v>0</v>
      </c>
      <c r="G22" s="18">
        <f>'CSS WP 14'!G$39</f>
        <v>0</v>
      </c>
      <c r="H22" s="18">
        <f>'CSS WP 14'!H$39</f>
        <v>0</v>
      </c>
      <c r="I22" s="18">
        <f>'CSS WP 14'!I$39</f>
        <v>0</v>
      </c>
      <c r="J22" s="18">
        <f>'CSS WP 14'!J$39</f>
        <v>0</v>
      </c>
      <c r="K22" s="18">
        <f>'CSS WP 14'!K$39</f>
        <v>0</v>
      </c>
      <c r="L22" s="18">
        <f>'CSS WP 14'!L$39</f>
        <v>0</v>
      </c>
      <c r="M22" s="18">
        <f>'CSS WP 14'!M$39</f>
        <v>0</v>
      </c>
      <c r="N22" s="18">
        <f>'CSS WP 14'!N$39</f>
        <v>0</v>
      </c>
      <c r="O22" s="18">
        <f>'CSS WP 14'!O$39</f>
        <v>0</v>
      </c>
      <c r="P22" s="38">
        <f t="shared" si="0"/>
        <v>0</v>
      </c>
      <c r="Q22" s="39" t="b">
        <f t="shared" si="1"/>
        <v>1</v>
      </c>
      <c r="R22" s="38">
        <f t="shared" si="2"/>
        <v>0</v>
      </c>
    </row>
    <row r="23" spans="1:18" ht="15" customHeight="1">
      <c r="A23" s="17">
        <v>15</v>
      </c>
      <c r="B23" s="114">
        <f>_Pgm15</f>
        <v>0</v>
      </c>
      <c r="C23" s="115"/>
      <c r="D23" s="115"/>
      <c r="E23" s="116"/>
      <c r="F23" s="18">
        <f>'CSS WP 15'!F$39</f>
        <v>0</v>
      </c>
      <c r="G23" s="18">
        <f>'CSS WP 15'!G$39</f>
        <v>0</v>
      </c>
      <c r="H23" s="18">
        <f>'CSS WP 15'!H$39</f>
        <v>0</v>
      </c>
      <c r="I23" s="18">
        <f>'CSS WP 15'!I$39</f>
        <v>0</v>
      </c>
      <c r="J23" s="18">
        <f>'CSS WP 15'!J$39</f>
        <v>0</v>
      </c>
      <c r="K23" s="18">
        <f>'CSS WP 15'!K$39</f>
        <v>0</v>
      </c>
      <c r="L23" s="18">
        <f>'CSS WP 15'!L$39</f>
        <v>0</v>
      </c>
      <c r="M23" s="18">
        <f>'CSS WP 15'!M$39</f>
        <v>0</v>
      </c>
      <c r="N23" s="18">
        <f>'CSS WP 15'!N$39</f>
        <v>0</v>
      </c>
      <c r="O23" s="18">
        <f>'CSS WP 15'!O$39</f>
        <v>0</v>
      </c>
      <c r="P23" s="38">
        <f t="shared" si="0"/>
        <v>0</v>
      </c>
      <c r="Q23" s="39" t="b">
        <f t="shared" si="1"/>
        <v>1</v>
      </c>
      <c r="R23" s="38">
        <f t="shared" si="2"/>
        <v>0</v>
      </c>
    </row>
    <row r="24" spans="1:18" ht="15" customHeight="1">
      <c r="A24" s="17">
        <v>16</v>
      </c>
      <c r="B24" s="114">
        <f>'CSS WP 16'!D3</f>
        <v>0</v>
      </c>
      <c r="C24" s="115"/>
      <c r="D24" s="115"/>
      <c r="E24" s="116"/>
      <c r="F24" s="18">
        <f>'CSS WP 16'!F$39</f>
        <v>0</v>
      </c>
      <c r="G24" s="18">
        <f>'CSS WP 16'!G$39</f>
        <v>0</v>
      </c>
      <c r="H24" s="18">
        <f>'CSS WP 16'!H$39</f>
        <v>0</v>
      </c>
      <c r="I24" s="18">
        <f>'CSS WP 16'!I$39</f>
        <v>0</v>
      </c>
      <c r="J24" s="18">
        <f>'CSS WP 16'!J$39</f>
        <v>0</v>
      </c>
      <c r="K24" s="18">
        <f>'CSS WP 16'!K$39</f>
        <v>0</v>
      </c>
      <c r="L24" s="18">
        <f>'CSS WP 16'!L$39</f>
        <v>0</v>
      </c>
      <c r="M24" s="18">
        <f>'CSS WP 16'!M$39</f>
        <v>0</v>
      </c>
      <c r="N24" s="18">
        <f>'CSS WP 16'!N$39</f>
        <v>0</v>
      </c>
      <c r="O24" s="18">
        <f>'CSS WP 16'!O$39</f>
        <v>0</v>
      </c>
      <c r="P24" s="38">
        <f t="shared" si="0"/>
        <v>0</v>
      </c>
      <c r="Q24" s="39" t="b">
        <f t="shared" si="1"/>
        <v>1</v>
      </c>
      <c r="R24" s="38">
        <f t="shared" si="2"/>
        <v>0</v>
      </c>
    </row>
    <row r="25" spans="1:18" ht="15" customHeight="1">
      <c r="A25" s="17">
        <v>17</v>
      </c>
      <c r="B25" s="114">
        <f>'CSS WP 17'!D3</f>
        <v>0</v>
      </c>
      <c r="C25" s="115"/>
      <c r="D25" s="115"/>
      <c r="E25" s="116"/>
      <c r="F25" s="18">
        <f>'CSS WP 17'!F$39</f>
        <v>0</v>
      </c>
      <c r="G25" s="18">
        <f>'CSS WP 17'!G$39</f>
        <v>0</v>
      </c>
      <c r="H25" s="18">
        <f>'CSS WP 17'!H$39</f>
        <v>0</v>
      </c>
      <c r="I25" s="18">
        <f>'CSS WP 17'!I$39</f>
        <v>0</v>
      </c>
      <c r="J25" s="18">
        <f>'CSS WP 17'!J$39</f>
        <v>0</v>
      </c>
      <c r="K25" s="18">
        <f>'CSS WP 17'!K$39</f>
        <v>0</v>
      </c>
      <c r="L25" s="18">
        <f>'CSS WP 17'!L$39</f>
        <v>0</v>
      </c>
      <c r="M25" s="18">
        <f>'CSS WP 17'!M$39</f>
        <v>0</v>
      </c>
      <c r="N25" s="18">
        <f>'CSS WP 17'!N$39</f>
        <v>0</v>
      </c>
      <c r="O25" s="18">
        <f>'CSS WP 17'!O$39</f>
        <v>0</v>
      </c>
      <c r="P25" s="38">
        <f t="shared" si="0"/>
        <v>0</v>
      </c>
      <c r="Q25" s="39" t="b">
        <f t="shared" si="1"/>
        <v>1</v>
      </c>
      <c r="R25" s="38">
        <f t="shared" si="2"/>
        <v>0</v>
      </c>
    </row>
    <row r="26" spans="1:18" ht="15" customHeight="1">
      <c r="A26" s="17">
        <v>18</v>
      </c>
      <c r="B26" s="114">
        <f>'CSS WP 18'!D3</f>
        <v>0</v>
      </c>
      <c r="C26" s="115"/>
      <c r="D26" s="115"/>
      <c r="E26" s="116"/>
      <c r="F26" s="18">
        <f>'CSS WP 18'!F$39</f>
        <v>0</v>
      </c>
      <c r="G26" s="18">
        <f>'CSS WP 18'!G$39</f>
        <v>0</v>
      </c>
      <c r="H26" s="18">
        <f>'CSS WP 18'!H$39</f>
        <v>0</v>
      </c>
      <c r="I26" s="18">
        <f>'CSS WP 18'!I$39</f>
        <v>0</v>
      </c>
      <c r="J26" s="18">
        <f>'CSS WP 18'!J$39</f>
        <v>0</v>
      </c>
      <c r="K26" s="18">
        <f>'CSS WP 18'!K$39</f>
        <v>0</v>
      </c>
      <c r="L26" s="18">
        <f>'CSS WP 18'!L$39</f>
        <v>0</v>
      </c>
      <c r="M26" s="18">
        <f>'CSS WP 18'!M$39</f>
        <v>0</v>
      </c>
      <c r="N26" s="18">
        <f>'CSS WP 18'!N$39</f>
        <v>0</v>
      </c>
      <c r="O26" s="18">
        <f>'CSS WP 18'!O$39</f>
        <v>0</v>
      </c>
      <c r="P26" s="38">
        <f t="shared" si="0"/>
        <v>0</v>
      </c>
      <c r="Q26" s="39" t="b">
        <f t="shared" si="1"/>
        <v>1</v>
      </c>
      <c r="R26" s="38">
        <f t="shared" si="2"/>
        <v>0</v>
      </c>
    </row>
    <row r="27" spans="1:18" ht="15" customHeight="1">
      <c r="A27" s="17">
        <v>19</v>
      </c>
      <c r="B27" s="114">
        <f>'CSS WP 19'!D3</f>
        <v>0</v>
      </c>
      <c r="C27" s="115"/>
      <c r="D27" s="115"/>
      <c r="E27" s="116"/>
      <c r="F27" s="18">
        <f>'CSS WP 19'!F$39</f>
        <v>0</v>
      </c>
      <c r="G27" s="18">
        <f>'CSS WP 19'!G$39</f>
        <v>0</v>
      </c>
      <c r="H27" s="18">
        <f>'CSS WP 19'!H$39</f>
        <v>0</v>
      </c>
      <c r="I27" s="18">
        <f>'CSS WP 19'!I$39</f>
        <v>0</v>
      </c>
      <c r="J27" s="18">
        <f>'CSS WP 19'!J$39</f>
        <v>0</v>
      </c>
      <c r="K27" s="18">
        <f>'CSS WP 19'!K$39</f>
        <v>0</v>
      </c>
      <c r="L27" s="18">
        <f>'CSS WP 19'!L$39</f>
        <v>0</v>
      </c>
      <c r="M27" s="18">
        <f>'CSS WP 19'!M$39</f>
        <v>0</v>
      </c>
      <c r="N27" s="18">
        <f>'CSS WP 19'!N$39</f>
        <v>0</v>
      </c>
      <c r="O27" s="18">
        <f>'CSS WP 19'!O$39</f>
        <v>0</v>
      </c>
      <c r="P27" s="38">
        <f t="shared" si="0"/>
        <v>0</v>
      </c>
      <c r="Q27" s="39" t="b">
        <f t="shared" si="1"/>
        <v>1</v>
      </c>
      <c r="R27" s="38">
        <f t="shared" si="2"/>
        <v>0</v>
      </c>
    </row>
    <row r="28" spans="1:18" ht="15" customHeight="1">
      <c r="A28" s="17">
        <v>20</v>
      </c>
      <c r="B28" s="114">
        <f>'CSS WP 20'!D3</f>
        <v>0</v>
      </c>
      <c r="C28" s="115"/>
      <c r="D28" s="115"/>
      <c r="E28" s="116"/>
      <c r="F28" s="18">
        <f>'CSS WP 20'!F$39</f>
        <v>0</v>
      </c>
      <c r="G28" s="18">
        <f>'CSS WP 20'!G$39</f>
        <v>0</v>
      </c>
      <c r="H28" s="18">
        <f>'CSS WP 20'!H$39</f>
        <v>0</v>
      </c>
      <c r="I28" s="18">
        <f>'CSS WP 20'!I$39</f>
        <v>0</v>
      </c>
      <c r="J28" s="18">
        <f>'CSS WP 20'!J$39</f>
        <v>0</v>
      </c>
      <c r="K28" s="18">
        <f>'CSS WP 20'!K$39</f>
        <v>0</v>
      </c>
      <c r="L28" s="18">
        <f>'CSS WP 20'!L$39</f>
        <v>0</v>
      </c>
      <c r="M28" s="18">
        <f>'CSS WP 20'!M$39</f>
        <v>0</v>
      </c>
      <c r="N28" s="18">
        <f>'CSS WP 20'!N$39</f>
        <v>0</v>
      </c>
      <c r="O28" s="18">
        <f>'CSS WP 20'!O$39</f>
        <v>0</v>
      </c>
      <c r="P28" s="38">
        <f t="shared" si="0"/>
        <v>0</v>
      </c>
      <c r="Q28" s="39" t="b">
        <f t="shared" si="1"/>
        <v>1</v>
      </c>
      <c r="R28" s="38">
        <f t="shared" si="2"/>
        <v>0</v>
      </c>
    </row>
    <row r="29" spans="1:18" ht="15" customHeight="1">
      <c r="A29" s="17">
        <v>21</v>
      </c>
      <c r="B29" s="114">
        <f>'CSS WP 21'!D3</f>
        <v>0</v>
      </c>
      <c r="C29" s="115"/>
      <c r="D29" s="115"/>
      <c r="E29" s="116"/>
      <c r="F29" s="18">
        <f>'CSS WP 21'!F$39</f>
        <v>0</v>
      </c>
      <c r="G29" s="18">
        <f>'CSS WP 21'!G$39</f>
        <v>0</v>
      </c>
      <c r="H29" s="18">
        <f>'CSS WP 21'!H$39</f>
        <v>0</v>
      </c>
      <c r="I29" s="18">
        <f>'CSS WP 21'!I$39</f>
        <v>0</v>
      </c>
      <c r="J29" s="18">
        <f>'CSS WP 21'!J$39</f>
        <v>0</v>
      </c>
      <c r="K29" s="18">
        <f>'CSS WP 21'!K$39</f>
        <v>0</v>
      </c>
      <c r="L29" s="18">
        <f>'CSS WP 21'!L$39</f>
        <v>0</v>
      </c>
      <c r="M29" s="18">
        <f>'CSS WP 21'!M$39</f>
        <v>0</v>
      </c>
      <c r="N29" s="18">
        <f>'CSS WP 21'!N$39</f>
        <v>0</v>
      </c>
      <c r="O29" s="18">
        <f>'CSS WP 21'!O$39</f>
        <v>0</v>
      </c>
      <c r="P29" s="38">
        <f t="shared" si="0"/>
        <v>0</v>
      </c>
      <c r="Q29" s="39" t="b">
        <f t="shared" si="1"/>
        <v>1</v>
      </c>
      <c r="R29" s="38">
        <f t="shared" si="2"/>
        <v>0</v>
      </c>
    </row>
    <row r="30" spans="1:18" ht="15" customHeight="1">
      <c r="A30" s="17">
        <v>22</v>
      </c>
      <c r="B30" s="114">
        <f>'CSS WP 22'!D3</f>
        <v>0</v>
      </c>
      <c r="C30" s="115"/>
      <c r="D30" s="115"/>
      <c r="E30" s="116"/>
      <c r="F30" s="18">
        <f>'CSS WP 22'!F$39</f>
        <v>0</v>
      </c>
      <c r="G30" s="18">
        <f>'CSS WP 22'!G$39</f>
        <v>0</v>
      </c>
      <c r="H30" s="18">
        <f>'CSS WP 22'!H$39</f>
        <v>0</v>
      </c>
      <c r="I30" s="18">
        <f>'CSS WP 22'!I$39</f>
        <v>0</v>
      </c>
      <c r="J30" s="18">
        <f>'CSS WP 22'!J$39</f>
        <v>0</v>
      </c>
      <c r="K30" s="18">
        <f>'CSS WP 22'!K$39</f>
        <v>0</v>
      </c>
      <c r="L30" s="18">
        <f>'CSS WP 22'!L$39</f>
        <v>0</v>
      </c>
      <c r="M30" s="18">
        <f>'CSS WP 22'!M$39</f>
        <v>0</v>
      </c>
      <c r="N30" s="18">
        <f>'CSS WP 22'!N$39</f>
        <v>0</v>
      </c>
      <c r="O30" s="18">
        <f>'CSS WP 22'!O$39</f>
        <v>0</v>
      </c>
      <c r="P30" s="38">
        <f t="shared" si="0"/>
        <v>0</v>
      </c>
      <c r="Q30" s="39" t="b">
        <f t="shared" si="1"/>
        <v>1</v>
      </c>
      <c r="R30" s="38">
        <f t="shared" si="2"/>
        <v>0</v>
      </c>
    </row>
    <row r="31" spans="1:18" ht="15" customHeight="1">
      <c r="A31" s="17">
        <v>23</v>
      </c>
      <c r="B31" s="114">
        <f>'CSS WP 23'!D3</f>
        <v>0</v>
      </c>
      <c r="C31" s="115"/>
      <c r="D31" s="115"/>
      <c r="E31" s="116"/>
      <c r="F31" s="18">
        <f>'CSS WP 23'!F$39</f>
        <v>0</v>
      </c>
      <c r="G31" s="18">
        <f>'CSS WP 23'!G$39</f>
        <v>0</v>
      </c>
      <c r="H31" s="18">
        <f>'CSS WP 23'!H$39</f>
        <v>0</v>
      </c>
      <c r="I31" s="18">
        <f>'CSS WP 23'!I$39</f>
        <v>0</v>
      </c>
      <c r="J31" s="18">
        <f>'CSS WP 23'!J$39</f>
        <v>0</v>
      </c>
      <c r="K31" s="18">
        <f>'CSS WP 23'!K$39</f>
        <v>0</v>
      </c>
      <c r="L31" s="18">
        <f>'CSS WP 23'!L$39</f>
        <v>0</v>
      </c>
      <c r="M31" s="18">
        <f>'CSS WP 23'!M$39</f>
        <v>0</v>
      </c>
      <c r="N31" s="18">
        <f>'CSS WP 23'!N$39</f>
        <v>0</v>
      </c>
      <c r="O31" s="18">
        <f>'CSS WP 23'!O$39</f>
        <v>0</v>
      </c>
      <c r="P31" s="38">
        <f t="shared" si="0"/>
        <v>0</v>
      </c>
      <c r="Q31" s="39" t="b">
        <f t="shared" si="1"/>
        <v>1</v>
      </c>
      <c r="R31" s="38">
        <f t="shared" si="2"/>
        <v>0</v>
      </c>
    </row>
    <row r="32" spans="1:18" ht="15" customHeight="1">
      <c r="A32" s="17">
        <v>24</v>
      </c>
      <c r="B32" s="114">
        <f>'CSS WP 24'!D3</f>
        <v>0</v>
      </c>
      <c r="C32" s="115"/>
      <c r="D32" s="115"/>
      <c r="E32" s="116"/>
      <c r="F32" s="18">
        <f>'CSS WP 24'!F$39</f>
        <v>0</v>
      </c>
      <c r="G32" s="18">
        <f>'CSS WP 24'!G$39</f>
        <v>0</v>
      </c>
      <c r="H32" s="18">
        <f>'CSS WP 24'!H$39</f>
        <v>0</v>
      </c>
      <c r="I32" s="18">
        <f>'CSS WP 24'!I$39</f>
        <v>0</v>
      </c>
      <c r="J32" s="18">
        <f>'CSS WP 24'!J$39</f>
        <v>0</v>
      </c>
      <c r="K32" s="18">
        <f>'CSS WP 24'!K$39</f>
        <v>0</v>
      </c>
      <c r="L32" s="18">
        <f>'CSS WP 24'!L$39</f>
        <v>0</v>
      </c>
      <c r="M32" s="18">
        <f>'CSS WP 24'!M$39</f>
        <v>0</v>
      </c>
      <c r="N32" s="18">
        <f>'CSS WP 24'!N$39</f>
        <v>0</v>
      </c>
      <c r="O32" s="18">
        <f>'CSS WP 24'!O$39</f>
        <v>0</v>
      </c>
      <c r="P32" s="38">
        <f t="shared" si="0"/>
        <v>0</v>
      </c>
      <c r="Q32" s="39" t="b">
        <f t="shared" si="1"/>
        <v>1</v>
      </c>
      <c r="R32" s="38">
        <f t="shared" si="2"/>
        <v>0</v>
      </c>
    </row>
    <row r="33" spans="1:18" ht="15" customHeight="1">
      <c r="A33" s="17">
        <v>25</v>
      </c>
      <c r="B33" s="114">
        <f>'CSS WP 25'!D3</f>
        <v>0</v>
      </c>
      <c r="C33" s="115"/>
      <c r="D33" s="115"/>
      <c r="E33" s="116"/>
      <c r="F33" s="18">
        <f>'CSS WP 25'!F$39</f>
        <v>0</v>
      </c>
      <c r="G33" s="18">
        <f>'CSS WP 25'!G$39</f>
        <v>0</v>
      </c>
      <c r="H33" s="18">
        <f>'CSS WP 25'!H$39</f>
        <v>0</v>
      </c>
      <c r="I33" s="18">
        <f>'CSS WP 25'!I$39</f>
        <v>0</v>
      </c>
      <c r="J33" s="18">
        <f>'CSS WP 25'!J$39</f>
        <v>0</v>
      </c>
      <c r="K33" s="18">
        <f>'CSS WP 25'!K$39</f>
        <v>0</v>
      </c>
      <c r="L33" s="18">
        <f>'CSS WP 25'!L$39</f>
        <v>0</v>
      </c>
      <c r="M33" s="18">
        <f>'CSS WP 25'!M$39</f>
        <v>0</v>
      </c>
      <c r="N33" s="18">
        <f>'CSS WP 25'!N$39</f>
        <v>0</v>
      </c>
      <c r="O33" s="18">
        <f>'CSS WP 25'!O$39</f>
        <v>0</v>
      </c>
      <c r="P33" s="38">
        <f t="shared" si="0"/>
        <v>0</v>
      </c>
      <c r="Q33" s="39" t="b">
        <f t="shared" si="1"/>
        <v>1</v>
      </c>
      <c r="R33" s="38">
        <f t="shared" si="2"/>
        <v>0</v>
      </c>
    </row>
    <row r="34" spans="1:18" ht="15" customHeight="1">
      <c r="A34" s="21"/>
      <c r="B34" s="22" t="s">
        <v>86</v>
      </c>
      <c r="C34" s="22"/>
      <c r="D34" s="22"/>
      <c r="E34" s="23"/>
      <c r="F34" s="24">
        <f>SUM(F9:F33)</f>
        <v>6138138.239999999</v>
      </c>
      <c r="G34" s="24">
        <f aca="true" t="shared" si="3" ref="G34:O34">SUM(G9:G33)</f>
        <v>6086462.63</v>
      </c>
      <c r="H34" s="24">
        <f t="shared" si="3"/>
        <v>6798.12</v>
      </c>
      <c r="I34" s="24">
        <f t="shared" si="3"/>
        <v>0</v>
      </c>
      <c r="J34" s="24">
        <f t="shared" si="3"/>
        <v>44125.54</v>
      </c>
      <c r="K34" s="24">
        <f t="shared" si="3"/>
        <v>0</v>
      </c>
      <c r="L34" s="24">
        <f t="shared" si="3"/>
        <v>0</v>
      </c>
      <c r="M34" s="24">
        <f t="shared" si="3"/>
        <v>0</v>
      </c>
      <c r="N34" s="24">
        <f t="shared" si="3"/>
        <v>0</v>
      </c>
      <c r="O34" s="24">
        <f t="shared" si="3"/>
        <v>751.95</v>
      </c>
      <c r="P34" s="38">
        <f t="shared" si="0"/>
        <v>6138138.24</v>
      </c>
      <c r="Q34" s="39" t="b">
        <f t="shared" si="1"/>
        <v>1</v>
      </c>
      <c r="R34" s="38">
        <f t="shared" si="2"/>
        <v>6138138.239999999</v>
      </c>
    </row>
    <row r="35" spans="1:18" ht="15" customHeight="1">
      <c r="A35" s="13" t="s">
        <v>68</v>
      </c>
      <c r="B35" s="14"/>
      <c r="C35" s="14"/>
      <c r="D35" s="14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38">
        <f t="shared" si="0"/>
        <v>0</v>
      </c>
      <c r="Q35" s="39" t="b">
        <f t="shared" si="1"/>
        <v>1</v>
      </c>
      <c r="R35" s="38">
        <f t="shared" si="2"/>
        <v>0</v>
      </c>
    </row>
    <row r="36" spans="1:18" ht="15" customHeight="1">
      <c r="A36" s="46"/>
      <c r="B36" s="19" t="s">
        <v>69</v>
      </c>
      <c r="C36" s="19"/>
      <c r="D36" s="19"/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38">
        <f t="shared" si="0"/>
        <v>0</v>
      </c>
      <c r="Q36" s="39" t="b">
        <f t="shared" si="1"/>
        <v>1</v>
      </c>
      <c r="R36" s="38">
        <f t="shared" si="2"/>
        <v>0</v>
      </c>
    </row>
    <row r="37" spans="1:18" ht="15" customHeight="1">
      <c r="A37" s="17"/>
      <c r="B37" s="19"/>
      <c r="C37" s="19" t="s">
        <v>30</v>
      </c>
      <c r="D37" s="19"/>
      <c r="E37" s="2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38">
        <f t="shared" si="0"/>
        <v>0</v>
      </c>
      <c r="Q37" s="39" t="b">
        <f t="shared" si="1"/>
        <v>1</v>
      </c>
      <c r="R37" s="38">
        <f t="shared" si="2"/>
        <v>0</v>
      </c>
    </row>
    <row r="38" spans="1:18" ht="15" customHeight="1">
      <c r="A38" s="17"/>
      <c r="B38" s="47"/>
      <c r="C38" s="19" t="s">
        <v>50</v>
      </c>
      <c r="D38" s="19"/>
      <c r="E38" s="20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38">
        <f t="shared" si="0"/>
        <v>0</v>
      </c>
      <c r="Q38" s="39" t="b">
        <f t="shared" si="1"/>
        <v>1</v>
      </c>
      <c r="R38" s="38">
        <f t="shared" si="2"/>
        <v>0</v>
      </c>
    </row>
    <row r="39" spans="1:18" ht="15" customHeight="1">
      <c r="A39" s="17"/>
      <c r="B39" s="19"/>
      <c r="C39" s="19" t="s">
        <v>31</v>
      </c>
      <c r="D39" s="19"/>
      <c r="E39" s="20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38">
        <f t="shared" si="0"/>
        <v>0</v>
      </c>
      <c r="Q39" s="39" t="b">
        <f t="shared" si="1"/>
        <v>1</v>
      </c>
      <c r="R39" s="38">
        <f t="shared" si="2"/>
        <v>0</v>
      </c>
    </row>
    <row r="40" spans="1:18" ht="15" customHeight="1">
      <c r="A40" s="17"/>
      <c r="B40" s="19"/>
      <c r="C40" s="47" t="s">
        <v>70</v>
      </c>
      <c r="D40" s="19"/>
      <c r="E40" s="20"/>
      <c r="F40" s="18">
        <f aca="true" t="shared" si="4" ref="F40:O40">SUM(F37:F39)</f>
        <v>0</v>
      </c>
      <c r="G40" s="18">
        <f t="shared" si="4"/>
        <v>0</v>
      </c>
      <c r="H40" s="18">
        <f t="shared" si="4"/>
        <v>0</v>
      </c>
      <c r="I40" s="18">
        <f t="shared" si="4"/>
        <v>0</v>
      </c>
      <c r="J40" s="18">
        <f t="shared" si="4"/>
        <v>0</v>
      </c>
      <c r="K40" s="18">
        <f t="shared" si="4"/>
        <v>0</v>
      </c>
      <c r="L40" s="18">
        <f t="shared" si="4"/>
        <v>0</v>
      </c>
      <c r="M40" s="18">
        <f t="shared" si="4"/>
        <v>0</v>
      </c>
      <c r="N40" s="18">
        <f t="shared" si="4"/>
        <v>0</v>
      </c>
      <c r="O40" s="18">
        <f t="shared" si="4"/>
        <v>0</v>
      </c>
      <c r="P40" s="38">
        <f t="shared" si="0"/>
        <v>0</v>
      </c>
      <c r="Q40" s="39" t="b">
        <f t="shared" si="1"/>
        <v>1</v>
      </c>
      <c r="R40" s="38">
        <f t="shared" si="2"/>
        <v>0</v>
      </c>
    </row>
    <row r="41" spans="1:18" ht="15" customHeight="1">
      <c r="A41" s="46"/>
      <c r="B41" s="19" t="s">
        <v>49</v>
      </c>
      <c r="C41" s="19"/>
      <c r="D41" s="19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38">
        <f t="shared" si="0"/>
        <v>0</v>
      </c>
      <c r="Q41" s="39" t="b">
        <f t="shared" si="1"/>
        <v>1</v>
      </c>
      <c r="R41" s="38">
        <f t="shared" si="2"/>
        <v>0</v>
      </c>
    </row>
    <row r="42" spans="1:18" ht="15" customHeight="1">
      <c r="A42" s="17"/>
      <c r="B42" s="19"/>
      <c r="C42" s="19" t="s">
        <v>30</v>
      </c>
      <c r="D42" s="19"/>
      <c r="E42" s="20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38">
        <f t="shared" si="0"/>
        <v>0</v>
      </c>
      <c r="Q42" s="39" t="b">
        <f t="shared" si="1"/>
        <v>1</v>
      </c>
      <c r="R42" s="38">
        <f t="shared" si="2"/>
        <v>0</v>
      </c>
    </row>
    <row r="43" spans="1:18" ht="15" customHeight="1">
      <c r="A43" s="17"/>
      <c r="B43" s="47"/>
      <c r="C43" s="19" t="s">
        <v>50</v>
      </c>
      <c r="D43" s="19"/>
      <c r="E43" s="20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8">
        <f t="shared" si="0"/>
        <v>0</v>
      </c>
      <c r="Q43" s="39" t="b">
        <f t="shared" si="1"/>
        <v>1</v>
      </c>
      <c r="R43" s="38">
        <f t="shared" si="2"/>
        <v>0</v>
      </c>
    </row>
    <row r="44" spans="1:18" ht="15" customHeight="1">
      <c r="A44" s="17"/>
      <c r="B44" s="19"/>
      <c r="C44" s="19" t="s">
        <v>31</v>
      </c>
      <c r="D44" s="19"/>
      <c r="E44" s="20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38">
        <f t="shared" si="0"/>
        <v>0</v>
      </c>
      <c r="Q44" s="39" t="b">
        <f t="shared" si="1"/>
        <v>1</v>
      </c>
      <c r="R44" s="38">
        <f t="shared" si="2"/>
        <v>0</v>
      </c>
    </row>
    <row r="45" spans="1:18" ht="15" customHeight="1">
      <c r="A45" s="17"/>
      <c r="B45" s="19"/>
      <c r="C45" s="47" t="s">
        <v>57</v>
      </c>
      <c r="D45" s="19"/>
      <c r="E45" s="20"/>
      <c r="F45" s="18">
        <f>SUM(F42:F44)</f>
        <v>0</v>
      </c>
      <c r="G45" s="18">
        <f aca="true" t="shared" si="5" ref="G45:O45">SUM(G42:G44)</f>
        <v>0</v>
      </c>
      <c r="H45" s="18">
        <f t="shared" si="5"/>
        <v>0</v>
      </c>
      <c r="I45" s="18">
        <f t="shared" si="5"/>
        <v>0</v>
      </c>
      <c r="J45" s="18">
        <f t="shared" si="5"/>
        <v>0</v>
      </c>
      <c r="K45" s="18">
        <f t="shared" si="5"/>
        <v>0</v>
      </c>
      <c r="L45" s="18">
        <f t="shared" si="5"/>
        <v>0</v>
      </c>
      <c r="M45" s="18">
        <f t="shared" si="5"/>
        <v>0</v>
      </c>
      <c r="N45" s="18">
        <f t="shared" si="5"/>
        <v>0</v>
      </c>
      <c r="O45" s="18">
        <f t="shared" si="5"/>
        <v>0</v>
      </c>
      <c r="P45" s="38">
        <f t="shared" si="0"/>
        <v>0</v>
      </c>
      <c r="Q45" s="39" t="b">
        <f t="shared" si="1"/>
        <v>1</v>
      </c>
      <c r="R45" s="38">
        <f t="shared" si="2"/>
        <v>0</v>
      </c>
    </row>
    <row r="46" spans="1:18" ht="15" customHeight="1">
      <c r="A46" s="17"/>
      <c r="B46" s="19" t="s">
        <v>51</v>
      </c>
      <c r="C46" s="47"/>
      <c r="D46" s="19"/>
      <c r="E46" s="20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38">
        <f t="shared" si="0"/>
        <v>0</v>
      </c>
      <c r="Q46" s="39" t="b">
        <f t="shared" si="1"/>
        <v>1</v>
      </c>
      <c r="R46" s="38">
        <f t="shared" si="2"/>
        <v>0</v>
      </c>
    </row>
    <row r="47" spans="1:18" ht="15" customHeight="1">
      <c r="A47" s="17"/>
      <c r="B47" s="19"/>
      <c r="C47" s="19" t="s">
        <v>30</v>
      </c>
      <c r="D47" s="19"/>
      <c r="E47" s="20"/>
      <c r="F47" s="18">
        <v>492088.29</v>
      </c>
      <c r="G47" s="18">
        <f>F47-30671.14</f>
        <v>461417.14999999997</v>
      </c>
      <c r="H47" s="18"/>
      <c r="I47" s="18"/>
      <c r="J47" s="18"/>
      <c r="K47" s="18"/>
      <c r="L47" s="18"/>
      <c r="M47" s="18"/>
      <c r="N47" s="18"/>
      <c r="O47" s="18">
        <v>30671.14</v>
      </c>
      <c r="P47" s="38">
        <f t="shared" si="0"/>
        <v>492088.29</v>
      </c>
      <c r="Q47" s="39" t="b">
        <f t="shared" si="1"/>
        <v>1</v>
      </c>
      <c r="R47" s="38">
        <f t="shared" si="2"/>
        <v>492088.29</v>
      </c>
    </row>
    <row r="48" spans="1:18" ht="15" customHeight="1">
      <c r="A48" s="17"/>
      <c r="B48" s="19"/>
      <c r="C48" s="19" t="s">
        <v>31</v>
      </c>
      <c r="D48" s="19"/>
      <c r="E48" s="20"/>
      <c r="F48" s="18">
        <v>785256.15</v>
      </c>
      <c r="G48" s="18">
        <f>F48</f>
        <v>785256.15</v>
      </c>
      <c r="H48" s="18"/>
      <c r="I48" s="18"/>
      <c r="J48" s="18"/>
      <c r="K48" s="18"/>
      <c r="L48" s="18"/>
      <c r="M48" s="18"/>
      <c r="N48" s="18"/>
      <c r="O48" s="18"/>
      <c r="P48" s="38">
        <f t="shared" si="0"/>
        <v>785256.15</v>
      </c>
      <c r="Q48" s="39" t="b">
        <f t="shared" si="1"/>
        <v>1</v>
      </c>
      <c r="R48" s="38">
        <f t="shared" si="2"/>
        <v>785256.15</v>
      </c>
    </row>
    <row r="49" spans="1:18" ht="15" customHeight="1">
      <c r="A49" s="17"/>
      <c r="B49" s="47"/>
      <c r="C49" s="19" t="s">
        <v>33</v>
      </c>
      <c r="D49" s="19"/>
      <c r="E49" s="20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38">
        <f t="shared" si="0"/>
        <v>0</v>
      </c>
      <c r="Q49" s="39" t="b">
        <f t="shared" si="1"/>
        <v>1</v>
      </c>
      <c r="R49" s="38">
        <f t="shared" si="2"/>
        <v>0</v>
      </c>
    </row>
    <row r="50" spans="1:18" ht="15" customHeight="1">
      <c r="A50" s="17"/>
      <c r="B50" s="47"/>
      <c r="C50" s="19" t="s">
        <v>187</v>
      </c>
      <c r="D50" s="19"/>
      <c r="E50" s="20"/>
      <c r="F50" s="18">
        <v>473928.71</v>
      </c>
      <c r="G50" s="18">
        <f>F50</f>
        <v>473928.71</v>
      </c>
      <c r="H50" s="18"/>
      <c r="I50" s="18"/>
      <c r="J50" s="18"/>
      <c r="K50" s="18"/>
      <c r="L50" s="18"/>
      <c r="M50" s="18"/>
      <c r="N50" s="18"/>
      <c r="O50" s="18"/>
      <c r="P50" s="38">
        <f t="shared" si="0"/>
        <v>473928.71</v>
      </c>
      <c r="Q50" s="39" t="b">
        <f t="shared" si="1"/>
        <v>1</v>
      </c>
      <c r="R50" s="38">
        <f t="shared" si="2"/>
        <v>473928.71</v>
      </c>
    </row>
    <row r="51" spans="1:18" ht="15" customHeight="1">
      <c r="A51" s="17"/>
      <c r="B51" s="47"/>
      <c r="C51" s="19" t="s">
        <v>188</v>
      </c>
      <c r="D51" s="19"/>
      <c r="E51" s="20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38">
        <f t="shared" si="0"/>
        <v>0</v>
      </c>
      <c r="Q51" s="39" t="b">
        <f t="shared" si="1"/>
        <v>1</v>
      </c>
      <c r="R51" s="38">
        <f t="shared" si="2"/>
        <v>0</v>
      </c>
    </row>
    <row r="52" spans="1:18" ht="15" customHeight="1">
      <c r="A52" s="17"/>
      <c r="B52" s="47"/>
      <c r="C52" s="19" t="s">
        <v>34</v>
      </c>
      <c r="D52" s="19"/>
      <c r="E52" s="20"/>
      <c r="F52" s="18">
        <f>SUM(F47:F51)</f>
        <v>1751273.15</v>
      </c>
      <c r="G52" s="18">
        <f aca="true" t="shared" si="6" ref="G52:O52">SUM(G47:G51)</f>
        <v>1720602.01</v>
      </c>
      <c r="H52" s="18">
        <f t="shared" si="6"/>
        <v>0</v>
      </c>
      <c r="I52" s="18">
        <f t="shared" si="6"/>
        <v>0</v>
      </c>
      <c r="J52" s="18">
        <f t="shared" si="6"/>
        <v>0</v>
      </c>
      <c r="K52" s="18">
        <f t="shared" si="6"/>
        <v>0</v>
      </c>
      <c r="L52" s="18">
        <f t="shared" si="6"/>
        <v>0</v>
      </c>
      <c r="M52" s="18">
        <f t="shared" si="6"/>
        <v>0</v>
      </c>
      <c r="N52" s="18">
        <f t="shared" si="6"/>
        <v>0</v>
      </c>
      <c r="O52" s="18">
        <f t="shared" si="6"/>
        <v>30671.14</v>
      </c>
      <c r="P52" s="38">
        <f t="shared" si="0"/>
        <v>1751273.15</v>
      </c>
      <c r="Q52" s="39" t="b">
        <f t="shared" si="1"/>
        <v>1</v>
      </c>
      <c r="R52" s="38">
        <f t="shared" si="2"/>
        <v>1751273.15</v>
      </c>
    </row>
    <row r="53" spans="1:18" ht="15" customHeight="1">
      <c r="A53" s="17"/>
      <c r="B53" s="47" t="s">
        <v>71</v>
      </c>
      <c r="C53" s="19"/>
      <c r="D53" s="19"/>
      <c r="E53" s="20"/>
      <c r="F53" s="18">
        <f>F40+F45+F52</f>
        <v>1751273.15</v>
      </c>
      <c r="G53" s="18">
        <f aca="true" t="shared" si="7" ref="G53:O53">G40+G45+G52</f>
        <v>1720602.01</v>
      </c>
      <c r="H53" s="18">
        <f t="shared" si="7"/>
        <v>0</v>
      </c>
      <c r="I53" s="18">
        <f t="shared" si="7"/>
        <v>0</v>
      </c>
      <c r="J53" s="18">
        <f t="shared" si="7"/>
        <v>0</v>
      </c>
      <c r="K53" s="18">
        <f t="shared" si="7"/>
        <v>0</v>
      </c>
      <c r="L53" s="18">
        <f t="shared" si="7"/>
        <v>0</v>
      </c>
      <c r="M53" s="18">
        <f t="shared" si="7"/>
        <v>0</v>
      </c>
      <c r="N53" s="18">
        <f t="shared" si="7"/>
        <v>0</v>
      </c>
      <c r="O53" s="18">
        <f t="shared" si="7"/>
        <v>30671.14</v>
      </c>
      <c r="P53" s="38">
        <f t="shared" si="0"/>
        <v>1751273.15</v>
      </c>
      <c r="Q53" s="39" t="b">
        <f t="shared" si="1"/>
        <v>1</v>
      </c>
      <c r="R53" s="38">
        <f t="shared" si="2"/>
        <v>1751273.15</v>
      </c>
    </row>
    <row r="54" spans="1:18" ht="15" customHeight="1">
      <c r="A54" s="48" t="s">
        <v>32</v>
      </c>
      <c r="B54" s="49"/>
      <c r="C54" s="49"/>
      <c r="D54" s="49"/>
      <c r="E54" s="50"/>
      <c r="F54" s="51">
        <f>F53+F34</f>
        <v>7889411.389999999</v>
      </c>
      <c r="G54" s="51">
        <f aca="true" t="shared" si="8" ref="G54:O54">G53+G34</f>
        <v>7807064.64</v>
      </c>
      <c r="H54" s="51">
        <f t="shared" si="8"/>
        <v>6798.12</v>
      </c>
      <c r="I54" s="51">
        <f t="shared" si="8"/>
        <v>0</v>
      </c>
      <c r="J54" s="51">
        <f t="shared" si="8"/>
        <v>44125.54</v>
      </c>
      <c r="K54" s="51">
        <f t="shared" si="8"/>
        <v>0</v>
      </c>
      <c r="L54" s="51">
        <f t="shared" si="8"/>
        <v>0</v>
      </c>
      <c r="M54" s="51">
        <f t="shared" si="8"/>
        <v>0</v>
      </c>
      <c r="N54" s="51">
        <f t="shared" si="8"/>
        <v>0</v>
      </c>
      <c r="O54" s="51">
        <f t="shared" si="8"/>
        <v>31423.09</v>
      </c>
      <c r="P54" s="38">
        <f t="shared" si="0"/>
        <v>7889411.39</v>
      </c>
      <c r="Q54" s="39" t="b">
        <f t="shared" si="1"/>
        <v>1</v>
      </c>
      <c r="R54" s="38">
        <f t="shared" si="2"/>
        <v>7889411.389999999</v>
      </c>
    </row>
    <row r="55" spans="1:18" ht="15" customHeight="1">
      <c r="A55" s="123" t="s">
        <v>35</v>
      </c>
      <c r="B55" s="52"/>
      <c r="C55" s="52"/>
      <c r="D55" s="52"/>
      <c r="E55" s="52"/>
      <c r="F55" s="52"/>
      <c r="G55" s="52"/>
      <c r="H55" s="52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8.75" customHeight="1">
      <c r="A56" s="8" t="s">
        <v>36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</row>
  </sheetData>
  <sheetProtection selectLockedCells="1"/>
  <mergeCells count="32">
    <mergeCell ref="B31:E31"/>
    <mergeCell ref="B32:E32"/>
    <mergeCell ref="B33:E33"/>
    <mergeCell ref="A8:E8"/>
    <mergeCell ref="B27:E27"/>
    <mergeCell ref="B28:E28"/>
    <mergeCell ref="B29:E29"/>
    <mergeCell ref="B30:E30"/>
    <mergeCell ref="B23:E23"/>
    <mergeCell ref="B24:E24"/>
    <mergeCell ref="B26:E26"/>
    <mergeCell ref="B19:E19"/>
    <mergeCell ref="B20:E20"/>
    <mergeCell ref="B21:E21"/>
    <mergeCell ref="B22:E22"/>
    <mergeCell ref="B10:E10"/>
    <mergeCell ref="B16:E16"/>
    <mergeCell ref="B17:E17"/>
    <mergeCell ref="B18:E18"/>
    <mergeCell ref="B25:E25"/>
    <mergeCell ref="B11:E11"/>
    <mergeCell ref="B12:E12"/>
    <mergeCell ref="B13:E13"/>
    <mergeCell ref="B14:E14"/>
    <mergeCell ref="B15:E15"/>
    <mergeCell ref="G6:O6"/>
    <mergeCell ref="A1:O1"/>
    <mergeCell ref="A5:E7"/>
    <mergeCell ref="B9:E9"/>
    <mergeCell ref="F6:F7"/>
    <mergeCell ref="D3:E3"/>
    <mergeCell ref="D2:E2"/>
  </mergeCells>
  <printOptions horizontalCentered="1"/>
  <pageMargins left="0.5" right="0.5" top="0.75" bottom="0.75" header="0.5" footer="0.5"/>
  <pageSetup fitToHeight="1" fitToWidth="1" horizontalDpi="600" verticalDpi="600" orientation="portrait" scale="55" r:id="rId3"/>
  <headerFooter alignWithMargins="0">
    <oddHeader>&amp;REnclosure 2</oddHeader>
    <oddFooter>&amp;LPage 27&amp;Rver 4 (12/2008)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R10"/>
  <sheetViews>
    <sheetView zoomScale="80" zoomScaleNormal="80" workbookViewId="0" topLeftCell="A1">
      <selection activeCell="O10" sqref="O10"/>
    </sheetView>
  </sheetViews>
  <sheetFormatPr defaultColWidth="0" defaultRowHeight="12.75" zeroHeight="1"/>
  <cols>
    <col min="1" max="4" width="3.7109375" style="0" customWidth="1"/>
    <col min="5" max="5" width="25.421875" style="0" customWidth="1"/>
    <col min="6" max="6" width="16.57421875" style="0" customWidth="1"/>
    <col min="7" max="7" width="12.7109375" style="0" customWidth="1"/>
    <col min="8" max="8" width="15.7109375" style="0" customWidth="1"/>
    <col min="9" max="9" width="16.00390625" style="0" customWidth="1"/>
    <col min="10" max="11" width="12.7109375" style="0" customWidth="1"/>
    <col min="12" max="12" width="17.140625" style="0" customWidth="1"/>
    <col min="13" max="13" width="15.28125" style="0" customWidth="1"/>
    <col min="14" max="15" width="12.7109375" style="0" customWidth="1"/>
    <col min="16" max="18" width="12.7109375" style="0" hidden="1" customWidth="1"/>
  </cols>
  <sheetData>
    <row r="1" spans="1:15" ht="42.75" customHeight="1">
      <c r="A1" s="76" t="s">
        <v>165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33"/>
    </row>
    <row r="2" spans="1:15" ht="20.1" customHeight="1">
      <c r="A2" s="7" t="s">
        <v>25</v>
      </c>
      <c r="B2" s="7"/>
      <c r="C2" s="7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10">
        <f>'CSS WP 1'!O2</f>
        <v>39843</v>
      </c>
    </row>
    <row r="3" spans="1:15" ht="15" customHeight="1">
      <c r="A3" s="44"/>
      <c r="B3" s="44"/>
      <c r="C3" s="44"/>
      <c r="D3" s="105"/>
      <c r="E3" s="105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" customHeight="1">
      <c r="A5" s="106"/>
      <c r="B5" s="107"/>
      <c r="C5" s="107"/>
      <c r="D5" s="107"/>
      <c r="E5" s="108"/>
      <c r="F5" s="11" t="s">
        <v>16</v>
      </c>
      <c r="G5" s="11" t="s">
        <v>17</v>
      </c>
      <c r="H5" s="11" t="s">
        <v>24</v>
      </c>
      <c r="I5" s="11" t="s">
        <v>18</v>
      </c>
      <c r="J5" s="11" t="s">
        <v>19</v>
      </c>
      <c r="K5" s="11" t="s">
        <v>20</v>
      </c>
      <c r="L5" s="11" t="s">
        <v>21</v>
      </c>
      <c r="M5" s="11" t="s">
        <v>22</v>
      </c>
      <c r="N5" s="11" t="s">
        <v>23</v>
      </c>
      <c r="O5" s="11" t="s">
        <v>53</v>
      </c>
    </row>
    <row r="6" spans="1:15" s="3" customFormat="1" ht="15" customHeight="1">
      <c r="A6" s="109"/>
      <c r="B6" s="110"/>
      <c r="C6" s="110"/>
      <c r="D6" s="110"/>
      <c r="E6" s="111"/>
      <c r="F6" s="92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</row>
    <row r="7" spans="1:18" s="1" customFormat="1" ht="42" customHeight="1">
      <c r="A7" s="112"/>
      <c r="B7" s="95"/>
      <c r="C7" s="95"/>
      <c r="D7" s="95"/>
      <c r="E7" s="113"/>
      <c r="F7" s="93"/>
      <c r="G7" s="29" t="s">
        <v>0</v>
      </c>
      <c r="H7" s="37" t="s">
        <v>28</v>
      </c>
      <c r="I7" s="37" t="s">
        <v>15</v>
      </c>
      <c r="J7" s="37" t="s">
        <v>1</v>
      </c>
      <c r="K7" s="29" t="s">
        <v>12</v>
      </c>
      <c r="L7" s="29" t="s">
        <v>13</v>
      </c>
      <c r="M7" s="29" t="s">
        <v>2</v>
      </c>
      <c r="N7" s="29" t="s">
        <v>14</v>
      </c>
      <c r="O7" s="29" t="s">
        <v>52</v>
      </c>
      <c r="P7" s="2"/>
      <c r="Q7" s="2"/>
      <c r="R7" s="2"/>
    </row>
    <row r="8" spans="1:15" ht="24.95" customHeight="1">
      <c r="A8" s="53" t="s">
        <v>30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24.95" customHeight="1">
      <c r="A9" s="21" t="s">
        <v>4</v>
      </c>
      <c r="B9" s="22"/>
      <c r="C9" s="22"/>
      <c r="D9" s="22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24.95" customHeight="1">
      <c r="A10" s="54" t="s">
        <v>166</v>
      </c>
      <c r="B10" s="26"/>
      <c r="C10" s="26"/>
      <c r="D10" s="26"/>
      <c r="E10" s="27"/>
      <c r="F10" s="28">
        <f aca="true" t="shared" si="0" ref="F10:O10">SUM(F8:F9)</f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</row>
  </sheetData>
  <sheetProtection sheet="1" selectLockedCells="1"/>
  <mergeCells count="6">
    <mergeCell ref="A1:N1"/>
    <mergeCell ref="A5:E7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60" r:id="rId1"/>
  <headerFooter alignWithMargins="0">
    <oddHeader>&amp;REnclosure 2</oddHeader>
    <oddFooter>&amp;LPage 28&amp;Rver 4 (12/2008)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66"/>
  <sheetViews>
    <sheetView zoomScale="80" zoomScaleNormal="80" workbookViewId="0" topLeftCell="A1">
      <selection activeCell="A5" sqref="A5:E7"/>
    </sheetView>
  </sheetViews>
  <sheetFormatPr defaultColWidth="0" defaultRowHeight="12.75" zeroHeight="1"/>
  <cols>
    <col min="1" max="4" width="3.7109375" style="0" customWidth="1"/>
    <col min="5" max="5" width="26.28125" style="0" customWidth="1"/>
    <col min="6" max="6" width="15.7109375" style="0" customWidth="1"/>
    <col min="7" max="7" width="12.7109375" style="0" customWidth="1"/>
    <col min="8" max="8" width="16.140625" style="0" customWidth="1"/>
    <col min="9" max="9" width="15.7109375" style="0" customWidth="1"/>
    <col min="10" max="11" width="12.7109375" style="0" customWidth="1"/>
    <col min="12" max="12" width="15.8515625" style="0" customWidth="1"/>
    <col min="13" max="13" width="15.57421875" style="0" customWidth="1"/>
    <col min="14" max="18" width="12.7109375" style="0" customWidth="1"/>
  </cols>
  <sheetData>
    <row r="1" spans="1:18" ht="37.5" customHeight="1">
      <c r="A1" s="76" t="s">
        <v>163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33"/>
      <c r="P1" s="33"/>
      <c r="Q1" s="33"/>
      <c r="R1" s="33"/>
    </row>
    <row r="2" spans="1:18" ht="20.1" customHeight="1">
      <c r="A2" s="7" t="s">
        <v>25</v>
      </c>
      <c r="B2" s="7"/>
      <c r="C2" s="7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10">
        <f>'CSS WP 1'!O2</f>
        <v>39843</v>
      </c>
      <c r="P2" s="33"/>
      <c r="Q2" s="33"/>
      <c r="R2" s="33"/>
    </row>
    <row r="3" spans="1:18" ht="15" customHeight="1">
      <c r="A3" s="44"/>
      <c r="B3" s="44"/>
      <c r="C3" s="44"/>
      <c r="D3" s="105"/>
      <c r="E3" s="105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s="3" customFormat="1" ht="15" customHeight="1">
      <c r="A5" s="79" t="s">
        <v>37</v>
      </c>
      <c r="B5" s="80"/>
      <c r="C5" s="80"/>
      <c r="D5" s="80"/>
      <c r="E5" s="81"/>
      <c r="F5" s="11" t="s">
        <v>16</v>
      </c>
      <c r="G5" s="11" t="s">
        <v>17</v>
      </c>
      <c r="H5" s="11" t="s">
        <v>24</v>
      </c>
      <c r="I5" s="11" t="s">
        <v>18</v>
      </c>
      <c r="J5" s="11" t="s">
        <v>19</v>
      </c>
      <c r="K5" s="11" t="s">
        <v>20</v>
      </c>
      <c r="L5" s="11" t="s">
        <v>21</v>
      </c>
      <c r="M5" s="11" t="s">
        <v>22</v>
      </c>
      <c r="N5" s="11" t="s">
        <v>23</v>
      </c>
      <c r="O5" s="11" t="s">
        <v>53</v>
      </c>
      <c r="P5" s="45"/>
      <c r="Q5" s="45"/>
      <c r="R5" s="45"/>
    </row>
    <row r="6" spans="1:18" s="3" customFormat="1" ht="15" customHeight="1">
      <c r="A6" s="82"/>
      <c r="B6" s="83"/>
      <c r="C6" s="83"/>
      <c r="D6" s="83"/>
      <c r="E6" s="84"/>
      <c r="F6" s="92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45"/>
      <c r="Q6" s="45"/>
      <c r="R6" s="45"/>
    </row>
    <row r="7" spans="1:18" s="1" customFormat="1" ht="42" customHeight="1">
      <c r="A7" s="85"/>
      <c r="B7" s="86"/>
      <c r="C7" s="86"/>
      <c r="D7" s="86"/>
      <c r="E7" s="87"/>
      <c r="F7" s="93"/>
      <c r="G7" s="29" t="s">
        <v>0</v>
      </c>
      <c r="H7" s="29" t="s">
        <v>28</v>
      </c>
      <c r="I7" s="29" t="s">
        <v>15</v>
      </c>
      <c r="J7" s="29" t="s">
        <v>1</v>
      </c>
      <c r="K7" s="29" t="s">
        <v>12</v>
      </c>
      <c r="L7" s="29" t="s">
        <v>13</v>
      </c>
      <c r="M7" s="29" t="s">
        <v>2</v>
      </c>
      <c r="N7" s="29" t="s">
        <v>14</v>
      </c>
      <c r="O7" s="29" t="s">
        <v>52</v>
      </c>
      <c r="P7" s="43" t="s">
        <v>184</v>
      </c>
      <c r="Q7" s="43" t="s">
        <v>185</v>
      </c>
      <c r="R7" s="43" t="s">
        <v>186</v>
      </c>
    </row>
    <row r="8" spans="1:18" ht="24.95" customHeight="1">
      <c r="A8" s="13" t="s">
        <v>168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38">
        <f aca="true" t="shared" si="0" ref="P8:P22">SUM(G8:O8)</f>
        <v>0</v>
      </c>
      <c r="Q8" s="39" t="b">
        <f aca="true" t="shared" si="1" ref="Q8:Q22">EXACT(P8,R8)</f>
        <v>1</v>
      </c>
      <c r="R8" s="38">
        <f aca="true" t="shared" si="2" ref="R8:R22">F8</f>
        <v>0</v>
      </c>
    </row>
    <row r="9" spans="1:18" ht="24.95" customHeight="1">
      <c r="A9" s="17"/>
      <c r="B9" s="19" t="s">
        <v>38</v>
      </c>
      <c r="C9" s="19"/>
      <c r="D9" s="19"/>
      <c r="E9" s="20"/>
      <c r="F9" s="18">
        <v>14823.97</v>
      </c>
      <c r="G9" s="18">
        <f>F9</f>
        <v>14823.97</v>
      </c>
      <c r="H9" s="18"/>
      <c r="I9" s="18"/>
      <c r="J9" s="18"/>
      <c r="K9" s="18"/>
      <c r="L9" s="18"/>
      <c r="M9" s="18"/>
      <c r="N9" s="18"/>
      <c r="O9" s="18"/>
      <c r="P9" s="38">
        <f t="shared" si="0"/>
        <v>14823.97</v>
      </c>
      <c r="Q9" s="39" t="b">
        <f t="shared" si="1"/>
        <v>1</v>
      </c>
      <c r="R9" s="38">
        <f t="shared" si="2"/>
        <v>14823.97</v>
      </c>
    </row>
    <row r="10" spans="1:18" ht="24.95" customHeight="1">
      <c r="A10" s="17"/>
      <c r="B10" s="19" t="s">
        <v>39</v>
      </c>
      <c r="C10" s="19"/>
      <c r="D10" s="19"/>
      <c r="E10" s="20"/>
      <c r="F10" s="18">
        <v>57753.15</v>
      </c>
      <c r="G10" s="18">
        <f>F10</f>
        <v>57753.15</v>
      </c>
      <c r="H10" s="18"/>
      <c r="I10" s="18"/>
      <c r="J10" s="18"/>
      <c r="K10" s="18"/>
      <c r="L10" s="18"/>
      <c r="M10" s="18"/>
      <c r="N10" s="18"/>
      <c r="O10" s="18"/>
      <c r="P10" s="38">
        <f t="shared" si="0"/>
        <v>57753.15</v>
      </c>
      <c r="Q10" s="39" t="b">
        <f t="shared" si="1"/>
        <v>1</v>
      </c>
      <c r="R10" s="38">
        <f t="shared" si="2"/>
        <v>57753.15</v>
      </c>
    </row>
    <row r="11" spans="1:18" ht="24.95" customHeight="1">
      <c r="A11" s="17"/>
      <c r="B11" s="19" t="s">
        <v>40</v>
      </c>
      <c r="C11" s="19"/>
      <c r="D11" s="19"/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8">
        <f t="shared" si="0"/>
        <v>0</v>
      </c>
      <c r="Q11" s="39" t="b">
        <f t="shared" si="1"/>
        <v>1</v>
      </c>
      <c r="R11" s="38">
        <f t="shared" si="2"/>
        <v>0</v>
      </c>
    </row>
    <row r="12" spans="1:18" ht="24.95" customHeight="1">
      <c r="A12" s="17"/>
      <c r="B12" s="19" t="s">
        <v>41</v>
      </c>
      <c r="C12" s="19"/>
      <c r="D12" s="19"/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38">
        <f t="shared" si="0"/>
        <v>0</v>
      </c>
      <c r="Q12" s="39" t="b">
        <f t="shared" si="1"/>
        <v>1</v>
      </c>
      <c r="R12" s="38">
        <f t="shared" si="2"/>
        <v>0</v>
      </c>
    </row>
    <row r="13" spans="1:18" ht="24.95" customHeight="1">
      <c r="A13" s="21"/>
      <c r="B13" s="22" t="s">
        <v>42</v>
      </c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38">
        <f t="shared" si="0"/>
        <v>0</v>
      </c>
      <c r="Q13" s="39" t="b">
        <f t="shared" si="1"/>
        <v>1</v>
      </c>
      <c r="R13" s="38">
        <f t="shared" si="2"/>
        <v>0</v>
      </c>
    </row>
    <row r="14" spans="1:18" ht="24.95" customHeight="1">
      <c r="A14" s="54" t="s">
        <v>169</v>
      </c>
      <c r="B14" s="26"/>
      <c r="C14" s="26"/>
      <c r="D14" s="26"/>
      <c r="E14" s="27"/>
      <c r="F14" s="28">
        <f>SUM(F9:F13)</f>
        <v>72577.12</v>
      </c>
      <c r="G14" s="28">
        <f aca="true" t="shared" si="3" ref="G14:O14">SUM(G9:G13)</f>
        <v>72577.12</v>
      </c>
      <c r="H14" s="28">
        <f t="shared" si="3"/>
        <v>0</v>
      </c>
      <c r="I14" s="28">
        <f t="shared" si="3"/>
        <v>0</v>
      </c>
      <c r="J14" s="28">
        <f t="shared" si="3"/>
        <v>0</v>
      </c>
      <c r="K14" s="28">
        <f t="shared" si="3"/>
        <v>0</v>
      </c>
      <c r="L14" s="28">
        <f t="shared" si="3"/>
        <v>0</v>
      </c>
      <c r="M14" s="28">
        <f t="shared" si="3"/>
        <v>0</v>
      </c>
      <c r="N14" s="28">
        <f t="shared" si="3"/>
        <v>0</v>
      </c>
      <c r="O14" s="28">
        <f t="shared" si="3"/>
        <v>0</v>
      </c>
      <c r="P14" s="38">
        <f t="shared" si="0"/>
        <v>72577.12</v>
      </c>
      <c r="Q14" s="39" t="b">
        <f t="shared" si="1"/>
        <v>1</v>
      </c>
      <c r="R14" s="38">
        <f t="shared" si="2"/>
        <v>72577.12</v>
      </c>
    </row>
    <row r="15" spans="1:18" ht="24.95" customHeight="1">
      <c r="A15" s="13" t="s">
        <v>159</v>
      </c>
      <c r="B15" s="14"/>
      <c r="C15" s="14"/>
      <c r="D15" s="14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38">
        <f t="shared" si="0"/>
        <v>0</v>
      </c>
      <c r="Q15" s="39" t="b">
        <f t="shared" si="1"/>
        <v>1</v>
      </c>
      <c r="R15" s="38">
        <f t="shared" si="2"/>
        <v>0</v>
      </c>
    </row>
    <row r="16" spans="1:18" ht="24.95" customHeight="1">
      <c r="A16" s="17"/>
      <c r="B16" s="19" t="s">
        <v>38</v>
      </c>
      <c r="C16" s="19"/>
      <c r="D16" s="19"/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38">
        <f t="shared" si="0"/>
        <v>0</v>
      </c>
      <c r="Q16" s="39" t="b">
        <f t="shared" si="1"/>
        <v>1</v>
      </c>
      <c r="R16" s="38">
        <f t="shared" si="2"/>
        <v>0</v>
      </c>
    </row>
    <row r="17" spans="1:18" ht="24.95" customHeight="1">
      <c r="A17" s="17"/>
      <c r="B17" s="19" t="s">
        <v>39</v>
      </c>
      <c r="C17" s="19"/>
      <c r="D17" s="19"/>
      <c r="E17" s="20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38">
        <f t="shared" si="0"/>
        <v>0</v>
      </c>
      <c r="Q17" s="39" t="b">
        <f t="shared" si="1"/>
        <v>1</v>
      </c>
      <c r="R17" s="38">
        <f t="shared" si="2"/>
        <v>0</v>
      </c>
    </row>
    <row r="18" spans="1:18" ht="24.95" customHeight="1">
      <c r="A18" s="17"/>
      <c r="B18" s="19" t="s">
        <v>40</v>
      </c>
      <c r="C18" s="19"/>
      <c r="D18" s="19"/>
      <c r="E18" s="20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8">
        <f t="shared" si="0"/>
        <v>0</v>
      </c>
      <c r="Q18" s="39" t="b">
        <f t="shared" si="1"/>
        <v>1</v>
      </c>
      <c r="R18" s="38">
        <f t="shared" si="2"/>
        <v>0</v>
      </c>
    </row>
    <row r="19" spans="1:18" ht="24.95" customHeight="1">
      <c r="A19" s="17"/>
      <c r="B19" s="19" t="s">
        <v>41</v>
      </c>
      <c r="C19" s="19"/>
      <c r="D19" s="19"/>
      <c r="E19" s="2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38">
        <f t="shared" si="0"/>
        <v>0</v>
      </c>
      <c r="Q19" s="39" t="b">
        <f t="shared" si="1"/>
        <v>1</v>
      </c>
      <c r="R19" s="38">
        <f t="shared" si="2"/>
        <v>0</v>
      </c>
    </row>
    <row r="20" spans="1:18" ht="24.95" customHeight="1">
      <c r="A20" s="21"/>
      <c r="B20" s="22" t="s">
        <v>42</v>
      </c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38">
        <f t="shared" si="0"/>
        <v>0</v>
      </c>
      <c r="Q20" s="39" t="b">
        <f t="shared" si="1"/>
        <v>1</v>
      </c>
      <c r="R20" s="38">
        <f t="shared" si="2"/>
        <v>0</v>
      </c>
    </row>
    <row r="21" spans="1:18" ht="24.95" customHeight="1">
      <c r="A21" s="54" t="s">
        <v>160</v>
      </c>
      <c r="B21" s="26"/>
      <c r="C21" s="26"/>
      <c r="D21" s="26"/>
      <c r="E21" s="27"/>
      <c r="F21" s="28">
        <f aca="true" t="shared" si="4" ref="F21:O21">SUM(F16:F20)</f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  <c r="J21" s="28">
        <f t="shared" si="4"/>
        <v>0</v>
      </c>
      <c r="K21" s="28">
        <f t="shared" si="4"/>
        <v>0</v>
      </c>
      <c r="L21" s="28">
        <f t="shared" si="4"/>
        <v>0</v>
      </c>
      <c r="M21" s="28">
        <f t="shared" si="4"/>
        <v>0</v>
      </c>
      <c r="N21" s="28">
        <f t="shared" si="4"/>
        <v>0</v>
      </c>
      <c r="O21" s="28">
        <f t="shared" si="4"/>
        <v>0</v>
      </c>
      <c r="P21" s="38">
        <f t="shared" si="0"/>
        <v>0</v>
      </c>
      <c r="Q21" s="39" t="b">
        <f t="shared" si="1"/>
        <v>1</v>
      </c>
      <c r="R21" s="38">
        <f t="shared" si="2"/>
        <v>0</v>
      </c>
    </row>
    <row r="22" spans="1:18" ht="24.95" customHeight="1">
      <c r="A22" s="54" t="s">
        <v>161</v>
      </c>
      <c r="B22" s="26"/>
      <c r="C22" s="26"/>
      <c r="D22" s="26"/>
      <c r="E22" s="27"/>
      <c r="F22" s="28">
        <f>F14+F21</f>
        <v>72577.12</v>
      </c>
      <c r="G22" s="28">
        <f aca="true" t="shared" si="5" ref="G22:O22">G14+G21</f>
        <v>72577.12</v>
      </c>
      <c r="H22" s="28">
        <f t="shared" si="5"/>
        <v>0</v>
      </c>
      <c r="I22" s="28">
        <f t="shared" si="5"/>
        <v>0</v>
      </c>
      <c r="J22" s="28">
        <f t="shared" si="5"/>
        <v>0</v>
      </c>
      <c r="K22" s="28">
        <f t="shared" si="5"/>
        <v>0</v>
      </c>
      <c r="L22" s="28">
        <f t="shared" si="5"/>
        <v>0</v>
      </c>
      <c r="M22" s="28">
        <f t="shared" si="5"/>
        <v>0</v>
      </c>
      <c r="N22" s="28">
        <f t="shared" si="5"/>
        <v>0</v>
      </c>
      <c r="O22" s="28">
        <f t="shared" si="5"/>
        <v>0</v>
      </c>
      <c r="P22" s="38">
        <f t="shared" si="0"/>
        <v>72577.12</v>
      </c>
      <c r="Q22" s="39" t="b">
        <f t="shared" si="1"/>
        <v>1</v>
      </c>
      <c r="R22" s="38">
        <f t="shared" si="2"/>
        <v>72577.12</v>
      </c>
    </row>
    <row r="23" spans="16:20" ht="12.75" hidden="1">
      <c r="P23" s="4"/>
      <c r="Q23" s="5"/>
      <c r="R23" s="4"/>
      <c r="S23" s="6"/>
      <c r="T23" s="6"/>
    </row>
    <row r="24" spans="16:20" ht="12.75" hidden="1">
      <c r="P24" s="4"/>
      <c r="Q24" s="5"/>
      <c r="R24" s="4"/>
      <c r="S24" s="6"/>
      <c r="T24" s="6"/>
    </row>
    <row r="25" spans="16:20" ht="12.75" hidden="1">
      <c r="P25" s="4"/>
      <c r="Q25" s="5"/>
      <c r="R25" s="4"/>
      <c r="S25" s="6"/>
      <c r="T25" s="6"/>
    </row>
    <row r="26" spans="16:20" ht="12.75" hidden="1">
      <c r="P26" s="4"/>
      <c r="Q26" s="5"/>
      <c r="R26" s="4"/>
      <c r="S26" s="6"/>
      <c r="T26" s="6"/>
    </row>
    <row r="27" spans="16:20" ht="12.75" hidden="1">
      <c r="P27" s="4"/>
      <c r="Q27" s="5"/>
      <c r="R27" s="4"/>
      <c r="S27" s="6"/>
      <c r="T27" s="6"/>
    </row>
    <row r="28" spans="16:20" ht="12.75" hidden="1">
      <c r="P28" s="4"/>
      <c r="Q28" s="5"/>
      <c r="R28" s="4"/>
      <c r="S28" s="6"/>
      <c r="T28" s="6"/>
    </row>
    <row r="29" spans="16:20" ht="12.75" hidden="1">
      <c r="P29" s="4"/>
      <c r="Q29" s="5"/>
      <c r="R29" s="4"/>
      <c r="S29" s="6"/>
      <c r="T29" s="6"/>
    </row>
    <row r="30" spans="16:20" ht="12.75" hidden="1">
      <c r="P30" s="4"/>
      <c r="Q30" s="5"/>
      <c r="R30" s="4"/>
      <c r="S30" s="6"/>
      <c r="T30" s="6"/>
    </row>
    <row r="31" spans="16:20" ht="12.75" hidden="1">
      <c r="P31" s="4"/>
      <c r="Q31" s="5"/>
      <c r="R31" s="4"/>
      <c r="S31" s="6"/>
      <c r="T31" s="6"/>
    </row>
    <row r="32" spans="16:20" ht="12.75" hidden="1">
      <c r="P32" s="4"/>
      <c r="Q32" s="5"/>
      <c r="R32" s="4"/>
      <c r="S32" s="6"/>
      <c r="T32" s="6"/>
    </row>
    <row r="33" spans="16:20" ht="12.75" hidden="1">
      <c r="P33" s="4"/>
      <c r="Q33" s="5"/>
      <c r="R33" s="4"/>
      <c r="S33" s="6"/>
      <c r="T33" s="6"/>
    </row>
    <row r="34" spans="16:20" ht="12.75" hidden="1">
      <c r="P34" s="4"/>
      <c r="Q34" s="5"/>
      <c r="R34" s="4"/>
      <c r="S34" s="6"/>
      <c r="T34" s="6"/>
    </row>
    <row r="35" spans="16:20" ht="12.75" hidden="1">
      <c r="P35" s="4"/>
      <c r="Q35" s="5"/>
      <c r="R35" s="4"/>
      <c r="S35" s="6"/>
      <c r="T35" s="6"/>
    </row>
    <row r="36" spans="16:20" ht="12.75" hidden="1">
      <c r="P36" s="4"/>
      <c r="Q36" s="5"/>
      <c r="R36" s="4"/>
      <c r="S36" s="6"/>
      <c r="T36" s="6"/>
    </row>
    <row r="37" spans="16:20" ht="12.75" hidden="1">
      <c r="P37" s="4"/>
      <c r="Q37" s="5"/>
      <c r="R37" s="4"/>
      <c r="S37" s="6"/>
      <c r="T37" s="6"/>
    </row>
    <row r="38" spans="16:20" ht="12.75" hidden="1">
      <c r="P38" s="4"/>
      <c r="Q38" s="5"/>
      <c r="R38" s="4"/>
      <c r="S38" s="6"/>
      <c r="T38" s="6"/>
    </row>
    <row r="39" spans="16:20" ht="12.75" hidden="1">
      <c r="P39" s="4"/>
      <c r="Q39" s="5"/>
      <c r="R39" s="4"/>
      <c r="S39" s="6"/>
      <c r="T39" s="6"/>
    </row>
    <row r="40" spans="16:20" ht="12.75" hidden="1">
      <c r="P40" s="6"/>
      <c r="Q40" s="6"/>
      <c r="R40" s="6"/>
      <c r="S40" s="6"/>
      <c r="T40" s="6"/>
    </row>
    <row r="41" spans="16:20" ht="12.75" hidden="1">
      <c r="P41" s="6"/>
      <c r="Q41" s="6"/>
      <c r="R41" s="6"/>
      <c r="S41" s="6"/>
      <c r="T41" s="6"/>
    </row>
    <row r="42" spans="16:20" ht="12.75" hidden="1">
      <c r="P42" s="6"/>
      <c r="Q42" s="6"/>
      <c r="R42" s="6"/>
      <c r="S42" s="6"/>
      <c r="T42" s="6"/>
    </row>
    <row r="43" spans="16:20" ht="12.75" hidden="1">
      <c r="P43" s="6"/>
      <c r="Q43" s="6"/>
      <c r="R43" s="6"/>
      <c r="S43" s="6"/>
      <c r="T43" s="6"/>
    </row>
    <row r="44" spans="16:20" ht="12.75" hidden="1">
      <c r="P44" s="6"/>
      <c r="Q44" s="6"/>
      <c r="R44" s="6"/>
      <c r="S44" s="6"/>
      <c r="T44" s="6"/>
    </row>
    <row r="45" spans="16:20" ht="12.75" hidden="1">
      <c r="P45" s="6"/>
      <c r="Q45" s="6"/>
      <c r="R45" s="6"/>
      <c r="S45" s="6"/>
      <c r="T45" s="6"/>
    </row>
    <row r="46" spans="16:20" ht="12.75" hidden="1">
      <c r="P46" s="6"/>
      <c r="Q46" s="6"/>
      <c r="R46" s="6"/>
      <c r="S46" s="6"/>
      <c r="T46" s="6"/>
    </row>
    <row r="47" spans="16:20" ht="12.75" hidden="1">
      <c r="P47" s="6"/>
      <c r="Q47" s="6"/>
      <c r="R47" s="6"/>
      <c r="S47" s="6"/>
      <c r="T47" s="6"/>
    </row>
    <row r="48" spans="16:20" ht="12.75" hidden="1">
      <c r="P48" s="6"/>
      <c r="Q48" s="6"/>
      <c r="R48" s="6"/>
      <c r="S48" s="6"/>
      <c r="T48" s="6"/>
    </row>
    <row r="49" spans="16:20" ht="12.75" hidden="1">
      <c r="P49" s="6"/>
      <c r="Q49" s="6"/>
      <c r="R49" s="6"/>
      <c r="S49" s="6"/>
      <c r="T49" s="6"/>
    </row>
    <row r="50" spans="16:20" ht="12.75" hidden="1">
      <c r="P50" s="6"/>
      <c r="Q50" s="6"/>
      <c r="R50" s="6"/>
      <c r="S50" s="6"/>
      <c r="T50" s="6"/>
    </row>
    <row r="51" spans="16:20" ht="12.75" hidden="1">
      <c r="P51" s="6"/>
      <c r="Q51" s="6"/>
      <c r="R51" s="6"/>
      <c r="S51" s="6"/>
      <c r="T51" s="6"/>
    </row>
    <row r="52" spans="16:20" ht="12.75" hidden="1">
      <c r="P52" s="6"/>
      <c r="Q52" s="6"/>
      <c r="R52" s="6"/>
      <c r="S52" s="6"/>
      <c r="T52" s="6"/>
    </row>
    <row r="53" spans="16:20" ht="12.75" hidden="1">
      <c r="P53" s="6"/>
      <c r="Q53" s="6"/>
      <c r="R53" s="6"/>
      <c r="S53" s="6"/>
      <c r="T53" s="6"/>
    </row>
    <row r="54" spans="16:20" ht="12.75" hidden="1">
      <c r="P54" s="6"/>
      <c r="Q54" s="6"/>
      <c r="R54" s="6"/>
      <c r="S54" s="6"/>
      <c r="T54" s="6"/>
    </row>
    <row r="55" spans="16:20" ht="12.75" hidden="1">
      <c r="P55" s="6"/>
      <c r="Q55" s="6"/>
      <c r="R55" s="6"/>
      <c r="S55" s="6"/>
      <c r="T55" s="6"/>
    </row>
    <row r="56" spans="16:20" ht="12.75" hidden="1">
      <c r="P56" s="6"/>
      <c r="Q56" s="6"/>
      <c r="R56" s="6"/>
      <c r="S56" s="6"/>
      <c r="T56" s="6"/>
    </row>
    <row r="57" spans="16:20" ht="12.75" hidden="1">
      <c r="P57" s="6"/>
      <c r="Q57" s="6"/>
      <c r="R57" s="6"/>
      <c r="S57" s="6"/>
      <c r="T57" s="6"/>
    </row>
    <row r="58" spans="16:20" ht="12.75" hidden="1">
      <c r="P58" s="6"/>
      <c r="Q58" s="6"/>
      <c r="R58" s="6"/>
      <c r="S58" s="6"/>
      <c r="T58" s="6"/>
    </row>
    <row r="59" spans="16:20" ht="12.75" hidden="1">
      <c r="P59" s="6"/>
      <c r="Q59" s="6"/>
      <c r="R59" s="6"/>
      <c r="S59" s="6"/>
      <c r="T59" s="6"/>
    </row>
    <row r="60" spans="16:20" ht="12.75" hidden="1">
      <c r="P60" s="6"/>
      <c r="Q60" s="6"/>
      <c r="R60" s="6"/>
      <c r="S60" s="6"/>
      <c r="T60" s="6"/>
    </row>
    <row r="61" spans="16:20" ht="12.75" hidden="1">
      <c r="P61" s="6"/>
      <c r="Q61" s="6"/>
      <c r="R61" s="6"/>
      <c r="S61" s="6"/>
      <c r="T61" s="6"/>
    </row>
    <row r="62" spans="16:20" ht="12.75" hidden="1">
      <c r="P62" s="6"/>
      <c r="Q62" s="6"/>
      <c r="R62" s="6"/>
      <c r="S62" s="6"/>
      <c r="T62" s="6"/>
    </row>
    <row r="63" spans="16:20" ht="12.75" hidden="1">
      <c r="P63" s="6"/>
      <c r="Q63" s="6"/>
      <c r="R63" s="6"/>
      <c r="S63" s="6"/>
      <c r="T63" s="6"/>
    </row>
    <row r="64" spans="16:20" ht="12.75" hidden="1">
      <c r="P64" s="6"/>
      <c r="Q64" s="6"/>
      <c r="R64" s="6"/>
      <c r="S64" s="6"/>
      <c r="T64" s="6"/>
    </row>
    <row r="65" spans="16:20" ht="12.75" hidden="1">
      <c r="P65" s="6"/>
      <c r="Q65" s="6"/>
      <c r="R65" s="6"/>
      <c r="S65" s="6"/>
      <c r="T65" s="6"/>
    </row>
    <row r="66" spans="16:20" ht="12.75" hidden="1">
      <c r="P66" s="6"/>
      <c r="Q66" s="6"/>
      <c r="R66" s="6"/>
      <c r="S66" s="6"/>
      <c r="T66" s="6"/>
    </row>
  </sheetData>
  <sheetProtection sheet="1" selectLockedCells="1"/>
  <mergeCells count="6">
    <mergeCell ref="A1:N1"/>
    <mergeCell ref="A5:E7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29&amp;Rver 4 (12/2008)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9"/>
  <sheetViews>
    <sheetView zoomScale="80" zoomScaleNormal="80" workbookViewId="0" topLeftCell="A1">
      <selection activeCell="F5" sqref="F5"/>
    </sheetView>
  </sheetViews>
  <sheetFormatPr defaultColWidth="0" defaultRowHeight="12.75" zeroHeight="1"/>
  <cols>
    <col min="1" max="3" width="4.7109375" style="8" customWidth="1"/>
    <col min="4" max="4" width="3.7109375" style="8" customWidth="1"/>
    <col min="5" max="5" width="34.140625" style="8" customWidth="1"/>
    <col min="6" max="6" width="18.7109375" style="8" customWidth="1"/>
    <col min="7" max="12" width="12.7109375" style="8" customWidth="1"/>
    <col min="13" max="13" width="16.421875" style="8" customWidth="1"/>
    <col min="14" max="15" width="12.7109375" style="8" customWidth="1"/>
    <col min="16" max="18" width="12.7109375" style="0" hidden="1" customWidth="1"/>
  </cols>
  <sheetData>
    <row r="1" spans="1:15" ht="4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10">
        <f>'CSS WP 1'!O2</f>
        <v>39843</v>
      </c>
    </row>
    <row r="3" spans="1:15" ht="20.1" customHeight="1">
      <c r="A3" s="7" t="s">
        <v>90</v>
      </c>
      <c r="B3" s="7"/>
      <c r="C3" s="7"/>
      <c r="D3" s="94" t="s">
        <v>182</v>
      </c>
      <c r="E3" s="9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.75" customHeight="1">
      <c r="A5" s="79" t="s">
        <v>27</v>
      </c>
      <c r="B5" s="80"/>
      <c r="C5" s="80"/>
      <c r="D5" s="80"/>
      <c r="E5" s="81"/>
      <c r="F5" s="31" t="s">
        <v>16</v>
      </c>
      <c r="G5" s="32" t="s">
        <v>17</v>
      </c>
      <c r="H5" s="32" t="s">
        <v>24</v>
      </c>
      <c r="I5" s="32" t="s">
        <v>18</v>
      </c>
      <c r="J5" s="32" t="s">
        <v>19</v>
      </c>
      <c r="K5" s="32" t="s">
        <v>20</v>
      </c>
      <c r="L5" s="32" t="s">
        <v>21</v>
      </c>
      <c r="M5" s="32" t="s">
        <v>22</v>
      </c>
      <c r="N5" s="32" t="s">
        <v>23</v>
      </c>
      <c r="O5" s="32" t="s">
        <v>53</v>
      </c>
    </row>
    <row r="6" spans="1:15" s="3" customFormat="1" ht="22.5" customHeight="1">
      <c r="A6" s="82"/>
      <c r="B6" s="83"/>
      <c r="C6" s="83"/>
      <c r="D6" s="83"/>
      <c r="E6" s="84"/>
      <c r="F6" s="92" t="s">
        <v>6</v>
      </c>
      <c r="G6" s="96" t="s">
        <v>29</v>
      </c>
      <c r="H6" s="97"/>
      <c r="I6" s="97"/>
      <c r="J6" s="97"/>
      <c r="K6" s="97"/>
      <c r="L6" s="97"/>
      <c r="M6" s="97"/>
      <c r="N6" s="97"/>
      <c r="O6" s="98"/>
    </row>
    <row r="7" spans="1:18" s="1" customFormat="1" ht="54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91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>
        <v>714969.84</v>
      </c>
      <c r="G11" s="18">
        <f>F11</f>
        <v>714969.84</v>
      </c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>
        <v>604945.88</v>
      </c>
      <c r="G12" s="18">
        <f>F12</f>
        <v>604945.88</v>
      </c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1319915.72</v>
      </c>
      <c r="G13" s="18">
        <f t="shared" si="0"/>
        <v>1319915.72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1319915.72</v>
      </c>
      <c r="G18" s="24">
        <f t="shared" si="2"/>
        <v>1319915.72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>F23+F27</f>
        <v>0</v>
      </c>
      <c r="G28" s="24">
        <f aca="true" t="shared" si="5" ref="G28:O28">G23+G27</f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92</v>
      </c>
      <c r="B39" s="26"/>
      <c r="C39" s="26"/>
      <c r="D39" s="26"/>
      <c r="E39" s="27"/>
      <c r="F39" s="28">
        <f aca="true" t="shared" si="9" ref="F39:O39">F18+F28+F38</f>
        <v>1319915.72</v>
      </c>
      <c r="G39" s="28">
        <f t="shared" si="9"/>
        <v>1319915.72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3&amp;Rver 4 (12/2008)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R10"/>
  <sheetViews>
    <sheetView zoomScale="80" zoomScaleNormal="80" workbookViewId="0" topLeftCell="A1">
      <selection activeCell="O7" sqref="O7"/>
    </sheetView>
  </sheetViews>
  <sheetFormatPr defaultColWidth="0" defaultRowHeight="12.75" zeroHeight="1"/>
  <cols>
    <col min="1" max="4" width="3.7109375" style="0" customWidth="1"/>
    <col min="5" max="5" width="19.7109375" style="0" customWidth="1"/>
    <col min="6" max="6" width="16.7109375" style="0" customWidth="1"/>
    <col min="7" max="7" width="12.7109375" style="0" customWidth="1"/>
    <col min="8" max="9" width="16.00390625" style="0" customWidth="1"/>
    <col min="10" max="11" width="12.7109375" style="0" customWidth="1"/>
    <col min="12" max="12" width="18.28125" style="0" customWidth="1"/>
    <col min="13" max="13" width="15.8515625" style="0" customWidth="1"/>
    <col min="14" max="15" width="12.7109375" style="0" customWidth="1"/>
    <col min="16" max="18" width="12.7109375" style="0" hidden="1" customWidth="1"/>
  </cols>
  <sheetData>
    <row r="1" spans="1:15" ht="36" customHeight="1">
      <c r="A1" s="76" t="s">
        <v>167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33"/>
    </row>
    <row r="2" spans="1:15" ht="20.1" customHeight="1">
      <c r="A2" s="7" t="s">
        <v>25</v>
      </c>
      <c r="B2" s="7"/>
      <c r="C2" s="7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10">
        <f>'CSS WP 1'!O2</f>
        <v>39843</v>
      </c>
    </row>
    <row r="3" spans="1:15" ht="15" customHeight="1">
      <c r="A3" s="44"/>
      <c r="B3" s="44"/>
      <c r="C3" s="44"/>
      <c r="D3" s="105"/>
      <c r="E3" s="105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" customHeight="1">
      <c r="A5" s="106"/>
      <c r="B5" s="107"/>
      <c r="C5" s="107"/>
      <c r="D5" s="107"/>
      <c r="E5" s="108"/>
      <c r="F5" s="11" t="s">
        <v>16</v>
      </c>
      <c r="G5" s="11" t="s">
        <v>17</v>
      </c>
      <c r="H5" s="11" t="s">
        <v>24</v>
      </c>
      <c r="I5" s="11" t="s">
        <v>18</v>
      </c>
      <c r="J5" s="11" t="s">
        <v>19</v>
      </c>
      <c r="K5" s="11" t="s">
        <v>20</v>
      </c>
      <c r="L5" s="11" t="s">
        <v>21</v>
      </c>
      <c r="M5" s="11" t="s">
        <v>22</v>
      </c>
      <c r="N5" s="11" t="s">
        <v>23</v>
      </c>
      <c r="O5" s="11" t="s">
        <v>53</v>
      </c>
    </row>
    <row r="6" spans="1:15" s="3" customFormat="1" ht="15" customHeight="1">
      <c r="A6" s="109"/>
      <c r="B6" s="110"/>
      <c r="C6" s="110"/>
      <c r="D6" s="110"/>
      <c r="E6" s="111"/>
      <c r="F6" s="92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</row>
    <row r="7" spans="1:18" s="1" customFormat="1" ht="42" customHeight="1">
      <c r="A7" s="112"/>
      <c r="B7" s="95"/>
      <c r="C7" s="95"/>
      <c r="D7" s="95"/>
      <c r="E7" s="113"/>
      <c r="F7" s="93"/>
      <c r="G7" s="29" t="s">
        <v>0</v>
      </c>
      <c r="H7" s="29" t="s">
        <v>28</v>
      </c>
      <c r="I7" s="29" t="s">
        <v>15</v>
      </c>
      <c r="J7" s="29" t="s">
        <v>1</v>
      </c>
      <c r="K7" s="29" t="s">
        <v>12</v>
      </c>
      <c r="L7" s="29" t="s">
        <v>13</v>
      </c>
      <c r="M7" s="29" t="s">
        <v>2</v>
      </c>
      <c r="N7" s="29" t="s">
        <v>14</v>
      </c>
      <c r="O7" s="29" t="s">
        <v>52</v>
      </c>
      <c r="P7" s="2"/>
      <c r="Q7" s="2"/>
      <c r="R7" s="2"/>
    </row>
    <row r="8" spans="1:15" ht="24.95" customHeight="1">
      <c r="A8" s="53" t="s">
        <v>30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24.95" customHeight="1">
      <c r="A9" s="21" t="s">
        <v>4</v>
      </c>
      <c r="B9" s="22"/>
      <c r="C9" s="22"/>
      <c r="D9" s="22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24.95" customHeight="1">
      <c r="A10" s="54" t="s">
        <v>61</v>
      </c>
      <c r="B10" s="26"/>
      <c r="C10" s="26"/>
      <c r="D10" s="26"/>
      <c r="E10" s="27"/>
      <c r="F10" s="28">
        <f aca="true" t="shared" si="0" ref="F10:O10">SUM(F8:F9)</f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</row>
  </sheetData>
  <sheetProtection sheet="1" selectLockedCells="1"/>
  <mergeCells count="6">
    <mergeCell ref="A1:N1"/>
    <mergeCell ref="A5:E7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60" r:id="rId1"/>
  <headerFooter alignWithMargins="0">
    <oddHeader>&amp;REnclosure 2</oddHeader>
    <oddFooter>&amp;LPage 30&amp;Rver 4 (12/2008)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S31"/>
  <sheetViews>
    <sheetView zoomScale="80" zoomScaleNormal="80" workbookViewId="0" topLeftCell="A1">
      <selection activeCell="A1" sqref="A1:O1"/>
    </sheetView>
  </sheetViews>
  <sheetFormatPr defaultColWidth="0" defaultRowHeight="12.75" zeroHeight="1"/>
  <cols>
    <col min="1" max="4" width="3.7109375" style="0" customWidth="1"/>
    <col min="5" max="5" width="34.421875" style="0" customWidth="1"/>
    <col min="6" max="6" width="17.28125" style="0" customWidth="1"/>
    <col min="7" max="7" width="12.7109375" style="0" customWidth="1"/>
    <col min="8" max="8" width="18.140625" style="0" customWidth="1"/>
    <col min="9" max="9" width="14.8515625" style="0" customWidth="1"/>
    <col min="10" max="11" width="12.7109375" style="0" customWidth="1"/>
    <col min="12" max="12" width="17.421875" style="0" customWidth="1"/>
    <col min="13" max="13" width="15.57421875" style="0" customWidth="1"/>
    <col min="14" max="17" width="12.7109375" style="0" customWidth="1"/>
    <col min="18" max="18" width="14.140625" style="0" customWidth="1"/>
    <col min="19" max="19" width="16.00390625" style="0" customWidth="1"/>
  </cols>
  <sheetData>
    <row r="1" spans="1:19" ht="47.25" customHeight="1">
      <c r="A1" s="76" t="s">
        <v>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33"/>
      <c r="Q1" s="33"/>
      <c r="R1" s="33"/>
      <c r="S1" s="33"/>
    </row>
    <row r="2" spans="1:19" ht="20.1" customHeight="1">
      <c r="A2" s="7" t="s">
        <v>25</v>
      </c>
      <c r="B2" s="7"/>
      <c r="C2" s="7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36">
        <f>'CSS WP 1'!O2</f>
        <v>39843</v>
      </c>
      <c r="P2" s="33"/>
      <c r="Q2" s="33"/>
      <c r="R2" s="33"/>
      <c r="S2" s="33"/>
    </row>
    <row r="3" spans="1:19" ht="15" customHeight="1">
      <c r="A3" s="44"/>
      <c r="B3" s="44"/>
      <c r="C3" s="44"/>
      <c r="D3" s="105"/>
      <c r="E3" s="105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35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s="3" customFormat="1" ht="35.25" customHeight="1">
      <c r="A5" s="106"/>
      <c r="B5" s="107"/>
      <c r="C5" s="107"/>
      <c r="D5" s="107"/>
      <c r="E5" s="108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  <c r="P5" s="45"/>
      <c r="Q5" s="45"/>
      <c r="R5" s="45"/>
      <c r="S5" s="45"/>
    </row>
    <row r="6" spans="1:19" s="3" customFormat="1" ht="15" customHeight="1">
      <c r="A6" s="109"/>
      <c r="B6" s="110"/>
      <c r="C6" s="110"/>
      <c r="D6" s="110"/>
      <c r="E6" s="111"/>
      <c r="F6" s="92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45"/>
      <c r="Q6" s="45"/>
      <c r="R6" s="45"/>
      <c r="S6" s="45"/>
    </row>
    <row r="7" spans="1:19" s="1" customFormat="1" ht="42" customHeight="1">
      <c r="A7" s="112"/>
      <c r="B7" s="95"/>
      <c r="C7" s="95"/>
      <c r="D7" s="95"/>
      <c r="E7" s="113"/>
      <c r="F7" s="93"/>
      <c r="G7" s="29" t="s">
        <v>0</v>
      </c>
      <c r="H7" s="29" t="s">
        <v>28</v>
      </c>
      <c r="I7" s="29" t="s">
        <v>15</v>
      </c>
      <c r="J7" s="29" t="s">
        <v>1</v>
      </c>
      <c r="K7" s="29" t="s">
        <v>12</v>
      </c>
      <c r="L7" s="29" t="s">
        <v>13</v>
      </c>
      <c r="M7" s="29" t="s">
        <v>2</v>
      </c>
      <c r="N7" s="29" t="s">
        <v>14</v>
      </c>
      <c r="O7" s="29" t="s">
        <v>52</v>
      </c>
      <c r="P7" s="43" t="s">
        <v>184</v>
      </c>
      <c r="Q7" s="43" t="s">
        <v>185</v>
      </c>
      <c r="R7" s="43" t="s">
        <v>186</v>
      </c>
      <c r="S7" s="61"/>
    </row>
    <row r="8" spans="1:19" ht="24.95" customHeight="1">
      <c r="A8" s="117" t="s">
        <v>189</v>
      </c>
      <c r="B8" s="120"/>
      <c r="C8" s="120"/>
      <c r="D8" s="120"/>
      <c r="E8" s="121"/>
      <c r="F8" s="16"/>
      <c r="G8" s="16"/>
      <c r="H8" s="16"/>
      <c r="I8" s="16"/>
      <c r="J8" s="16"/>
      <c r="K8" s="16"/>
      <c r="L8" s="16"/>
      <c r="M8" s="16"/>
      <c r="N8" s="16"/>
      <c r="O8" s="16"/>
      <c r="P8" s="38">
        <f aca="true" t="shared" si="0" ref="P8:P17">SUM(G8:O8)</f>
        <v>0</v>
      </c>
      <c r="Q8" s="39" t="b">
        <f aca="true" t="shared" si="1" ref="Q8:Q17">EXACT(P8,R8)</f>
        <v>1</v>
      </c>
      <c r="R8" s="38">
        <f aca="true" t="shared" si="2" ref="R8:R17">F8</f>
        <v>0</v>
      </c>
      <c r="S8" s="33"/>
    </row>
    <row r="9" spans="1:19" ht="24.95" customHeight="1">
      <c r="A9" s="55">
        <v>1</v>
      </c>
      <c r="B9" s="56" t="s">
        <v>190</v>
      </c>
      <c r="C9" s="56"/>
      <c r="D9" s="56"/>
      <c r="E9" s="57"/>
      <c r="F9" s="18">
        <f>CPP!F10</f>
        <v>0</v>
      </c>
      <c r="G9" s="18">
        <f>CPP!G10</f>
        <v>0</v>
      </c>
      <c r="H9" s="18">
        <f>CPP!H10</f>
        <v>0</v>
      </c>
      <c r="I9" s="18">
        <f>CPP!I10</f>
        <v>0</v>
      </c>
      <c r="J9" s="18">
        <f>CPP!J10</f>
        <v>0</v>
      </c>
      <c r="K9" s="18">
        <f>CPP!K10</f>
        <v>0</v>
      </c>
      <c r="L9" s="18">
        <f>CPP!L10</f>
        <v>0</v>
      </c>
      <c r="M9" s="18">
        <f>CPP!M10</f>
        <v>0</v>
      </c>
      <c r="N9" s="18">
        <f>CPP!N10</f>
        <v>0</v>
      </c>
      <c r="O9" s="18">
        <f>CPP!O10</f>
        <v>0</v>
      </c>
      <c r="P9" s="38">
        <f t="shared" si="0"/>
        <v>0</v>
      </c>
      <c r="Q9" s="39" t="b">
        <f t="shared" si="1"/>
        <v>1</v>
      </c>
      <c r="R9" s="38">
        <f t="shared" si="2"/>
        <v>0</v>
      </c>
      <c r="S9" s="33"/>
    </row>
    <row r="10" spans="1:19" ht="24.95" customHeight="1">
      <c r="A10" s="55">
        <v>2</v>
      </c>
      <c r="B10" s="114" t="s">
        <v>43</v>
      </c>
      <c r="C10" s="114"/>
      <c r="D10" s="114"/>
      <c r="E10" s="122"/>
      <c r="F10" s="18">
        <f>'CSS Summary'!F54</f>
        <v>7889411.389999999</v>
      </c>
      <c r="G10" s="18">
        <f>'CSS Summary'!G54</f>
        <v>7807064.64</v>
      </c>
      <c r="H10" s="18">
        <f>'CSS Summary'!H54</f>
        <v>6798.12</v>
      </c>
      <c r="I10" s="18">
        <f>'CSS Summary'!I54</f>
        <v>0</v>
      </c>
      <c r="J10" s="18">
        <f>'CSS Summary'!J54</f>
        <v>44125.54</v>
      </c>
      <c r="K10" s="18">
        <f>'CSS Summary'!K54</f>
        <v>0</v>
      </c>
      <c r="L10" s="18">
        <f>'CSS Summary'!L54</f>
        <v>0</v>
      </c>
      <c r="M10" s="18">
        <f>'CSS Summary'!M54</f>
        <v>0</v>
      </c>
      <c r="N10" s="18">
        <f>'CSS Summary'!N54</f>
        <v>0</v>
      </c>
      <c r="O10" s="18">
        <f>'CSS Summary'!O54</f>
        <v>31423.09</v>
      </c>
      <c r="P10" s="38">
        <f t="shared" si="0"/>
        <v>7889411.39</v>
      </c>
      <c r="Q10" s="39" t="b">
        <f t="shared" si="1"/>
        <v>1</v>
      </c>
      <c r="R10" s="38">
        <f t="shared" si="2"/>
        <v>7889411.389999999</v>
      </c>
      <c r="S10" s="33"/>
    </row>
    <row r="11" spans="1:19" ht="24.95" customHeight="1">
      <c r="A11" s="55">
        <v>3</v>
      </c>
      <c r="B11" s="114" t="s">
        <v>44</v>
      </c>
      <c r="C11" s="114"/>
      <c r="D11" s="114"/>
      <c r="E11" s="122"/>
      <c r="F11" s="18">
        <f>'WET Summary'!F22</f>
        <v>72577.12</v>
      </c>
      <c r="G11" s="18">
        <f>'WET Summary'!G22</f>
        <v>72577.12</v>
      </c>
      <c r="H11" s="18">
        <f>'WET Summary'!H22</f>
        <v>0</v>
      </c>
      <c r="I11" s="18">
        <f>'WET Summary'!I22</f>
        <v>0</v>
      </c>
      <c r="J11" s="18">
        <f>'WET Summary'!J22</f>
        <v>0</v>
      </c>
      <c r="K11" s="18">
        <f>'WET Summary'!K22</f>
        <v>0</v>
      </c>
      <c r="L11" s="18">
        <f>'WET Summary'!L22</f>
        <v>0</v>
      </c>
      <c r="M11" s="18">
        <f>'WET Summary'!M22</f>
        <v>0</v>
      </c>
      <c r="N11" s="18">
        <f>'WET Summary'!N22</f>
        <v>0</v>
      </c>
      <c r="O11" s="18">
        <f>'WET Summary'!O22</f>
        <v>0</v>
      </c>
      <c r="P11" s="38">
        <f t="shared" si="0"/>
        <v>72577.12</v>
      </c>
      <c r="Q11" s="39" t="b">
        <f t="shared" si="1"/>
        <v>1</v>
      </c>
      <c r="R11" s="38">
        <f t="shared" si="2"/>
        <v>72577.12</v>
      </c>
      <c r="S11" s="33"/>
    </row>
    <row r="12" spans="1:19" ht="24.95" customHeight="1">
      <c r="A12" s="55">
        <v>4</v>
      </c>
      <c r="B12" s="114" t="s">
        <v>46</v>
      </c>
      <c r="C12" s="114"/>
      <c r="D12" s="114"/>
      <c r="E12" s="122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38">
        <f t="shared" si="0"/>
        <v>0</v>
      </c>
      <c r="Q12" s="39" t="b">
        <f t="shared" si="1"/>
        <v>1</v>
      </c>
      <c r="R12" s="38">
        <f t="shared" si="2"/>
        <v>0</v>
      </c>
      <c r="S12" s="33"/>
    </row>
    <row r="13" spans="1:19" ht="24.95" customHeight="1">
      <c r="A13" s="55">
        <v>5</v>
      </c>
      <c r="B13" s="114" t="s">
        <v>45</v>
      </c>
      <c r="C13" s="114"/>
      <c r="D13" s="114"/>
      <c r="E13" s="122"/>
      <c r="F13" s="18">
        <f>'PEI Planning'!F10</f>
        <v>0</v>
      </c>
      <c r="G13" s="18">
        <f>'PEI Planning'!G10</f>
        <v>0</v>
      </c>
      <c r="H13" s="18">
        <f>'PEI Planning'!H10</f>
        <v>0</v>
      </c>
      <c r="I13" s="18">
        <f>'PEI Planning'!I10</f>
        <v>0</v>
      </c>
      <c r="J13" s="18">
        <f>'PEI Planning'!J10</f>
        <v>0</v>
      </c>
      <c r="K13" s="18">
        <f>'PEI Planning'!K10</f>
        <v>0</v>
      </c>
      <c r="L13" s="18">
        <f>'PEI Planning'!L10</f>
        <v>0</v>
      </c>
      <c r="M13" s="18">
        <f>'PEI Planning'!M10</f>
        <v>0</v>
      </c>
      <c r="N13" s="18">
        <f>'PEI Planning'!N10</f>
        <v>0</v>
      </c>
      <c r="O13" s="18">
        <f>'PEI Planning'!O10</f>
        <v>0</v>
      </c>
      <c r="P13" s="38">
        <f t="shared" si="0"/>
        <v>0</v>
      </c>
      <c r="Q13" s="39" t="b">
        <f t="shared" si="1"/>
        <v>1</v>
      </c>
      <c r="R13" s="38">
        <f t="shared" si="2"/>
        <v>0</v>
      </c>
      <c r="S13" s="33"/>
    </row>
    <row r="14" spans="1:19" ht="24.95" customHeight="1">
      <c r="A14" s="59"/>
      <c r="B14" s="22" t="s">
        <v>191</v>
      </c>
      <c r="C14" s="22"/>
      <c r="D14" s="22"/>
      <c r="E14" s="23"/>
      <c r="F14" s="24">
        <f>SUM(F9:F13)</f>
        <v>7961988.509999999</v>
      </c>
      <c r="G14" s="24">
        <f aca="true" t="shared" si="3" ref="G14:O14">SUM(G9:G13)</f>
        <v>7879641.76</v>
      </c>
      <c r="H14" s="24">
        <f t="shared" si="3"/>
        <v>6798.12</v>
      </c>
      <c r="I14" s="24">
        <f t="shared" si="3"/>
        <v>0</v>
      </c>
      <c r="J14" s="24">
        <f t="shared" si="3"/>
        <v>44125.54</v>
      </c>
      <c r="K14" s="24">
        <f t="shared" si="3"/>
        <v>0</v>
      </c>
      <c r="L14" s="24">
        <f t="shared" si="3"/>
        <v>0</v>
      </c>
      <c r="M14" s="24">
        <f t="shared" si="3"/>
        <v>0</v>
      </c>
      <c r="N14" s="24">
        <f t="shared" si="3"/>
        <v>0</v>
      </c>
      <c r="O14" s="24">
        <f t="shared" si="3"/>
        <v>31423.09</v>
      </c>
      <c r="P14" s="38">
        <f t="shared" si="0"/>
        <v>7961988.51</v>
      </c>
      <c r="Q14" s="39" t="b">
        <f t="shared" si="1"/>
        <v>1</v>
      </c>
      <c r="R14" s="38">
        <f t="shared" si="2"/>
        <v>7961988.509999999</v>
      </c>
      <c r="S14" s="33"/>
    </row>
    <row r="15" spans="1:19" ht="24.95" customHeight="1">
      <c r="A15" s="13" t="s">
        <v>59</v>
      </c>
      <c r="B15" s="14"/>
      <c r="C15" s="14"/>
      <c r="D15" s="14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38">
        <f t="shared" si="0"/>
        <v>0</v>
      </c>
      <c r="Q15" s="39" t="b">
        <f t="shared" si="1"/>
        <v>1</v>
      </c>
      <c r="R15" s="38">
        <f t="shared" si="2"/>
        <v>0</v>
      </c>
      <c r="S15" s="33"/>
    </row>
    <row r="16" spans="1:19" ht="24.95" customHeight="1">
      <c r="A16" s="46"/>
      <c r="B16" s="19" t="s">
        <v>62</v>
      </c>
      <c r="C16" s="19"/>
      <c r="D16" s="19"/>
      <c r="E16" s="20"/>
      <c r="F16" s="18">
        <v>59671741</v>
      </c>
      <c r="G16" s="58"/>
      <c r="H16" s="18"/>
      <c r="I16" s="18"/>
      <c r="J16" s="18"/>
      <c r="K16" s="18"/>
      <c r="L16" s="18"/>
      <c r="M16" s="18"/>
      <c r="N16" s="18"/>
      <c r="O16" s="18"/>
      <c r="P16" s="38">
        <f t="shared" si="0"/>
        <v>0</v>
      </c>
      <c r="Q16" s="39" t="b">
        <f t="shared" si="1"/>
        <v>0</v>
      </c>
      <c r="R16" s="38">
        <f t="shared" si="2"/>
        <v>59671741</v>
      </c>
      <c r="S16" s="60">
        <f>R16-P16</f>
        <v>59671741</v>
      </c>
    </row>
    <row r="17" spans="1:19" ht="24.95" customHeight="1">
      <c r="A17" s="48" t="s">
        <v>58</v>
      </c>
      <c r="B17" s="49"/>
      <c r="C17" s="49"/>
      <c r="D17" s="49"/>
      <c r="E17" s="50"/>
      <c r="F17" s="51">
        <f>F14+F16</f>
        <v>67633729.51</v>
      </c>
      <c r="G17" s="51">
        <f aca="true" t="shared" si="4" ref="G17:O17">G14+G16</f>
        <v>7879641.76</v>
      </c>
      <c r="H17" s="51">
        <f t="shared" si="4"/>
        <v>6798.12</v>
      </c>
      <c r="I17" s="51">
        <f t="shared" si="4"/>
        <v>0</v>
      </c>
      <c r="J17" s="51">
        <f t="shared" si="4"/>
        <v>44125.54</v>
      </c>
      <c r="K17" s="51">
        <f t="shared" si="4"/>
        <v>0</v>
      </c>
      <c r="L17" s="51">
        <f t="shared" si="4"/>
        <v>0</v>
      </c>
      <c r="M17" s="51">
        <f t="shared" si="4"/>
        <v>0</v>
      </c>
      <c r="N17" s="51">
        <f t="shared" si="4"/>
        <v>0</v>
      </c>
      <c r="O17" s="51">
        <f t="shared" si="4"/>
        <v>31423.09</v>
      </c>
      <c r="P17" s="38">
        <f t="shared" si="0"/>
        <v>7961988.51</v>
      </c>
      <c r="Q17" s="39" t="b">
        <f t="shared" si="1"/>
        <v>0</v>
      </c>
      <c r="R17" s="38">
        <f t="shared" si="2"/>
        <v>67633729.51</v>
      </c>
      <c r="S17" s="60">
        <f>R17-P17</f>
        <v>59671741.00000001</v>
      </c>
    </row>
    <row r="18" spans="1:19" ht="20.1" customHeight="1">
      <c r="A18" s="8" t="s">
        <v>170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33"/>
      <c r="P18" s="62"/>
      <c r="Q18" s="63"/>
      <c r="R18" s="62"/>
      <c r="S18" s="33"/>
    </row>
    <row r="19" spans="16:18" ht="12.75" hidden="1">
      <c r="P19" s="4"/>
      <c r="Q19" s="5"/>
      <c r="R19" s="4"/>
    </row>
    <row r="20" spans="16:18" ht="12.75" hidden="1">
      <c r="P20" s="4"/>
      <c r="Q20" s="5"/>
      <c r="R20" s="4"/>
    </row>
    <row r="21" spans="16:18" ht="12.75" hidden="1">
      <c r="P21" s="4"/>
      <c r="Q21" s="5"/>
      <c r="R21" s="4"/>
    </row>
    <row r="22" spans="16:18" ht="12.75" hidden="1">
      <c r="P22" s="4"/>
      <c r="Q22" s="5"/>
      <c r="R22" s="4"/>
    </row>
    <row r="23" spans="16:18" ht="12.75" hidden="1">
      <c r="P23" s="4"/>
      <c r="Q23" s="5"/>
      <c r="R23" s="4"/>
    </row>
    <row r="24" spans="16:18" ht="12.75" hidden="1">
      <c r="P24" s="4"/>
      <c r="Q24" s="5"/>
      <c r="R24" s="4"/>
    </row>
    <row r="25" spans="16:18" ht="12.75" hidden="1">
      <c r="P25" s="4"/>
      <c r="Q25" s="5"/>
      <c r="R25" s="4"/>
    </row>
    <row r="26" spans="16:18" ht="12.75" hidden="1">
      <c r="P26" s="4"/>
      <c r="Q26" s="5"/>
      <c r="R26" s="4"/>
    </row>
    <row r="27" spans="16:18" ht="12.75" hidden="1">
      <c r="P27" s="4"/>
      <c r="Q27" s="5"/>
      <c r="R27" s="4"/>
    </row>
    <row r="28" spans="16:18" ht="12.75" hidden="1">
      <c r="P28" s="4"/>
      <c r="Q28" s="5"/>
      <c r="R28" s="4"/>
    </row>
    <row r="29" spans="16:18" ht="12.75" hidden="1">
      <c r="P29" s="4"/>
      <c r="Q29" s="5"/>
      <c r="R29" s="4"/>
    </row>
    <row r="30" spans="16:18" ht="12.75" hidden="1">
      <c r="P30" s="4"/>
      <c r="Q30" s="5"/>
      <c r="R30" s="4"/>
    </row>
    <row r="31" spans="16:18" ht="12.75" hidden="1">
      <c r="P31" s="6"/>
      <c r="Q31" s="6"/>
      <c r="R31" s="6"/>
    </row>
  </sheetData>
  <sheetProtection sheet="1" selectLockedCells="1"/>
  <mergeCells count="11">
    <mergeCell ref="A1:O1"/>
    <mergeCell ref="A5:E7"/>
    <mergeCell ref="B10:E10"/>
    <mergeCell ref="F6:F7"/>
    <mergeCell ref="D3:E3"/>
    <mergeCell ref="D2:E2"/>
    <mergeCell ref="A8:E8"/>
    <mergeCell ref="B12:E12"/>
    <mergeCell ref="B13:E13"/>
    <mergeCell ref="B11:E11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5" r:id="rId1"/>
  <headerFooter alignWithMargins="0">
    <oddHeader>&amp;REnclosure 2</oddHeader>
    <oddFooter>&amp;LPage 31&amp;Rver 4 (12/2008)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17"/>
  <sheetViews>
    <sheetView zoomScale="80" zoomScaleNormal="80" workbookViewId="0" topLeftCell="A1">
      <selection activeCell="A1" sqref="A1:K1"/>
    </sheetView>
  </sheetViews>
  <sheetFormatPr defaultColWidth="0" defaultRowHeight="12.75" zeroHeight="1"/>
  <cols>
    <col min="1" max="4" width="3.7109375" style="8" customWidth="1"/>
    <col min="5" max="5" width="50.421875" style="8" customWidth="1"/>
    <col min="6" max="6" width="18.140625" style="8" customWidth="1"/>
    <col min="7" max="7" width="17.7109375" style="8" customWidth="1"/>
    <col min="8" max="8" width="17.8515625" style="8" customWidth="1"/>
    <col min="9" max="9" width="22.00390625" style="8" customWidth="1"/>
    <col min="10" max="11" width="15.7109375" style="8" customWidth="1"/>
    <col min="12" max="12" width="16.28125" style="8" customWidth="1"/>
    <col min="13" max="13" width="12.7109375" style="8" customWidth="1"/>
    <col min="14" max="14" width="15.140625" style="8" customWidth="1"/>
    <col min="15" max="15" width="12.7109375" style="0" hidden="1" customWidth="1"/>
  </cols>
  <sheetData>
    <row r="1" spans="1:14" ht="45" customHeight="1">
      <c r="A1" s="76" t="s">
        <v>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33"/>
      <c r="M1" s="33"/>
      <c r="N1" s="33"/>
    </row>
    <row r="2" spans="1:14" ht="20.1" customHeight="1">
      <c r="A2" s="7" t="s">
        <v>25</v>
      </c>
      <c r="B2" s="7"/>
      <c r="C2" s="7"/>
      <c r="D2" s="95" t="str">
        <f>'CSS WP 1'!D2:E2</f>
        <v>FRESNO</v>
      </c>
      <c r="E2" s="95"/>
      <c r="F2" s="33"/>
      <c r="G2" s="33"/>
      <c r="H2" s="33"/>
      <c r="I2" s="33"/>
      <c r="J2" s="9" t="s">
        <v>26</v>
      </c>
      <c r="K2" s="10">
        <v>39843</v>
      </c>
      <c r="L2" s="33"/>
      <c r="M2" s="33"/>
      <c r="N2" s="33"/>
    </row>
    <row r="3" spans="1:14" ht="15" customHeight="1">
      <c r="A3" s="44"/>
      <c r="B3" s="44"/>
      <c r="C3" s="44"/>
      <c r="D3" s="105"/>
      <c r="E3" s="105"/>
      <c r="F3" s="33"/>
      <c r="G3" s="33"/>
      <c r="H3" s="33"/>
      <c r="I3" s="33"/>
      <c r="J3" s="33"/>
      <c r="K3" s="33"/>
      <c r="L3" s="33"/>
      <c r="M3" s="33"/>
      <c r="N3" s="33"/>
    </row>
    <row r="4" spans="1:14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s="3" customFormat="1" ht="18.75" customHeight="1">
      <c r="A5" s="79" t="s">
        <v>77</v>
      </c>
      <c r="B5" s="80"/>
      <c r="C5" s="80"/>
      <c r="D5" s="80"/>
      <c r="E5" s="81"/>
      <c r="F5" s="31" t="s">
        <v>16</v>
      </c>
      <c r="G5" s="31" t="s">
        <v>17</v>
      </c>
      <c r="H5" s="31" t="s">
        <v>24</v>
      </c>
      <c r="I5" s="31" t="s">
        <v>18</v>
      </c>
      <c r="J5" s="31" t="s">
        <v>19</v>
      </c>
      <c r="K5" s="31" t="s">
        <v>20</v>
      </c>
      <c r="L5" s="45"/>
      <c r="M5" s="45"/>
      <c r="N5" s="45"/>
    </row>
    <row r="6" spans="1:14" s="3" customFormat="1" ht="15" customHeight="1">
      <c r="A6" s="82"/>
      <c r="B6" s="83"/>
      <c r="C6" s="83"/>
      <c r="D6" s="83"/>
      <c r="E6" s="84"/>
      <c r="F6" s="92" t="s">
        <v>48</v>
      </c>
      <c r="G6" s="92" t="s">
        <v>43</v>
      </c>
      <c r="H6" s="92" t="s">
        <v>44</v>
      </c>
      <c r="I6" s="92" t="s">
        <v>46</v>
      </c>
      <c r="J6" s="92" t="s">
        <v>45</v>
      </c>
      <c r="K6" s="92" t="s">
        <v>47</v>
      </c>
      <c r="L6" s="45"/>
      <c r="M6" s="45"/>
      <c r="N6" s="45"/>
    </row>
    <row r="7" spans="1:15" s="1" customFormat="1" ht="42" customHeight="1">
      <c r="A7" s="85"/>
      <c r="B7" s="86"/>
      <c r="C7" s="86"/>
      <c r="D7" s="86"/>
      <c r="E7" s="87"/>
      <c r="F7" s="93"/>
      <c r="G7" s="93"/>
      <c r="H7" s="93"/>
      <c r="I7" s="93"/>
      <c r="J7" s="93"/>
      <c r="K7" s="93"/>
      <c r="L7" s="43" t="s">
        <v>184</v>
      </c>
      <c r="M7" s="43" t="s">
        <v>185</v>
      </c>
      <c r="N7" s="43" t="s">
        <v>186</v>
      </c>
      <c r="O7" s="2"/>
    </row>
    <row r="8" spans="1:14" ht="24.95" customHeight="1">
      <c r="A8" s="46" t="s">
        <v>65</v>
      </c>
      <c r="B8" s="19"/>
      <c r="C8" s="19"/>
      <c r="D8" s="19"/>
      <c r="E8" s="20"/>
      <c r="F8" s="18"/>
      <c r="G8" s="18"/>
      <c r="H8" s="18"/>
      <c r="I8" s="18"/>
      <c r="J8" s="18"/>
      <c r="K8" s="18"/>
      <c r="L8" s="38">
        <f>SUM(F8:J8)</f>
        <v>0</v>
      </c>
      <c r="M8" s="39" t="b">
        <f>EXACT(L8,N8)</f>
        <v>1</v>
      </c>
      <c r="N8" s="38">
        <f>K8</f>
        <v>0</v>
      </c>
    </row>
    <row r="9" spans="1:14" ht="24.95" customHeight="1">
      <c r="A9" s="21"/>
      <c r="B9" s="22" t="s">
        <v>64</v>
      </c>
      <c r="C9" s="22"/>
      <c r="D9" s="22"/>
      <c r="E9" s="23"/>
      <c r="F9" s="24">
        <v>0</v>
      </c>
      <c r="G9" s="64">
        <v>10540081.99</v>
      </c>
      <c r="H9" s="72"/>
      <c r="I9" s="72"/>
      <c r="J9" s="72"/>
      <c r="K9" s="24">
        <v>10540081.99</v>
      </c>
      <c r="L9" s="38">
        <f aca="true" t="shared" si="0" ref="L9:L17">SUM(F9:J9)</f>
        <v>10540081.99</v>
      </c>
      <c r="M9" s="39" t="b">
        <f aca="true" t="shared" si="1" ref="M9:M17">EXACT(L9,N9)</f>
        <v>1</v>
      </c>
      <c r="N9" s="38">
        <f aca="true" t="shared" si="2" ref="N9:N17">K9</f>
        <v>10540081.99</v>
      </c>
    </row>
    <row r="10" spans="1:14" ht="24.95" customHeight="1">
      <c r="A10" s="46" t="s">
        <v>78</v>
      </c>
      <c r="B10" s="19"/>
      <c r="C10" s="19"/>
      <c r="D10" s="19"/>
      <c r="E10" s="20"/>
      <c r="F10" s="73"/>
      <c r="G10" s="73"/>
      <c r="H10" s="73"/>
      <c r="I10" s="73"/>
      <c r="J10" s="73"/>
      <c r="K10" s="18"/>
      <c r="L10" s="38">
        <f t="shared" si="0"/>
        <v>0</v>
      </c>
      <c r="M10" s="39" t="b">
        <f t="shared" si="1"/>
        <v>1</v>
      </c>
      <c r="N10" s="38">
        <f t="shared" si="2"/>
        <v>0</v>
      </c>
    </row>
    <row r="11" spans="1:14" ht="24.95" customHeight="1">
      <c r="A11" s="17"/>
      <c r="B11" s="19" t="s">
        <v>54</v>
      </c>
      <c r="C11" s="19"/>
      <c r="D11" s="19"/>
      <c r="E11" s="20"/>
      <c r="F11" s="18">
        <v>0</v>
      </c>
      <c r="G11" s="18">
        <v>16923708</v>
      </c>
      <c r="H11" s="18">
        <v>345900</v>
      </c>
      <c r="I11" s="73"/>
      <c r="J11" s="18">
        <v>566100</v>
      </c>
      <c r="K11" s="18">
        <v>17835708</v>
      </c>
      <c r="L11" s="38">
        <f t="shared" si="0"/>
        <v>17835708</v>
      </c>
      <c r="M11" s="39" t="b">
        <f t="shared" si="1"/>
        <v>1</v>
      </c>
      <c r="N11" s="38">
        <f t="shared" si="2"/>
        <v>17835708</v>
      </c>
    </row>
    <row r="12" spans="1:14" ht="24.95" customHeight="1">
      <c r="A12" s="17"/>
      <c r="B12" s="19" t="s">
        <v>55</v>
      </c>
      <c r="C12" s="19"/>
      <c r="D12" s="19"/>
      <c r="E12" s="20"/>
      <c r="F12" s="18"/>
      <c r="G12" s="18">
        <v>660804.55</v>
      </c>
      <c r="H12" s="18">
        <v>172.1</v>
      </c>
      <c r="I12" s="73"/>
      <c r="J12" s="18">
        <v>0</v>
      </c>
      <c r="K12" s="18">
        <v>660976.65</v>
      </c>
      <c r="L12" s="38">
        <f t="shared" si="0"/>
        <v>660976.65</v>
      </c>
      <c r="M12" s="39" t="b">
        <f t="shared" si="1"/>
        <v>1</v>
      </c>
      <c r="N12" s="38">
        <f t="shared" si="2"/>
        <v>660976.65</v>
      </c>
    </row>
    <row r="13" spans="1:14" ht="24.95" customHeight="1">
      <c r="A13" s="21"/>
      <c r="B13" s="65" t="s">
        <v>56</v>
      </c>
      <c r="C13" s="65"/>
      <c r="D13" s="22"/>
      <c r="E13" s="23"/>
      <c r="F13" s="24">
        <f>SUM(F11:F12)</f>
        <v>0</v>
      </c>
      <c r="G13" s="24">
        <v>17584512.55</v>
      </c>
      <c r="H13" s="24">
        <v>346072.1</v>
      </c>
      <c r="I13" s="72"/>
      <c r="J13" s="24">
        <v>566100</v>
      </c>
      <c r="K13" s="24">
        <v>18496684.650000002</v>
      </c>
      <c r="L13" s="38">
        <f t="shared" si="0"/>
        <v>18496684.650000002</v>
      </c>
      <c r="M13" s="39" t="b">
        <f t="shared" si="1"/>
        <v>1</v>
      </c>
      <c r="N13" s="38">
        <f t="shared" si="2"/>
        <v>18496684.650000002</v>
      </c>
    </row>
    <row r="14" spans="1:14" ht="24.95" customHeight="1">
      <c r="A14" s="66" t="s">
        <v>79</v>
      </c>
      <c r="B14" s="67"/>
      <c r="C14" s="67"/>
      <c r="D14" s="67"/>
      <c r="E14" s="68"/>
      <c r="F14" s="69">
        <f>'County Summary'!G9</f>
        <v>0</v>
      </c>
      <c r="G14" s="69">
        <v>7807064.64</v>
      </c>
      <c r="H14" s="69">
        <v>72577.12</v>
      </c>
      <c r="I14" s="74"/>
      <c r="J14" s="69">
        <v>0</v>
      </c>
      <c r="K14" s="69">
        <v>7879641.76</v>
      </c>
      <c r="L14" s="38">
        <f t="shared" si="0"/>
        <v>7879641.76</v>
      </c>
      <c r="M14" s="39" t="b">
        <f t="shared" si="1"/>
        <v>1</v>
      </c>
      <c r="N14" s="38">
        <f t="shared" si="2"/>
        <v>7879641.76</v>
      </c>
    </row>
    <row r="15" spans="1:14" ht="24.95" customHeight="1">
      <c r="A15" s="66" t="s">
        <v>164</v>
      </c>
      <c r="B15" s="67"/>
      <c r="C15" s="67"/>
      <c r="D15" s="67"/>
      <c r="E15" s="68"/>
      <c r="F15" s="74"/>
      <c r="G15" s="70">
        <v>3655169</v>
      </c>
      <c r="H15" s="74"/>
      <c r="I15" s="74"/>
      <c r="J15" s="74"/>
      <c r="K15" s="69">
        <v>3655169</v>
      </c>
      <c r="L15" s="38">
        <f t="shared" si="0"/>
        <v>3655169</v>
      </c>
      <c r="M15" s="39" t="b">
        <f t="shared" si="1"/>
        <v>1</v>
      </c>
      <c r="N15" s="38">
        <f t="shared" si="2"/>
        <v>3655169</v>
      </c>
    </row>
    <row r="16" spans="1:14" ht="24.95" customHeight="1">
      <c r="A16" s="46" t="s">
        <v>60</v>
      </c>
      <c r="B16" s="19"/>
      <c r="C16" s="19"/>
      <c r="D16" s="19"/>
      <c r="E16" s="20"/>
      <c r="F16" s="18"/>
      <c r="G16" s="18"/>
      <c r="H16" s="73"/>
      <c r="I16" s="73"/>
      <c r="J16" s="73"/>
      <c r="K16" s="18">
        <v>0</v>
      </c>
      <c r="L16" s="38">
        <f t="shared" si="0"/>
        <v>0</v>
      </c>
      <c r="M16" s="39" t="b">
        <f t="shared" si="1"/>
        <v>1</v>
      </c>
      <c r="N16" s="38">
        <f t="shared" si="2"/>
        <v>0</v>
      </c>
    </row>
    <row r="17" spans="1:14" ht="24.95" customHeight="1">
      <c r="A17" s="48" t="s">
        <v>63</v>
      </c>
      <c r="B17" s="49"/>
      <c r="C17" s="49"/>
      <c r="D17" s="49"/>
      <c r="E17" s="50"/>
      <c r="F17" s="51">
        <f>F9+F13-F14-F15-F16</f>
        <v>0</v>
      </c>
      <c r="G17" s="51">
        <v>16662360.899999999</v>
      </c>
      <c r="H17" s="71">
        <v>273494.98</v>
      </c>
      <c r="I17" s="75">
        <v>0</v>
      </c>
      <c r="J17" s="71">
        <v>566100</v>
      </c>
      <c r="K17" s="51">
        <v>17501955.88</v>
      </c>
      <c r="L17" s="38">
        <f t="shared" si="0"/>
        <v>17501955.88</v>
      </c>
      <c r="M17" s="39" t="b">
        <f t="shared" si="1"/>
        <v>1</v>
      </c>
      <c r="N17" s="38">
        <f t="shared" si="2"/>
        <v>17501955.88</v>
      </c>
    </row>
  </sheetData>
  <sheetProtection sheet="1" selectLockedCells="1"/>
  <mergeCells count="10">
    <mergeCell ref="I6:I7"/>
    <mergeCell ref="J6:J7"/>
    <mergeCell ref="K6:K7"/>
    <mergeCell ref="A1:K1"/>
    <mergeCell ref="H6:H7"/>
    <mergeCell ref="F6:F7"/>
    <mergeCell ref="A5:E7"/>
    <mergeCell ref="G6:G7"/>
    <mergeCell ref="D3:E3"/>
    <mergeCell ref="D2:E2"/>
  </mergeCells>
  <printOptions horizontalCentered="1"/>
  <pageMargins left="0.5" right="0.5" top="0.75" bottom="0.75" header="0.5" footer="0.5"/>
  <pageSetup horizontalDpi="600" verticalDpi="600" orientation="landscape" scale="85" r:id="rId1"/>
  <headerFooter alignWithMargins="0">
    <oddHeader>&amp;REnclosure 2</oddHeader>
    <oddFooter>&amp;LPage 32&amp;Rver 4 (12/2008)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9"/>
  <sheetViews>
    <sheetView zoomScale="80" zoomScaleNormal="80" workbookViewId="0" topLeftCell="A2">
      <selection activeCell="A1" sqref="A1:O1"/>
    </sheetView>
  </sheetViews>
  <sheetFormatPr defaultColWidth="0" defaultRowHeight="12.75" zeroHeight="1"/>
  <cols>
    <col min="1" max="3" width="4.7109375" style="8" customWidth="1"/>
    <col min="4" max="4" width="3.7109375" style="8" customWidth="1"/>
    <col min="5" max="5" width="40.00390625" style="8" customWidth="1"/>
    <col min="6" max="6" width="16.8515625" style="8" customWidth="1"/>
    <col min="7" max="7" width="11.28125" style="8" customWidth="1"/>
    <col min="8" max="8" width="16.421875" style="8" customWidth="1"/>
    <col min="9" max="9" width="15.28125" style="8" customWidth="1"/>
    <col min="10" max="10" width="12.7109375" style="8" customWidth="1"/>
    <col min="11" max="11" width="12.140625" style="8" customWidth="1"/>
    <col min="12" max="12" width="16.421875" style="8" customWidth="1"/>
    <col min="13" max="13" width="15.8515625" style="8" customWidth="1"/>
    <col min="14" max="14" width="11.7109375" style="8" customWidth="1"/>
    <col min="15" max="15" width="12.7109375" style="8" customWidth="1"/>
    <col min="16" max="18" width="12.7109375" style="0" hidden="1" customWidth="1"/>
  </cols>
  <sheetData>
    <row r="1" spans="1:15" ht="42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10">
        <f>'CSS WP 1'!O2</f>
        <v>39843</v>
      </c>
    </row>
    <row r="3" spans="1:15" ht="20.1" customHeight="1">
      <c r="A3" s="7" t="s">
        <v>93</v>
      </c>
      <c r="B3" s="7"/>
      <c r="C3" s="7"/>
      <c r="D3" s="94" t="s">
        <v>174</v>
      </c>
      <c r="E3" s="9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" customHeight="1">
      <c r="A5" s="79" t="s">
        <v>27</v>
      </c>
      <c r="B5" s="80"/>
      <c r="C5" s="80"/>
      <c r="D5" s="80"/>
      <c r="E5" s="81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</row>
    <row r="6" spans="1:15" s="3" customFormat="1" ht="18" customHeight="1">
      <c r="A6" s="82"/>
      <c r="B6" s="83"/>
      <c r="C6" s="83"/>
      <c r="D6" s="83"/>
      <c r="E6" s="84"/>
      <c r="F6" s="92" t="s">
        <v>6</v>
      </c>
      <c r="G6" s="96" t="s">
        <v>29</v>
      </c>
      <c r="H6" s="97"/>
      <c r="I6" s="97"/>
      <c r="J6" s="97"/>
      <c r="K6" s="97"/>
      <c r="L6" s="97"/>
      <c r="M6" s="97"/>
      <c r="N6" s="97"/>
      <c r="O6" s="98"/>
    </row>
    <row r="7" spans="1:18" s="1" customFormat="1" ht="42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94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>
        <v>317122.37</v>
      </c>
      <c r="G21" s="18">
        <f>F21</f>
        <v>317122.37</v>
      </c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>
        <v>253569.23</v>
      </c>
      <c r="G22" s="18">
        <f>F22</f>
        <v>253569.23</v>
      </c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570691.6</v>
      </c>
      <c r="G23" s="18">
        <f t="shared" si="3"/>
        <v>570691.6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>F23+F27</f>
        <v>570691.6</v>
      </c>
      <c r="G28" s="24">
        <f aca="true" t="shared" si="5" ref="G28:O28">G23+G27</f>
        <v>570691.6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95</v>
      </c>
      <c r="B39" s="26"/>
      <c r="C39" s="26"/>
      <c r="D39" s="26"/>
      <c r="E39" s="27"/>
      <c r="F39" s="28">
        <f aca="true" t="shared" si="9" ref="F39:O39">F18+F28+F38</f>
        <v>570691.6</v>
      </c>
      <c r="G39" s="28">
        <f t="shared" si="9"/>
        <v>570691.6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4&amp;Rver 4 (12/2008)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9"/>
  <sheetViews>
    <sheetView zoomScale="80" zoomScaleNormal="80" workbookViewId="0" topLeftCell="A1">
      <selection activeCell="A5" sqref="A5:E7"/>
    </sheetView>
  </sheetViews>
  <sheetFormatPr defaultColWidth="0" defaultRowHeight="12.75" zeroHeight="1"/>
  <cols>
    <col min="1" max="3" width="4.7109375" style="8" customWidth="1"/>
    <col min="4" max="4" width="3.7109375" style="8" customWidth="1"/>
    <col min="5" max="5" width="38.00390625" style="8" customWidth="1"/>
    <col min="6" max="6" width="16.28125" style="8" customWidth="1"/>
    <col min="7" max="7" width="12.7109375" style="8" customWidth="1"/>
    <col min="8" max="8" width="16.57421875" style="8" customWidth="1"/>
    <col min="9" max="9" width="16.00390625" style="8" customWidth="1"/>
    <col min="10" max="11" width="12.7109375" style="8" customWidth="1"/>
    <col min="12" max="12" width="18.7109375" style="8" customWidth="1"/>
    <col min="13" max="13" width="17.00390625" style="8" customWidth="1"/>
    <col min="14" max="15" width="12.7109375" style="8" customWidth="1"/>
    <col min="16" max="18" width="12.7109375" style="0" hidden="1" customWidth="1"/>
  </cols>
  <sheetData>
    <row r="1" spans="1:15" ht="41.2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10">
        <f>'CSS WP 1'!O2</f>
        <v>39843</v>
      </c>
    </row>
    <row r="3" spans="1:15" ht="20.1" customHeight="1">
      <c r="A3" s="7" t="s">
        <v>97</v>
      </c>
      <c r="B3" s="7"/>
      <c r="C3" s="7"/>
      <c r="D3" s="94" t="s">
        <v>175</v>
      </c>
      <c r="E3" s="9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" customHeight="1">
      <c r="A5" s="79" t="s">
        <v>27</v>
      </c>
      <c r="B5" s="80"/>
      <c r="C5" s="80"/>
      <c r="D5" s="80"/>
      <c r="E5" s="81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</row>
    <row r="6" spans="1:15" s="3" customFormat="1" ht="17.25" customHeight="1">
      <c r="A6" s="82"/>
      <c r="B6" s="83"/>
      <c r="C6" s="83"/>
      <c r="D6" s="83"/>
      <c r="E6" s="84"/>
      <c r="F6" s="92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</row>
    <row r="7" spans="1:18" s="1" customFormat="1" ht="42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98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>F23+F27</f>
        <v>0</v>
      </c>
      <c r="G28" s="24">
        <f aca="true" t="shared" si="5" ref="G28:O28">G23+G27</f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>
        <v>142658.43</v>
      </c>
      <c r="G35" s="18">
        <f>F35</f>
        <v>142658.43</v>
      </c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>
        <v>216490.24</v>
      </c>
      <c r="G36" s="18">
        <f>F36</f>
        <v>216490.24</v>
      </c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359148.67</v>
      </c>
      <c r="G37" s="18">
        <f t="shared" si="7"/>
        <v>359148.67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359148.67</v>
      </c>
      <c r="G38" s="24">
        <f t="shared" si="8"/>
        <v>359148.67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99</v>
      </c>
      <c r="B39" s="26"/>
      <c r="C39" s="26"/>
      <c r="D39" s="26"/>
      <c r="E39" s="27"/>
      <c r="F39" s="28">
        <f aca="true" t="shared" si="9" ref="F39:O39">F18+F28+F38</f>
        <v>359148.67</v>
      </c>
      <c r="G39" s="28">
        <f t="shared" si="9"/>
        <v>359148.67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5&amp;Rver 4 (12/2008)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39"/>
  <sheetViews>
    <sheetView zoomScale="80" zoomScaleNormal="80" workbookViewId="0" topLeftCell="A2">
      <selection activeCell="A1" sqref="A1:O1"/>
    </sheetView>
  </sheetViews>
  <sheetFormatPr defaultColWidth="0" defaultRowHeight="12.75" zeroHeight="1"/>
  <cols>
    <col min="1" max="1" width="4.7109375" style="8" customWidth="1"/>
    <col min="2" max="2" width="7.7109375" style="8" customWidth="1"/>
    <col min="3" max="3" width="4.7109375" style="8" customWidth="1"/>
    <col min="4" max="4" width="3.7109375" style="8" customWidth="1"/>
    <col min="5" max="5" width="46.8515625" style="8" customWidth="1"/>
    <col min="6" max="6" width="17.140625" style="8" customWidth="1"/>
    <col min="7" max="7" width="12.7109375" style="8" customWidth="1"/>
    <col min="8" max="8" width="16.8515625" style="8" customWidth="1"/>
    <col min="9" max="9" width="17.140625" style="8" customWidth="1"/>
    <col min="10" max="11" width="12.7109375" style="8" customWidth="1"/>
    <col min="12" max="12" width="16.140625" style="8" bestFit="1" customWidth="1"/>
    <col min="13" max="13" width="15.57421875" style="8" customWidth="1"/>
    <col min="14" max="15" width="12.7109375" style="8" customWidth="1"/>
    <col min="16" max="18" width="12.7109375" style="0" hidden="1" customWidth="1"/>
  </cols>
  <sheetData>
    <row r="1" spans="1:15" ht="44.2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10">
        <f>'CSS WP 1'!O2</f>
        <v>39843</v>
      </c>
    </row>
    <row r="3" spans="1:15" ht="22.5" customHeight="1">
      <c r="A3" s="7" t="s">
        <v>100</v>
      </c>
      <c r="B3" s="7"/>
      <c r="C3" s="7"/>
      <c r="D3" s="94" t="s">
        <v>176</v>
      </c>
      <c r="E3" s="9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8" customHeight="1">
      <c r="A5" s="79" t="s">
        <v>27</v>
      </c>
      <c r="B5" s="80"/>
      <c r="C5" s="80"/>
      <c r="D5" s="80"/>
      <c r="E5" s="81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</row>
    <row r="6" spans="1:15" s="3" customFormat="1" ht="22.5" customHeight="1">
      <c r="A6" s="82"/>
      <c r="B6" s="83"/>
      <c r="C6" s="83"/>
      <c r="D6" s="83"/>
      <c r="E6" s="84"/>
      <c r="F6" s="92" t="s">
        <v>6</v>
      </c>
      <c r="G6" s="96" t="s">
        <v>29</v>
      </c>
      <c r="H6" s="97"/>
      <c r="I6" s="97"/>
      <c r="J6" s="97"/>
      <c r="K6" s="97"/>
      <c r="L6" s="97"/>
      <c r="M6" s="97"/>
      <c r="N6" s="97"/>
      <c r="O6" s="98"/>
    </row>
    <row r="7" spans="1:18" s="1" customFormat="1" ht="42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101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>
        <v>209991.25</v>
      </c>
      <c r="G11" s="18">
        <f>F11</f>
        <v>209991.25</v>
      </c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>
        <v>447625.2</v>
      </c>
      <c r="G12" s="18">
        <f>F12</f>
        <v>447625.2</v>
      </c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657616.45</v>
      </c>
      <c r="G13" s="18">
        <f t="shared" si="0"/>
        <v>657616.45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657616.45</v>
      </c>
      <c r="G18" s="24">
        <f t="shared" si="2"/>
        <v>657616.45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>F23+F27</f>
        <v>0</v>
      </c>
      <c r="G28" s="24">
        <f aca="true" t="shared" si="5" ref="G28:O28">G23+G27</f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102</v>
      </c>
      <c r="B39" s="26"/>
      <c r="C39" s="26"/>
      <c r="D39" s="26"/>
      <c r="E39" s="27"/>
      <c r="F39" s="28">
        <f aca="true" t="shared" si="9" ref="F39:O39">F18+F28+F38</f>
        <v>657616.45</v>
      </c>
      <c r="G39" s="28">
        <f t="shared" si="9"/>
        <v>657616.45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3"/>
  <headerFooter alignWithMargins="0">
    <oddHeader>&amp;REnclosure 2</oddHeader>
    <oddFooter>&amp;LPage 6&amp;Rver 4 (12/2008)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39"/>
  <sheetViews>
    <sheetView zoomScale="80" zoomScaleNormal="80" workbookViewId="0" topLeftCell="A1">
      <selection activeCell="A1" sqref="A1:O1"/>
    </sheetView>
  </sheetViews>
  <sheetFormatPr defaultColWidth="0" defaultRowHeight="12.75" zeroHeight="1"/>
  <cols>
    <col min="1" max="3" width="4.7109375" style="8" customWidth="1"/>
    <col min="4" max="4" width="3.7109375" style="8" customWidth="1"/>
    <col min="5" max="5" width="55.8515625" style="8" customWidth="1"/>
    <col min="6" max="6" width="16.28125" style="8" customWidth="1"/>
    <col min="7" max="7" width="12.7109375" style="8" customWidth="1"/>
    <col min="8" max="8" width="16.28125" style="8" customWidth="1"/>
    <col min="9" max="9" width="17.00390625" style="8" customWidth="1"/>
    <col min="10" max="11" width="12.7109375" style="8" customWidth="1"/>
    <col min="12" max="12" width="17.57421875" style="8" customWidth="1"/>
    <col min="13" max="13" width="15.00390625" style="8" customWidth="1"/>
    <col min="14" max="15" width="12.7109375" style="8" customWidth="1"/>
    <col min="16" max="18" width="12.7109375" style="0" hidden="1" customWidth="1"/>
  </cols>
  <sheetData>
    <row r="1" spans="1:15" ht="51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7"/>
      <c r="D2" s="95" t="str">
        <f>'CSS WP 1'!D2:E2</f>
        <v>FRESNO</v>
      </c>
      <c r="E2" s="95"/>
      <c r="N2" s="9" t="s">
        <v>26</v>
      </c>
      <c r="O2" s="10">
        <f>'CSS WP 1'!O2</f>
        <v>39843</v>
      </c>
    </row>
    <row r="3" spans="1:5" ht="20.1" customHeight="1">
      <c r="A3" s="7" t="s">
        <v>103</v>
      </c>
      <c r="B3" s="7"/>
      <c r="C3" s="7"/>
      <c r="D3" s="94" t="s">
        <v>177</v>
      </c>
      <c r="E3" s="94"/>
    </row>
    <row r="4" ht="12.75"/>
    <row r="5" spans="1:15" s="3" customFormat="1" ht="15" customHeight="1">
      <c r="A5" s="79" t="s">
        <v>27</v>
      </c>
      <c r="B5" s="80"/>
      <c r="C5" s="80"/>
      <c r="D5" s="80"/>
      <c r="E5" s="81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</row>
    <row r="6" spans="1:15" s="3" customFormat="1" ht="15" customHeight="1">
      <c r="A6" s="82"/>
      <c r="B6" s="83"/>
      <c r="C6" s="83"/>
      <c r="D6" s="83"/>
      <c r="E6" s="84"/>
      <c r="F6" s="92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</row>
    <row r="7" spans="1:18" s="1" customFormat="1" ht="42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104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>
        <v>214594.37</v>
      </c>
      <c r="G15" s="18">
        <f>F15</f>
        <v>214594.37</v>
      </c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>
        <v>1008703.19</v>
      </c>
      <c r="G16" s="18">
        <f>F16</f>
        <v>1008703.19</v>
      </c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1223297.56</v>
      </c>
      <c r="G17" s="18">
        <f t="shared" si="1"/>
        <v>1223297.56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1223297.56</v>
      </c>
      <c r="G18" s="24">
        <f t="shared" si="2"/>
        <v>1223297.56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>F23+F27</f>
        <v>0</v>
      </c>
      <c r="G28" s="24">
        <f aca="true" t="shared" si="5" ref="G28:O28">G23+G27</f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105</v>
      </c>
      <c r="B39" s="26"/>
      <c r="C39" s="26"/>
      <c r="D39" s="26"/>
      <c r="E39" s="27"/>
      <c r="F39" s="28">
        <f aca="true" t="shared" si="9" ref="F39:O39">F18+F28+F38</f>
        <v>1223297.56</v>
      </c>
      <c r="G39" s="28">
        <f t="shared" si="9"/>
        <v>1223297.56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7&amp;Rver 4 (12/2008)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39"/>
  <sheetViews>
    <sheetView zoomScale="80" zoomScaleNormal="80" workbookViewId="0" topLeftCell="A1">
      <selection activeCell="A1" sqref="A1:O1"/>
    </sheetView>
  </sheetViews>
  <sheetFormatPr defaultColWidth="0" defaultRowHeight="12.75" zeroHeight="1"/>
  <cols>
    <col min="1" max="2" width="4.7109375" style="8" customWidth="1"/>
    <col min="3" max="3" width="6.28125" style="8" customWidth="1"/>
    <col min="4" max="4" width="3.7109375" style="8" customWidth="1"/>
    <col min="5" max="5" width="39.421875" style="8" customWidth="1"/>
    <col min="6" max="6" width="16.28125" style="8" customWidth="1"/>
    <col min="7" max="7" width="12.7109375" style="8" customWidth="1"/>
    <col min="8" max="8" width="16.28125" style="8" customWidth="1"/>
    <col min="9" max="9" width="15.7109375" style="8" customWidth="1"/>
    <col min="10" max="11" width="12.7109375" style="8" customWidth="1"/>
    <col min="12" max="12" width="16.7109375" style="8" customWidth="1"/>
    <col min="13" max="13" width="15.8515625" style="8" customWidth="1"/>
    <col min="14" max="14" width="13.28125" style="8" customWidth="1"/>
    <col min="15" max="15" width="12.7109375" style="8" customWidth="1"/>
    <col min="16" max="18" width="12.7109375" style="0" hidden="1" customWidth="1"/>
  </cols>
  <sheetData>
    <row r="1" spans="1:15" ht="52.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34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10">
        <f>'CSS WP 1'!O2</f>
        <v>39843</v>
      </c>
    </row>
    <row r="3" spans="1:15" ht="20.1" customHeight="1">
      <c r="A3" s="7" t="s">
        <v>106</v>
      </c>
      <c r="B3" s="7"/>
      <c r="C3" s="7"/>
      <c r="D3" s="94" t="s">
        <v>178</v>
      </c>
      <c r="E3" s="9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" customHeight="1">
      <c r="A5" s="79" t="s">
        <v>27</v>
      </c>
      <c r="B5" s="80"/>
      <c r="C5" s="80"/>
      <c r="D5" s="80"/>
      <c r="E5" s="81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</row>
    <row r="6" spans="1:15" s="3" customFormat="1" ht="15" customHeight="1">
      <c r="A6" s="82"/>
      <c r="B6" s="83"/>
      <c r="C6" s="83"/>
      <c r="D6" s="83"/>
      <c r="E6" s="84"/>
      <c r="F6" s="92" t="s">
        <v>6</v>
      </c>
      <c r="G6" s="96" t="s">
        <v>29</v>
      </c>
      <c r="H6" s="97"/>
      <c r="I6" s="97"/>
      <c r="J6" s="97"/>
      <c r="K6" s="97"/>
      <c r="L6" s="97"/>
      <c r="M6" s="97"/>
      <c r="N6" s="97"/>
      <c r="O6" s="98"/>
    </row>
    <row r="7" spans="1:18" s="1" customFormat="1" ht="42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107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>
        <v>231664.78</v>
      </c>
      <c r="G15" s="18">
        <f>F15</f>
        <v>231664.78</v>
      </c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>
        <v>210938.68</v>
      </c>
      <c r="G16" s="18">
        <f>F16</f>
        <v>210938.68</v>
      </c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442603.45999999996</v>
      </c>
      <c r="G17" s="18">
        <f t="shared" si="1"/>
        <v>442603.45999999996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442603.45999999996</v>
      </c>
      <c r="G18" s="24">
        <f t="shared" si="2"/>
        <v>442603.45999999996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>F23+F27</f>
        <v>0</v>
      </c>
      <c r="G28" s="24">
        <f aca="true" t="shared" si="5" ref="G28:O28">G23+G27</f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108</v>
      </c>
      <c r="B39" s="26"/>
      <c r="C39" s="26"/>
      <c r="D39" s="26"/>
      <c r="E39" s="27"/>
      <c r="F39" s="28">
        <f aca="true" t="shared" si="9" ref="F39:O39">F18+F28+F38</f>
        <v>442603.45999999996</v>
      </c>
      <c r="G39" s="28">
        <f t="shared" si="9"/>
        <v>442603.45999999996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8&amp;Rver 4 (12/2008)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9"/>
  <sheetViews>
    <sheetView zoomScale="80" zoomScaleNormal="80" workbookViewId="0" topLeftCell="A2">
      <selection activeCell="O7" sqref="O7"/>
    </sheetView>
  </sheetViews>
  <sheetFormatPr defaultColWidth="0" defaultRowHeight="12.75" zeroHeight="1"/>
  <cols>
    <col min="1" max="2" width="4.7109375" style="8" customWidth="1"/>
    <col min="3" max="3" width="5.57421875" style="8" customWidth="1"/>
    <col min="4" max="4" width="3.7109375" style="8" customWidth="1"/>
    <col min="5" max="5" width="41.421875" style="8" customWidth="1"/>
    <col min="6" max="6" width="16.8515625" style="8" customWidth="1"/>
    <col min="7" max="7" width="12.7109375" style="8" customWidth="1"/>
    <col min="8" max="8" width="17.140625" style="8" customWidth="1"/>
    <col min="9" max="9" width="14.8515625" style="8" customWidth="1"/>
    <col min="10" max="11" width="12.7109375" style="8" customWidth="1"/>
    <col min="12" max="12" width="17.8515625" style="8" customWidth="1"/>
    <col min="13" max="13" width="15.8515625" style="8" customWidth="1"/>
    <col min="14" max="15" width="12.7109375" style="8" customWidth="1"/>
    <col min="16" max="18" width="12.7109375" style="0" hidden="1" customWidth="1"/>
  </cols>
  <sheetData>
    <row r="1" spans="1:15" ht="44.2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1" customHeight="1">
      <c r="A2" s="7" t="s">
        <v>25</v>
      </c>
      <c r="B2" s="7"/>
      <c r="C2" s="7"/>
      <c r="D2" s="95" t="str">
        <f>'CSS WP 1'!D2:E2</f>
        <v>FRESNO</v>
      </c>
      <c r="E2" s="95"/>
      <c r="F2" s="33"/>
      <c r="G2" s="33"/>
      <c r="H2" s="33"/>
      <c r="I2" s="33"/>
      <c r="J2" s="33"/>
      <c r="K2" s="33"/>
      <c r="L2" s="33"/>
      <c r="M2" s="33"/>
      <c r="N2" s="9" t="s">
        <v>26</v>
      </c>
      <c r="O2" s="10">
        <f>'CSS WP 1'!O2</f>
        <v>39843</v>
      </c>
    </row>
    <row r="3" spans="1:15" ht="20.1" customHeight="1">
      <c r="A3" s="7" t="s">
        <v>109</v>
      </c>
      <c r="B3" s="7"/>
      <c r="C3" s="7"/>
      <c r="D3" s="94" t="s">
        <v>179</v>
      </c>
      <c r="E3" s="94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" customFormat="1" ht="15" customHeight="1">
      <c r="A5" s="79" t="s">
        <v>27</v>
      </c>
      <c r="B5" s="80"/>
      <c r="C5" s="80"/>
      <c r="D5" s="80"/>
      <c r="E5" s="81"/>
      <c r="F5" s="11" t="s">
        <v>16</v>
      </c>
      <c r="G5" s="12" t="s">
        <v>17</v>
      </c>
      <c r="H5" s="12" t="s">
        <v>24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53</v>
      </c>
    </row>
    <row r="6" spans="1:15" s="3" customFormat="1" ht="15" customHeight="1">
      <c r="A6" s="82"/>
      <c r="B6" s="83"/>
      <c r="C6" s="83"/>
      <c r="D6" s="83"/>
      <c r="E6" s="84"/>
      <c r="F6" s="92" t="s">
        <v>6</v>
      </c>
      <c r="G6" s="96" t="s">
        <v>29</v>
      </c>
      <c r="H6" s="97"/>
      <c r="I6" s="97"/>
      <c r="J6" s="97"/>
      <c r="K6" s="97"/>
      <c r="L6" s="97"/>
      <c r="M6" s="97"/>
      <c r="N6" s="97"/>
      <c r="O6" s="98"/>
    </row>
    <row r="7" spans="1:18" s="1" customFormat="1" ht="42" customHeight="1">
      <c r="A7" s="85"/>
      <c r="B7" s="86"/>
      <c r="C7" s="86"/>
      <c r="D7" s="86"/>
      <c r="E7" s="87"/>
      <c r="F7" s="93"/>
      <c r="G7" s="30" t="s">
        <v>0</v>
      </c>
      <c r="H7" s="30" t="s">
        <v>28</v>
      </c>
      <c r="I7" s="30" t="s">
        <v>15</v>
      </c>
      <c r="J7" s="30" t="s">
        <v>1</v>
      </c>
      <c r="K7" s="30" t="s">
        <v>12</v>
      </c>
      <c r="L7" s="30" t="s">
        <v>13</v>
      </c>
      <c r="M7" s="30" t="s">
        <v>2</v>
      </c>
      <c r="N7" s="30" t="s">
        <v>14</v>
      </c>
      <c r="O7" s="29" t="s">
        <v>52</v>
      </c>
      <c r="P7" s="2"/>
      <c r="Q7" s="2"/>
      <c r="R7" s="2"/>
    </row>
    <row r="8" spans="1:15" ht="15" customHeight="1">
      <c r="A8" s="13" t="s">
        <v>110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88" t="s">
        <v>73</v>
      </c>
      <c r="C9" s="88"/>
      <c r="D9" s="88"/>
      <c r="E9" s="8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customHeight="1">
      <c r="A10" s="17"/>
      <c r="B10" s="19"/>
      <c r="C10" s="19" t="s">
        <v>3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customHeight="1">
      <c r="A11" s="17"/>
      <c r="B11" s="19"/>
      <c r="C11" s="19"/>
      <c r="D11" s="19" t="s">
        <v>30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customHeight="1">
      <c r="A12" s="17"/>
      <c r="B12" s="19"/>
      <c r="C12" s="19"/>
      <c r="D12" s="19" t="s">
        <v>4</v>
      </c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customHeight="1">
      <c r="A13" s="17"/>
      <c r="B13" s="19"/>
      <c r="C13" s="19" t="s">
        <v>7</v>
      </c>
      <c r="D13" s="19"/>
      <c r="E13" s="20"/>
      <c r="F13" s="18">
        <f aca="true" t="shared" si="0" ref="F13:O13">SUM(F11:F12)</f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</row>
    <row r="14" spans="1:15" ht="15" customHeight="1">
      <c r="A14" s="17"/>
      <c r="B14" s="19"/>
      <c r="C14" s="19" t="s">
        <v>5</v>
      </c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customHeight="1">
      <c r="A15" s="17"/>
      <c r="B15" s="19"/>
      <c r="C15" s="19"/>
      <c r="D15" s="19" t="s">
        <v>30</v>
      </c>
      <c r="E15" s="20"/>
      <c r="F15" s="18">
        <v>91131.84</v>
      </c>
      <c r="G15" s="18">
        <f>F15</f>
        <v>91131.84</v>
      </c>
      <c r="H15" s="18"/>
      <c r="I15" s="18"/>
      <c r="J15" s="18"/>
      <c r="K15" s="18"/>
      <c r="L15" s="18"/>
      <c r="M15" s="18"/>
      <c r="N15" s="18"/>
      <c r="O15" s="18"/>
    </row>
    <row r="16" spans="1:15" ht="15" customHeight="1">
      <c r="A16" s="17"/>
      <c r="B16" s="19"/>
      <c r="C16" s="19"/>
      <c r="D16" s="19" t="s">
        <v>4</v>
      </c>
      <c r="E16" s="20"/>
      <c r="F16" s="18">
        <v>242667.21</v>
      </c>
      <c r="G16" s="18">
        <f>F16</f>
        <v>242667.21</v>
      </c>
      <c r="H16" s="18"/>
      <c r="I16" s="18"/>
      <c r="J16" s="18"/>
      <c r="K16" s="18"/>
      <c r="L16" s="18"/>
      <c r="M16" s="18"/>
      <c r="N16" s="18"/>
      <c r="O16" s="18"/>
    </row>
    <row r="17" spans="1:15" ht="15" customHeight="1">
      <c r="A17" s="17"/>
      <c r="B17" s="19"/>
      <c r="C17" s="19" t="s">
        <v>8</v>
      </c>
      <c r="D17" s="19"/>
      <c r="E17" s="20"/>
      <c r="F17" s="18">
        <f aca="true" t="shared" si="1" ref="F17:O17">SUM(F15:F16)</f>
        <v>333799.05</v>
      </c>
      <c r="G17" s="18">
        <f t="shared" si="1"/>
        <v>333799.05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5" customHeight="1">
      <c r="A18" s="21"/>
      <c r="B18" s="22" t="s">
        <v>9</v>
      </c>
      <c r="C18" s="22"/>
      <c r="D18" s="22"/>
      <c r="E18" s="23"/>
      <c r="F18" s="24">
        <f aca="true" t="shared" si="2" ref="F18:O18">F13+F17</f>
        <v>333799.05</v>
      </c>
      <c r="G18" s="24">
        <f t="shared" si="2"/>
        <v>333799.05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</row>
    <row r="19" spans="1:15" ht="15" customHeight="1">
      <c r="A19" s="17"/>
      <c r="B19" s="90" t="s">
        <v>66</v>
      </c>
      <c r="C19" s="90"/>
      <c r="D19" s="90"/>
      <c r="E19" s="91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customHeight="1">
      <c r="A20" s="17"/>
      <c r="B20" s="19"/>
      <c r="C20" s="19" t="s">
        <v>3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customHeight="1">
      <c r="A21" s="17"/>
      <c r="B21" s="19"/>
      <c r="C21" s="19"/>
      <c r="D21" s="19" t="s">
        <v>30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customHeight="1">
      <c r="A22" s="17"/>
      <c r="B22" s="19"/>
      <c r="C22" s="19"/>
      <c r="D22" s="19" t="s">
        <v>4</v>
      </c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>
      <c r="A23" s="17"/>
      <c r="B23" s="19"/>
      <c r="C23" s="19" t="s">
        <v>7</v>
      </c>
      <c r="D23" s="19"/>
      <c r="E23" s="20"/>
      <c r="F23" s="18">
        <f aca="true" t="shared" si="3" ref="F23:O23">SUM(F21:F22)</f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</row>
    <row r="24" spans="1:15" ht="15" customHeight="1">
      <c r="A24" s="17"/>
      <c r="B24" s="19"/>
      <c r="C24" s="19" t="s">
        <v>5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customHeight="1">
      <c r="A25" s="17"/>
      <c r="B25" s="19"/>
      <c r="C25" s="19"/>
      <c r="D25" s="19" t="s">
        <v>30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7"/>
      <c r="B26" s="19"/>
      <c r="C26" s="19"/>
      <c r="D26" s="19" t="s">
        <v>4</v>
      </c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customHeight="1">
      <c r="A27" s="17"/>
      <c r="B27" s="19"/>
      <c r="C27" s="19" t="s">
        <v>8</v>
      </c>
      <c r="D27" s="19"/>
      <c r="E27" s="20"/>
      <c r="F27" s="18">
        <f aca="true" t="shared" si="4" ref="F27:O27">SUM(F25:F26)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</row>
    <row r="28" spans="1:15" ht="15" customHeight="1">
      <c r="A28" s="21"/>
      <c r="B28" s="22" t="s">
        <v>67</v>
      </c>
      <c r="C28" s="22"/>
      <c r="D28" s="22"/>
      <c r="E28" s="23"/>
      <c r="F28" s="24">
        <f>F23+F27</f>
        <v>0</v>
      </c>
      <c r="G28" s="24">
        <f aca="true" t="shared" si="5" ref="G28:O28">G23+G27</f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</row>
    <row r="29" spans="1:15" ht="15" customHeight="1">
      <c r="A29" s="17"/>
      <c r="B29" s="77" t="s">
        <v>10</v>
      </c>
      <c r="C29" s="77"/>
      <c r="D29" s="77"/>
      <c r="E29" s="7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>
      <c r="A30" s="17"/>
      <c r="B30" s="19"/>
      <c r="C30" s="19" t="s">
        <v>3</v>
      </c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A31" s="17"/>
      <c r="B31" s="19"/>
      <c r="C31" s="19"/>
      <c r="D31" s="19" t="s">
        <v>30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17"/>
      <c r="B32" s="19"/>
      <c r="C32" s="19"/>
      <c r="D32" s="19" t="s">
        <v>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17"/>
      <c r="B33" s="19"/>
      <c r="C33" s="19" t="s">
        <v>7</v>
      </c>
      <c r="D33" s="19"/>
      <c r="E33" s="20"/>
      <c r="F33" s="18">
        <f aca="true" t="shared" si="6" ref="F33:O33">SUM(F31:F32)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</row>
    <row r="34" spans="1:15" ht="15" customHeight="1">
      <c r="A34" s="17"/>
      <c r="B34" s="19"/>
      <c r="C34" s="19" t="s">
        <v>5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7"/>
      <c r="B35" s="19"/>
      <c r="C35" s="19"/>
      <c r="D35" s="19" t="s">
        <v>30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>
      <c r="A36" s="17"/>
      <c r="B36" s="19"/>
      <c r="C36" s="19"/>
      <c r="D36" s="19" t="s">
        <v>4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>
      <c r="A37" s="17"/>
      <c r="B37" s="19"/>
      <c r="C37" s="19" t="s">
        <v>8</v>
      </c>
      <c r="D37" s="19"/>
      <c r="E37" s="20"/>
      <c r="F37" s="18">
        <f aca="true" t="shared" si="7" ref="F37:O37">SUM(F35:F36)</f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</row>
    <row r="38" spans="1:15" ht="15" customHeight="1">
      <c r="A38" s="21"/>
      <c r="B38" s="22" t="s">
        <v>11</v>
      </c>
      <c r="C38" s="22"/>
      <c r="D38" s="22"/>
      <c r="E38" s="23"/>
      <c r="F38" s="24">
        <f aca="true" t="shared" si="8" ref="F38:O38">F37+F33</f>
        <v>0</v>
      </c>
      <c r="G38" s="24">
        <f t="shared" si="8"/>
        <v>0</v>
      </c>
      <c r="H38" s="24">
        <f t="shared" si="8"/>
        <v>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</row>
    <row r="39" spans="1:15" ht="15" customHeight="1">
      <c r="A39" s="25" t="s">
        <v>111</v>
      </c>
      <c r="B39" s="26"/>
      <c r="C39" s="26"/>
      <c r="D39" s="26"/>
      <c r="E39" s="27"/>
      <c r="F39" s="28">
        <f aca="true" t="shared" si="9" ref="F39:O39">F18+F28+F38</f>
        <v>333799.05</v>
      </c>
      <c r="G39" s="28">
        <f t="shared" si="9"/>
        <v>333799.05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</row>
  </sheetData>
  <sheetProtection sheet="1" selectLockedCells="1"/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9&amp;Rver 4 (12/2008)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B4C08A3-78EE-4B54-970B-127C1631FF3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6D01571-4F23-4FA0-A1B2-5FC177C9BBC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3.xml><?xml version="1.0" encoding="utf-8"?>
<ds:datastoreItem xmlns:ds="http://schemas.openxmlformats.org/officeDocument/2006/customXml" ds:itemID="{55D3D702-F34E-476F-A9F0-404E9617BB93}"/>
</file>

<file path=customXml/itemProps4.xml><?xml version="1.0" encoding="utf-8"?>
<ds:datastoreItem xmlns:ds="http://schemas.openxmlformats.org/officeDocument/2006/customXml" ds:itemID="{157880ED-5EBD-4830-979B-833DC0E93C7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C8865AE-FB88-4D03-8A38-9D12BE24061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Fresno_FY07-08_RER_ADA</dc:title>
  <dc:subject/>
  <dc:creator>Mike Geiss</dc:creator>
  <cp:keywords>Fresno_FY07-08_RER_ADA</cp:keywords>
  <dc:description/>
  <cp:lastModifiedBy>westj</cp:lastModifiedBy>
  <cp:lastPrinted>2009-01-29T23:03:00Z</cp:lastPrinted>
  <dcterms:created xsi:type="dcterms:W3CDTF">2007-09-20T19:02:25Z</dcterms:created>
  <dcterms:modified xsi:type="dcterms:W3CDTF">2020-11-04T03:08:04Z</dcterms:modified>
  <cp:category/>
  <cp:version/>
  <cp:contentType/>
  <cp:contentStatus>Not Started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display_urn:schemas-microsoft-com:office:office#Author">
    <vt:lpwstr>John SS01. Trapper</vt:lpwstr>
  </property>
  <property fmtid="{D5CDD505-2E9C-101B-9397-08002B2CF9AE}" pid="4" name="_dlc_DocId">
    <vt:lpwstr>DHCSDOC-1363137784-1356</vt:lpwstr>
  </property>
  <property fmtid="{D5CDD505-2E9C-101B-9397-08002B2CF9AE}" pid="5" name="_dlc_DocIdItemGuid">
    <vt:lpwstr>d7b82242-da97-4279-a5a2-c1e908702190</vt:lpwstr>
  </property>
  <property fmtid="{D5CDD505-2E9C-101B-9397-08002B2CF9AE}" pid="6" name="_dlc_DocIdUrl">
    <vt:lpwstr>http://dhcs2016prod:88/services/MH/_layouts/15/DocIdRedir.aspx?ID=DHCSDOC-1363137784-1356, DHCSDOC-1363137784-1356</vt:lpwstr>
  </property>
  <property fmtid="{D5CDD505-2E9C-101B-9397-08002B2CF9AE}" pid="7" name="ContentTypeId">
    <vt:lpwstr>0x0101000DD778A44A894D44A57135C48A267F0A</vt:lpwstr>
  </property>
</Properties>
</file>