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westj\Desktop\~xls\"/>
    </mc:Choice>
  </mc:AlternateContent>
  <xr:revisionPtr revIDLastSave="0" documentId="13_ncr:1_{D51C0AB8-EF72-48F7-935E-9DA51D92C4B1}" xr6:coauthVersionLast="45" xr6:coauthVersionMax="45" xr10:uidLastSave="{00000000-0000-0000-0000-000000000000}"/>
  <bookViews>
    <workbookView xWindow="-120" yWindow="-120" windowWidth="20730" windowHeight="10545" xr2:uid="{00000000-000D-0000-FFFF-FFFF00000000}"/>
  </bookViews>
  <sheets>
    <sheet name="CSS" sheetId="6" r:id="rId1"/>
    <sheet name="PEI" sheetId="38" r:id="rId2"/>
    <sheet name="INN" sheetId="40" r:id="rId3"/>
    <sheet name="WET" sheetId="8" r:id="rId4"/>
    <sheet name="CFTN" sheetId="41" r:id="rId5"/>
    <sheet name="TTTACB_WET RP_PEI SWP" sheetId="43" r:id="rId6"/>
    <sheet name="Unspent" sheetId="10" r:id="rId7"/>
  </sheets>
  <definedNames>
    <definedName name="_xlnm.Print_Area" localSheetId="6">Unspent!$A$1:$P$60</definedName>
    <definedName name="_xlnm.Print_Titles" localSheetId="6">Unspent!$1:$10</definedName>
  </definedNames>
  <calcPr calcId="191029" concurrentCalc="0"/>
</workbook>
</file>

<file path=xl/calcChain.xml><?xml version="1.0" encoding="utf-8"?>
<calcChain xmlns="http://schemas.openxmlformats.org/spreadsheetml/2006/main">
  <c r="P12" i="10" l="1"/>
  <c r="P13" i="10"/>
  <c r="P14" i="10"/>
  <c r="J15" i="10"/>
  <c r="K15" i="10"/>
  <c r="L15" i="10"/>
  <c r="P15" i="10"/>
  <c r="P16" i="10"/>
  <c r="G17" i="10"/>
  <c r="H17" i="10"/>
  <c r="I17" i="10"/>
  <c r="J17" i="10"/>
  <c r="K17" i="10"/>
  <c r="L17" i="10"/>
  <c r="M17" i="10"/>
  <c r="N17" i="10"/>
  <c r="P17" i="10"/>
  <c r="P19" i="10"/>
  <c r="P21" i="10"/>
  <c r="P23" i="10"/>
  <c r="P24" i="10"/>
  <c r="P25" i="10"/>
  <c r="P26" i="10"/>
  <c r="P27" i="10"/>
  <c r="P28" i="10"/>
  <c r="P29" i="10"/>
  <c r="G30" i="10"/>
  <c r="H30" i="10"/>
  <c r="I30" i="10"/>
  <c r="J30" i="10"/>
  <c r="K30" i="10"/>
  <c r="L30" i="10"/>
  <c r="M30" i="10"/>
  <c r="N30" i="10"/>
  <c r="O30" i="10"/>
  <c r="P30" i="10"/>
  <c r="P32" i="10"/>
  <c r="P33" i="10"/>
  <c r="P34" i="10"/>
  <c r="L35" i="10"/>
  <c r="P35" i="10"/>
  <c r="H36" i="10"/>
  <c r="P36" i="10"/>
  <c r="P37" i="10"/>
  <c r="G38" i="10"/>
  <c r="H38" i="10"/>
  <c r="P38" i="10"/>
  <c r="P39" i="10"/>
  <c r="G40" i="10"/>
  <c r="H40" i="10"/>
  <c r="P40" i="10"/>
  <c r="G41" i="10"/>
  <c r="P41" i="10"/>
  <c r="G42" i="10"/>
  <c r="H42" i="10"/>
  <c r="I42" i="10"/>
  <c r="J42" i="10"/>
  <c r="K42" i="10"/>
  <c r="L42" i="10"/>
  <c r="M42" i="10"/>
  <c r="N42" i="10"/>
  <c r="P42" i="10"/>
  <c r="F13" i="6"/>
  <c r="G14" i="6"/>
  <c r="G16" i="6"/>
  <c r="G17" i="6"/>
  <c r="G18" i="6"/>
  <c r="G19" i="6"/>
  <c r="F23" i="6"/>
  <c r="F24" i="6"/>
  <c r="G25" i="6"/>
  <c r="F34" i="6"/>
  <c r="F39" i="6"/>
  <c r="F40" i="6"/>
  <c r="F41" i="6"/>
  <c r="F42" i="6"/>
  <c r="F44" i="6"/>
  <c r="F45" i="6"/>
  <c r="F49" i="6"/>
  <c r="G43" i="10"/>
  <c r="F9" i="38"/>
  <c r="F10" i="38"/>
  <c r="F11" i="38"/>
  <c r="F33" i="38"/>
  <c r="F36" i="38"/>
  <c r="H43" i="10"/>
  <c r="F33" i="40"/>
  <c r="F36" i="40"/>
  <c r="I43" i="10"/>
  <c r="F13" i="8"/>
  <c r="F15" i="8"/>
  <c r="J43" i="10"/>
  <c r="F20" i="41"/>
  <c r="F22" i="41"/>
  <c r="F37" i="41"/>
  <c r="F39" i="41"/>
  <c r="F40" i="41"/>
  <c r="K43" i="10"/>
  <c r="L43" i="10"/>
  <c r="M43" i="10"/>
  <c r="N43" i="10"/>
  <c r="P43" i="10"/>
  <c r="P45" i="10"/>
  <c r="P46" i="10"/>
  <c r="P47" i="10"/>
  <c r="I49" i="10"/>
  <c r="L49" i="10"/>
  <c r="N49" i="10"/>
  <c r="P49" i="10"/>
  <c r="G50" i="10"/>
  <c r="H50" i="10"/>
  <c r="I50" i="10"/>
  <c r="L50" i="10"/>
  <c r="N50" i="10"/>
  <c r="P50" i="10"/>
  <c r="G51" i="10"/>
  <c r="H51" i="10"/>
  <c r="I51" i="10"/>
  <c r="L51" i="10"/>
  <c r="N51" i="10"/>
  <c r="P51" i="10"/>
  <c r="J53" i="10"/>
  <c r="P53" i="10"/>
  <c r="J54" i="10"/>
  <c r="K54" i="10"/>
  <c r="P54" i="10"/>
  <c r="J55" i="10"/>
  <c r="K55" i="10"/>
  <c r="M55" i="10"/>
  <c r="P55" i="10"/>
  <c r="J56" i="10"/>
  <c r="K56" i="10"/>
  <c r="M56" i="10"/>
  <c r="P56" i="10"/>
  <c r="G57" i="10"/>
  <c r="H57" i="10"/>
  <c r="I57" i="10"/>
  <c r="J57" i="10"/>
  <c r="K57" i="10"/>
  <c r="L57" i="10"/>
  <c r="M57" i="10"/>
  <c r="N57" i="10"/>
  <c r="P57" i="10"/>
  <c r="G58" i="10"/>
  <c r="H58" i="10"/>
  <c r="I58" i="10"/>
  <c r="J58" i="10"/>
  <c r="K58" i="10"/>
  <c r="L58" i="10"/>
  <c r="M58" i="10"/>
  <c r="N58" i="10"/>
  <c r="P58" i="10"/>
  <c r="G59" i="10"/>
  <c r="H59" i="10"/>
  <c r="I59" i="10"/>
  <c r="J59" i="10"/>
  <c r="K59" i="10"/>
  <c r="L59" i="10"/>
  <c r="M59" i="10"/>
  <c r="N59" i="10"/>
  <c r="P59" i="10"/>
  <c r="O60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DHCS</author>
  </authors>
  <commentList>
    <comment ref="G4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DHCS:</t>
        </r>
        <r>
          <rPr>
            <sz val="9"/>
            <color indexed="81"/>
            <rFont val="Tahoma"/>
            <family val="2"/>
          </rPr>
          <t xml:space="preserve">
These amounts must be reflective as a negative.</t>
        </r>
      </text>
    </comment>
  </commentList>
</comments>
</file>

<file path=xl/sharedStrings.xml><?xml version="1.0" encoding="utf-8"?>
<sst xmlns="http://schemas.openxmlformats.org/spreadsheetml/2006/main" count="236" uniqueCount="166">
  <si>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</si>
  <si>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</si>
  <si>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</si>
  <si>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</si>
  <si>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</si>
  <si>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</si>
  <si>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</si>
  <si>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</si>
  <si>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</si>
  <si>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</si>
  <si>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</si>
  <si>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</si>
  <si>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</si>
  <si>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</si>
  <si>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</si>
  <si>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</si>
  <si>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</si>
  <si>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</si>
  <si>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</si>
  <si>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</si>
  <si>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Total MHSA Unspent Funds Available from Prior Fiscal Years</t>
  </si>
  <si>
    <t>MHSA Unspent Funds Available from Prior Fiscal Years</t>
  </si>
  <si>
    <t>FSP Programs</t>
  </si>
  <si>
    <t>CSS Administration</t>
  </si>
  <si>
    <t>PEI Programs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</si>
  <si>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</si>
  <si>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</si>
  <si>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</si>
  <si>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</si>
  <si>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</si>
  <si>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</si>
  <si>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</si>
  <si>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</si>
  <si>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</si>
  <si>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</si>
  <si>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</si>
  <si>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</si>
  <si>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</si>
  <si>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</si>
  <si>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</si>
  <si>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</si>
  <si>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</si>
  <si>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</si>
  <si>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</si>
  <si>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</si>
  <si>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</si>
  <si>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Annual Mental Health Services Act Revenue and Expenditure Report for Fiscal Year 2011-12
Prevention and Early Intervention (PEI) Summary</t>
  </si>
  <si>
    <t>Annual Mental Health Services Act Revenue and Expenditure Report for Fiscal Year 2011-12
Innovation (INN) Summary</t>
  </si>
  <si>
    <t>Annual Mental Health Services Act Revenue and Expenditure Report for Fiscal Year 2011-12
Workforce Education and Training (WET) Summary</t>
  </si>
  <si>
    <t>Annual Mental Health Services Act Revenue and Expenditure Report for Fiscal Year 2011-12
Capital Facilities/Technological Needs (CF/TN) Summary</t>
  </si>
  <si>
    <t>Transfer of funds from the Local Prudent Reserve</t>
  </si>
  <si>
    <t>Total Funds Posted</t>
  </si>
  <si>
    <t>Interest Income Posted to Local MHS Fund</t>
  </si>
  <si>
    <t>Total Funds Reverted</t>
  </si>
  <si>
    <t>Total MHSA Unspent Funds</t>
  </si>
  <si>
    <t>a</t>
  </si>
  <si>
    <t>b</t>
  </si>
  <si>
    <t>c</t>
  </si>
  <si>
    <t>d</t>
  </si>
  <si>
    <t>e</t>
  </si>
  <si>
    <t>f</t>
  </si>
  <si>
    <t>g</t>
  </si>
  <si>
    <t>Other</t>
  </si>
  <si>
    <t>1991 Realignment</t>
  </si>
  <si>
    <t>h</t>
  </si>
  <si>
    <t>i</t>
  </si>
  <si>
    <t>j</t>
  </si>
  <si>
    <t>Prudent Reserve</t>
  </si>
  <si>
    <t>Prudent Reserve Balance</t>
  </si>
  <si>
    <t>CSS Evaluation</t>
  </si>
  <si>
    <t>Non-FSP Programs</t>
  </si>
  <si>
    <t>Community Services and Supports Component</t>
  </si>
  <si>
    <t>Prevention and Early Intervention Component</t>
  </si>
  <si>
    <t>PEI Evaluation</t>
  </si>
  <si>
    <t>Innovation Component</t>
  </si>
  <si>
    <t>Innovation Evaluation</t>
  </si>
  <si>
    <t>Workforce Education and Training Component</t>
  </si>
  <si>
    <t>Total (Gross) Mental Health Expenditures</t>
  </si>
  <si>
    <t>Total (Gross)  Mental Health Expenditures</t>
  </si>
  <si>
    <t>(K)</t>
  </si>
  <si>
    <t>k</t>
  </si>
  <si>
    <t>Subtotal Non-FSP Programs</t>
  </si>
  <si>
    <t>Subtotal FSP Programs</t>
  </si>
  <si>
    <t>Total FSP and Non-FSP Programs</t>
  </si>
  <si>
    <t>Total PEI Programs</t>
  </si>
  <si>
    <t>Total INN Programs</t>
  </si>
  <si>
    <t>Total WET Programs</t>
  </si>
  <si>
    <t>Total CF Projects</t>
  </si>
  <si>
    <t>Total TN Projects</t>
  </si>
  <si>
    <t>NO</t>
  </si>
  <si>
    <t>YES</t>
  </si>
  <si>
    <t>PEI Statewide Project funds have been assigned to CalMHSA?  (YES or NO)</t>
  </si>
  <si>
    <t>Local Prudent Reserve</t>
  </si>
  <si>
    <t>Balance as of June 30, 2011</t>
  </si>
  <si>
    <t>Total MHSA Fund Sources</t>
  </si>
  <si>
    <t>Total Program Expenditures</t>
  </si>
  <si>
    <t>l</t>
  </si>
  <si>
    <t>Federal Financial Participation</t>
  </si>
  <si>
    <t>Behavioral Health Subaccount</t>
  </si>
  <si>
    <t>PEI Training, Technical Assistance and Capacity Building</t>
  </si>
  <si>
    <t>Total (Gross) Expenditures</t>
  </si>
  <si>
    <t>PEI Statewide Projects</t>
  </si>
  <si>
    <t>PEI Statewide Projects Funds</t>
  </si>
  <si>
    <t>Capital Facility/Technological Needs Projects</t>
  </si>
  <si>
    <t>Annual Mental Health Services Act Revenue and Expenditure Report for Fiscal Year 2011-12
Identification of Unspent Funds</t>
  </si>
  <si>
    <t>Fiscal Year 2011-12</t>
  </si>
  <si>
    <t>FY 2006-07 Funds</t>
  </si>
  <si>
    <t>FY 2007-08 Funds</t>
  </si>
  <si>
    <t>FY 2008-09 Funds</t>
  </si>
  <si>
    <t>FY 2009-10 Funds</t>
  </si>
  <si>
    <t>FY 2010-11 Funds</t>
  </si>
  <si>
    <t>FY 2011-12 Funds</t>
  </si>
  <si>
    <t>FY 2006-07 MHSA Funds</t>
  </si>
  <si>
    <t>FY 2007-08 MHSA Funds</t>
  </si>
  <si>
    <t>FY 2008-09 MHSA Funds</t>
  </si>
  <si>
    <t>FY 2009-10 MHSA Funds</t>
  </si>
  <si>
    <t>FY 2010-11 MHSA Funds</t>
  </si>
  <si>
    <t>FY 2011-12 MHSA Funds</t>
  </si>
  <si>
    <t>FY 2009-10</t>
  </si>
  <si>
    <t>FY 2010-11</t>
  </si>
  <si>
    <t>FY 2011-12</t>
  </si>
  <si>
    <t>T01 Transitional Age Youth Full Service Partnership</t>
  </si>
  <si>
    <t>C01 Child Full Service Partnership</t>
  </si>
  <si>
    <t>A01 Adult Full Service Partnership</t>
  </si>
  <si>
    <t>A04 Urgent Care</t>
  </si>
  <si>
    <t>A05 Self Help</t>
  </si>
  <si>
    <t>OA01 Older Adult Full Service Partnership</t>
  </si>
  <si>
    <t>OA0204 Older Adult Behavioral Health Services</t>
  </si>
  <si>
    <t>H01 Housing</t>
  </si>
  <si>
    <t>HC01 Health Care Partnership</t>
  </si>
  <si>
    <t>LP01 Learning Partnership</t>
  </si>
  <si>
    <t>C02 Child System Development</t>
  </si>
  <si>
    <t>CO3 Child Behavioral Health Services</t>
  </si>
  <si>
    <t>T0204 Transitional Age Youth Behavioral Health Services</t>
  </si>
  <si>
    <t>A02 Adult Central Wellness &amp; Recovery</t>
  </si>
  <si>
    <t>A03 Criminal Justice Full Service Partnership</t>
  </si>
  <si>
    <t>Santa Clara County</t>
  </si>
  <si>
    <t>More Non-FSP CSS Programs That Don’t Fit Below:</t>
  </si>
  <si>
    <t>P1 Engagement/Capacity Building</t>
  </si>
  <si>
    <t>P2 Strengthening Families &amp; Children</t>
  </si>
  <si>
    <t>P4 Primary Care Integration</t>
  </si>
  <si>
    <t>P5 Suicide Prevention</t>
  </si>
  <si>
    <t>INN02 Peer Run TAY Inn</t>
  </si>
  <si>
    <t>INN04 Merging Old and New</t>
  </si>
  <si>
    <t>INN05 MultiCultural Center</t>
  </si>
  <si>
    <t>INN06 Services to Newly released Inmates</t>
  </si>
  <si>
    <t>INN07 Law Enforcement Post Crisis</t>
  </si>
  <si>
    <t>INN08 Video Scenarios Training</t>
  </si>
  <si>
    <t>INN09 MAP ReEntry</t>
  </si>
  <si>
    <t>INN03 Co-Occurring Disorders / Autism DD</t>
  </si>
  <si>
    <t>INN01 Universal Childhood Screening</t>
  </si>
  <si>
    <t>Electronic Health Record</t>
  </si>
  <si>
    <t>Electronic Data Warehouse</t>
  </si>
  <si>
    <t>Bed &amp; Housing Exchange</t>
  </si>
  <si>
    <t>Computer Learning Centers</t>
  </si>
  <si>
    <t>Consumer Portal/Web Site</t>
  </si>
  <si>
    <t>P3 Early Onset (REACH)/Urgent Care</t>
  </si>
  <si>
    <t>Yes</t>
  </si>
  <si>
    <t>Annual Mental Health Services Act Revenue and Expenditure Report 
for Fiscal Year 2011-12
Community Services and Supports (CSS) Summary</t>
  </si>
  <si>
    <r>
      <t>Funds Posted to Local MHS Fund during FY 2011-12</t>
    </r>
    <r>
      <rPr>
        <b/>
        <vertAlign val="superscript"/>
        <sz val="12"/>
        <rFont val="Arial"/>
        <family val="2"/>
      </rPr>
      <t>1</t>
    </r>
  </si>
  <si>
    <r>
      <t>Funds received from State MHS Fund</t>
    </r>
    <r>
      <rPr>
        <vertAlign val="superscript"/>
        <sz val="12"/>
        <rFont val="Arial"/>
        <family val="2"/>
      </rPr>
      <t>2</t>
    </r>
  </si>
  <si>
    <r>
      <t>MHSA FY 2011-12 Fund Sources</t>
    </r>
    <r>
      <rPr>
        <b/>
        <vertAlign val="superscript"/>
        <sz val="12"/>
        <rFont val="Arial"/>
        <family val="2"/>
      </rPr>
      <t>3</t>
    </r>
  </si>
  <si>
    <r>
      <t>Transfers from CSS to Prudent Reserve, WET, CFTN</t>
    </r>
    <r>
      <rPr>
        <b/>
        <vertAlign val="superscript"/>
        <sz val="12"/>
        <rFont val="Arial"/>
        <family val="2"/>
      </rPr>
      <t>4</t>
    </r>
  </si>
  <si>
    <r>
      <t>MHSA Funds Reverted</t>
    </r>
    <r>
      <rPr>
        <b/>
        <vertAlign val="superscript"/>
        <sz val="12"/>
        <rFont val="Arial"/>
        <family val="2"/>
      </rPr>
      <t>5</t>
    </r>
  </si>
  <si>
    <r>
      <t>FY 2008-09 Funds</t>
    </r>
    <r>
      <rPr>
        <vertAlign val="superscript"/>
        <sz val="12"/>
        <rFont val="Arial"/>
        <family val="2"/>
      </rPr>
      <t>6</t>
    </r>
  </si>
  <si>
    <r>
      <t>Total MHSA Unspent Funds</t>
    </r>
    <r>
      <rPr>
        <b/>
        <vertAlign val="superscript"/>
        <sz val="12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</si>
</sst>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Fill="1"/>
    <xf numFmtId="44" fontId="0" fillId="0" borderId="0" xfId="1" applyFont="1" applyFill="1"/>
    <xf numFmtId="0" fontId="4" fillId="0" borderId="0" xfId="0" applyFont="1" applyFill="1"/>
    <xf numFmtId="164" fontId="0" fillId="0" borderId="0" xfId="0" applyNumberFormat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14" fontId="9" fillId="0" borderId="1" xfId="0" applyNumberFormat="1" applyFont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9" fillId="0" borderId="2" xfId="0" applyFont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0" fontId="9" fillId="0" borderId="3" xfId="0" applyFont="1" applyBorder="1" applyProtection="1">
      <protection locked="0"/>
    </xf>
    <xf numFmtId="164" fontId="9" fillId="0" borderId="2" xfId="1" applyNumberFormat="1" applyFont="1" applyBorder="1" applyAlignment="1" applyProtection="1">
      <alignment horizontal="right"/>
      <protection locked="0"/>
    </xf>
    <xf numFmtId="164" fontId="9" fillId="0" borderId="3" xfId="1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3" fillId="0" borderId="5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3" fillId="0" borderId="6" xfId="0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9" fillId="0" borderId="7" xfId="0" applyFont="1" applyBorder="1" applyAlignment="1" applyProtection="1">
      <alignment horizontal="right"/>
      <protection hidden="1"/>
    </xf>
    <xf numFmtId="0" fontId="9" fillId="0" borderId="5" xfId="0" applyFont="1" applyBorder="1" applyAlignment="1" applyProtection="1">
      <protection hidden="1"/>
    </xf>
    <xf numFmtId="14" fontId="9" fillId="0" borderId="1" xfId="0" applyNumberFormat="1" applyFont="1" applyBorder="1" applyProtection="1">
      <protection locked="0"/>
    </xf>
    <xf numFmtId="0" fontId="9" fillId="0" borderId="0" xfId="0" applyFont="1"/>
    <xf numFmtId="0" fontId="3" fillId="0" borderId="0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8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0" fontId="9" fillId="0" borderId="9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9" fillId="0" borderId="2" xfId="0" applyFont="1" applyBorder="1" applyProtection="1">
      <protection hidden="1"/>
    </xf>
    <xf numFmtId="0" fontId="3" fillId="0" borderId="8" xfId="0" applyFont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Protection="1">
      <protection locked="0"/>
    </xf>
    <xf numFmtId="0" fontId="9" fillId="0" borderId="12" xfId="0" applyFont="1" applyBorder="1" applyProtection="1">
      <protection locked="0"/>
    </xf>
    <xf numFmtId="164" fontId="9" fillId="0" borderId="13" xfId="0" applyNumberFormat="1" applyFont="1" applyFill="1" applyBorder="1" applyProtection="1">
      <protection locked="0"/>
    </xf>
    <xf numFmtId="164" fontId="9" fillId="0" borderId="14" xfId="0" applyNumberFormat="1" applyFont="1" applyFill="1" applyBorder="1" applyProtection="1">
      <protection locked="0"/>
    </xf>
    <xf numFmtId="0" fontId="9" fillId="0" borderId="2" xfId="0" applyFont="1" applyBorder="1" applyAlignment="1" applyProtection="1">
      <alignment wrapText="1"/>
      <protection locked="0"/>
    </xf>
    <xf numFmtId="164" fontId="9" fillId="3" borderId="14" xfId="0" applyNumberFormat="1" applyFont="1" applyFill="1" applyBorder="1" applyProtection="1">
      <protection locked="0"/>
    </xf>
    <xf numFmtId="164" fontId="9" fillId="4" borderId="14" xfId="0" applyNumberFormat="1" applyFont="1" applyFill="1" applyBorder="1" applyProtection="1">
      <protection locked="0"/>
    </xf>
    <xf numFmtId="0" fontId="9" fillId="0" borderId="7" xfId="0" applyFont="1" applyBorder="1" applyProtection="1">
      <protection locked="0"/>
    </xf>
    <xf numFmtId="0" fontId="9" fillId="0" borderId="15" xfId="0" applyFont="1" applyFill="1" applyBorder="1" applyProtection="1">
      <protection locked="0"/>
    </xf>
    <xf numFmtId="0" fontId="9" fillId="0" borderId="15" xfId="0" applyFont="1" applyBorder="1" applyProtection="1">
      <protection locked="0"/>
    </xf>
    <xf numFmtId="0" fontId="9" fillId="0" borderId="16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164" fontId="9" fillId="0" borderId="17" xfId="0" applyNumberFormat="1" applyFont="1" applyFill="1" applyBorder="1" applyProtection="1">
      <protection locked="0"/>
    </xf>
    <xf numFmtId="0" fontId="9" fillId="0" borderId="18" xfId="0" applyFont="1" applyBorder="1" applyProtection="1">
      <protection locked="0"/>
    </xf>
    <xf numFmtId="164" fontId="9" fillId="0" borderId="19" xfId="0" applyNumberFormat="1" applyFont="1" applyFill="1" applyBorder="1" applyProtection="1">
      <protection locked="0"/>
    </xf>
    <xf numFmtId="0" fontId="9" fillId="4" borderId="0" xfId="0" applyFont="1" applyFill="1" applyBorder="1" applyProtection="1">
      <protection locked="0"/>
    </xf>
    <xf numFmtId="164" fontId="9" fillId="4" borderId="0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/>
      <protection hidden="1"/>
    </xf>
    <xf numFmtId="164" fontId="9" fillId="2" borderId="20" xfId="0" applyNumberFormat="1" applyFont="1" applyFill="1" applyBorder="1" applyProtection="1">
      <protection hidden="1"/>
    </xf>
    <xf numFmtId="164" fontId="9" fillId="2" borderId="13" xfId="0" applyNumberFormat="1" applyFont="1" applyFill="1" applyBorder="1" applyProtection="1">
      <protection hidden="1"/>
    </xf>
    <xf numFmtId="164" fontId="9" fillId="5" borderId="13" xfId="0" applyNumberFormat="1" applyFont="1" applyFill="1" applyBorder="1" applyProtection="1">
      <protection hidden="1"/>
    </xf>
    <xf numFmtId="164" fontId="9" fillId="6" borderId="14" xfId="0" applyNumberFormat="1" applyFont="1" applyFill="1" applyBorder="1" applyProtection="1">
      <protection hidden="1"/>
    </xf>
    <xf numFmtId="164" fontId="9" fillId="5" borderId="14" xfId="0" applyNumberFormat="1" applyFont="1" applyFill="1" applyBorder="1" applyProtection="1">
      <protection hidden="1"/>
    </xf>
    <xf numFmtId="164" fontId="9" fillId="5" borderId="17" xfId="0" applyNumberFormat="1" applyFont="1" applyFill="1" applyBorder="1" applyProtection="1">
      <protection hidden="1"/>
    </xf>
    <xf numFmtId="164" fontId="9" fillId="5" borderId="21" xfId="0" applyNumberFormat="1" applyFont="1" applyFill="1" applyBorder="1" applyProtection="1">
      <protection hidden="1"/>
    </xf>
    <xf numFmtId="0" fontId="9" fillId="5" borderId="19" xfId="0" applyFont="1" applyFill="1" applyBorder="1" applyProtection="1">
      <protection hidden="1"/>
    </xf>
    <xf numFmtId="164" fontId="9" fillId="5" borderId="19" xfId="0" applyNumberFormat="1" applyFont="1" applyFill="1" applyBorder="1" applyProtection="1">
      <protection hidden="1"/>
    </xf>
    <xf numFmtId="164" fontId="9" fillId="0" borderId="2" xfId="1" applyNumberFormat="1" applyFont="1" applyBorder="1" applyAlignment="1" applyProtection="1">
      <alignment horizontal="right"/>
      <protection locked="0"/>
    </xf>
    <xf numFmtId="164" fontId="9" fillId="0" borderId="3" xfId="1" applyNumberFormat="1" applyFont="1" applyBorder="1" applyAlignment="1" applyProtection="1">
      <alignment horizontal="right"/>
      <protection locked="0"/>
    </xf>
    <xf numFmtId="164" fontId="9" fillId="0" borderId="5" xfId="1" applyNumberFormat="1" applyFont="1" applyBorder="1" applyAlignment="1" applyProtection="1">
      <alignment horizontal="right"/>
      <protection locked="0"/>
    </xf>
    <xf numFmtId="164" fontId="9" fillId="0" borderId="4" xfId="1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164" fontId="9" fillId="0" borderId="2" xfId="1" applyNumberFormat="1" applyFont="1" applyBorder="1" applyAlignment="1" applyProtection="1">
      <alignment horizontal="right"/>
      <protection hidden="1"/>
    </xf>
    <xf numFmtId="164" fontId="9" fillId="0" borderId="3" xfId="1" applyNumberFormat="1" applyFont="1" applyBorder="1" applyAlignment="1" applyProtection="1">
      <alignment horizontal="right"/>
      <protection hidden="1"/>
    </xf>
    <xf numFmtId="164" fontId="9" fillId="0" borderId="7" xfId="1" applyNumberFormat="1" applyFont="1" applyBorder="1" applyAlignment="1" applyProtection="1">
      <alignment horizontal="right"/>
      <protection locked="0"/>
    </xf>
    <xf numFmtId="164" fontId="9" fillId="0" borderId="16" xfId="1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6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65" fontId="9" fillId="0" borderId="8" xfId="1" applyNumberFormat="1" applyFont="1" applyBorder="1" applyAlignment="1" applyProtection="1">
      <alignment horizontal="right"/>
      <protection hidden="1"/>
    </xf>
    <xf numFmtId="165" fontId="9" fillId="0" borderId="9" xfId="1" applyNumberFormat="1" applyFont="1" applyBorder="1" applyAlignment="1" applyProtection="1">
      <alignment horizontal="right"/>
      <protection hidden="1"/>
    </xf>
    <xf numFmtId="0" fontId="9" fillId="0" borderId="0" xfId="0" quotePrefix="1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164" fontId="9" fillId="0" borderId="22" xfId="1" applyNumberFormat="1" applyFont="1" applyBorder="1" applyAlignment="1" applyProtection="1">
      <alignment horizontal="right"/>
      <protection locked="0"/>
    </xf>
    <xf numFmtId="164" fontId="9" fillId="0" borderId="24" xfId="1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164" fontId="9" fillId="0" borderId="8" xfId="1" applyNumberFormat="1" applyFont="1" applyBorder="1" applyAlignment="1" applyProtection="1">
      <alignment horizontal="right"/>
      <protection locked="0"/>
    </xf>
    <xf numFmtId="164" fontId="9" fillId="0" borderId="9" xfId="1" applyNumberFormat="1" applyFont="1" applyBorder="1" applyAlignment="1" applyProtection="1">
      <alignment horizontal="right"/>
      <protection locked="0"/>
    </xf>
    <xf numFmtId="0" fontId="3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8" xfId="0" applyFont="1" applyBorder="1" applyAlignment="1" applyProtection="1">
      <alignment horizontal="right"/>
      <protection hidden="1"/>
    </xf>
    <xf numFmtId="0" fontId="3" fillId="0" borderId="9" xfId="0" applyFont="1" applyBorder="1" applyAlignment="1" applyProtection="1">
      <alignment horizontal="right"/>
      <protection hidden="1"/>
    </xf>
    <xf numFmtId="0" fontId="9" fillId="0" borderId="1" xfId="0" applyFont="1" applyBorder="1" applyAlignment="1" applyProtection="1">
      <alignment horizontal="left"/>
      <protection locked="0"/>
    </xf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164" fontId="9" fillId="0" borderId="3" xfId="0" applyNumberFormat="1" applyFont="1" applyBorder="1" applyAlignment="1" applyProtection="1">
      <alignment horizontal="right"/>
      <protection locked="0"/>
    </xf>
    <xf numFmtId="164" fontId="3" fillId="0" borderId="8" xfId="0" applyNumberFormat="1" applyFont="1" applyBorder="1" applyAlignment="1" applyProtection="1">
      <alignment horizontal="right"/>
      <protection hidden="1"/>
    </xf>
    <xf numFmtId="164" fontId="3" fillId="0" borderId="9" xfId="0" applyNumberFormat="1" applyFont="1" applyBorder="1" applyAlignment="1" applyProtection="1">
      <alignment horizontal="right"/>
      <protection hidden="1"/>
    </xf>
    <xf numFmtId="0" fontId="3" fillId="0" borderId="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3" xfId="0" applyFont="1" applyBorder="1" applyProtection="1">
      <protection locked="0"/>
    </xf>
    <xf numFmtId="164" fontId="9" fillId="0" borderId="5" xfId="0" applyNumberFormat="1" applyFont="1" applyBorder="1" applyAlignment="1" applyProtection="1">
      <alignment horizontal="right"/>
      <protection locked="0"/>
    </xf>
    <xf numFmtId="164" fontId="9" fillId="0" borderId="4" xfId="0" applyNumberFormat="1" applyFont="1" applyBorder="1" applyAlignment="1" applyProtection="1">
      <alignment horizontal="right"/>
      <protection locked="0"/>
    </xf>
    <xf numFmtId="164" fontId="9" fillId="0" borderId="22" xfId="0" applyNumberFormat="1" applyFont="1" applyBorder="1" applyAlignment="1" applyProtection="1">
      <alignment horizontal="right"/>
      <protection locked="0"/>
    </xf>
    <xf numFmtId="164" fontId="9" fillId="0" borderId="24" xfId="0" applyNumberFormat="1" applyFont="1" applyBorder="1" applyAlignment="1" applyProtection="1">
      <alignment horizontal="right"/>
      <protection locked="0"/>
    </xf>
    <xf numFmtId="164" fontId="9" fillId="0" borderId="2" xfId="0" applyNumberFormat="1" applyFont="1" applyBorder="1" applyAlignment="1" applyProtection="1">
      <protection locked="0"/>
    </xf>
    <xf numFmtId="164" fontId="9" fillId="0" borderId="3" xfId="0" applyNumberFormat="1" applyFont="1" applyBorder="1" applyAlignment="1" applyProtection="1">
      <protection locked="0"/>
    </xf>
    <xf numFmtId="164" fontId="9" fillId="0" borderId="22" xfId="0" applyNumberFormat="1" applyFont="1" applyBorder="1" applyProtection="1">
      <protection locked="0"/>
    </xf>
    <xf numFmtId="164" fontId="9" fillId="0" borderId="24" xfId="0" applyNumberFormat="1" applyFont="1" applyBorder="1" applyProtection="1">
      <protection locked="0"/>
    </xf>
    <xf numFmtId="164" fontId="9" fillId="0" borderId="5" xfId="0" applyNumberFormat="1" applyFont="1" applyBorder="1" applyProtection="1">
      <protection locked="0"/>
    </xf>
    <xf numFmtId="164" fontId="9" fillId="0" borderId="4" xfId="0" applyNumberFormat="1" applyFont="1" applyBorder="1" applyProtection="1">
      <protection locked="0"/>
    </xf>
    <xf numFmtId="164" fontId="9" fillId="0" borderId="8" xfId="0" applyNumberFormat="1" applyFont="1" applyBorder="1" applyAlignment="1" applyProtection="1">
      <protection hidden="1"/>
    </xf>
    <xf numFmtId="164" fontId="9" fillId="0" borderId="9" xfId="0" applyNumberFormat="1" applyFont="1" applyBorder="1" applyAlignment="1" applyProtection="1">
      <protection hidden="1"/>
    </xf>
    <xf numFmtId="164" fontId="9" fillId="0" borderId="2" xfId="0" applyNumberFormat="1" applyFont="1" applyBorder="1" applyProtection="1">
      <protection locked="0"/>
    </xf>
    <xf numFmtId="164" fontId="9" fillId="0" borderId="3" xfId="0" applyNumberFormat="1" applyFont="1" applyBorder="1" applyProtection="1">
      <protection locked="0"/>
    </xf>
    <xf numFmtId="164" fontId="3" fillId="0" borderId="8" xfId="0" applyNumberFormat="1" applyFont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164" fontId="9" fillId="0" borderId="1" xfId="0" applyNumberFormat="1" applyFont="1" applyBorder="1" applyProtection="1">
      <protection locked="0"/>
    </xf>
    <xf numFmtId="0" fontId="9" fillId="7" borderId="28" xfId="0" applyFont="1" applyFill="1" applyBorder="1" applyProtection="1">
      <protection hidden="1"/>
    </xf>
    <xf numFmtId="0" fontId="9" fillId="7" borderId="29" xfId="0" applyFont="1" applyFill="1" applyBorder="1" applyProtection="1">
      <protection hidden="1"/>
    </xf>
    <xf numFmtId="0" fontId="9" fillId="7" borderId="30" xfId="0" applyFont="1" applyFill="1" applyBorder="1" applyProtection="1">
      <protection hidden="1"/>
    </xf>
    <xf numFmtId="0" fontId="3" fillId="0" borderId="28" xfId="0" applyFont="1" applyBorder="1" applyAlignment="1" applyProtection="1">
      <alignment horizontal="left" wrapText="1"/>
      <protection locked="0"/>
    </xf>
    <xf numFmtId="0" fontId="3" fillId="0" borderId="29" xfId="0" applyFont="1" applyBorder="1" applyAlignment="1" applyProtection="1">
      <alignment horizontal="left" wrapText="1"/>
      <protection locked="0"/>
    </xf>
    <xf numFmtId="0" fontId="3" fillId="0" borderId="30" xfId="0" applyFont="1" applyBorder="1" applyAlignment="1" applyProtection="1">
      <alignment horizontal="left" wrapText="1"/>
      <protection locked="0"/>
    </xf>
    <xf numFmtId="164" fontId="9" fillId="0" borderId="28" xfId="1" applyNumberFormat="1" applyFont="1" applyBorder="1" applyAlignment="1" applyProtection="1">
      <alignment horizontal="right"/>
      <protection locked="0"/>
    </xf>
    <xf numFmtId="164" fontId="9" fillId="0" borderId="30" xfId="1" applyNumberFormat="1" applyFont="1" applyBorder="1" applyAlignment="1" applyProtection="1">
      <alignment horizontal="right"/>
      <protection locked="0"/>
    </xf>
    <xf numFmtId="0" fontId="9" fillId="7" borderId="8" xfId="0" applyFont="1" applyFill="1" applyBorder="1" applyProtection="1">
      <protection hidden="1"/>
    </xf>
    <xf numFmtId="0" fontId="9" fillId="7" borderId="6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9" fillId="7" borderId="5" xfId="0" applyFont="1" applyFill="1" applyBorder="1" applyProtection="1">
      <protection hidden="1"/>
    </xf>
    <xf numFmtId="0" fontId="9" fillId="7" borderId="1" xfId="0" applyFont="1" applyFill="1" applyBorder="1" applyProtection="1">
      <protection hidden="1"/>
    </xf>
    <xf numFmtId="0" fontId="9" fillId="7" borderId="4" xfId="0" applyFont="1" applyFill="1" applyBorder="1" applyProtection="1">
      <protection hidden="1"/>
    </xf>
    <xf numFmtId="0" fontId="3" fillId="0" borderId="29" xfId="0" applyFont="1" applyBorder="1" applyAlignment="1" applyProtection="1">
      <alignment wrapText="1"/>
      <protection locked="0"/>
    </xf>
    <xf numFmtId="0" fontId="3" fillId="0" borderId="30" xfId="0" applyFont="1" applyBorder="1" applyAlignment="1" applyProtection="1">
      <alignment wrapText="1"/>
      <protection locked="0"/>
    </xf>
    <xf numFmtId="0" fontId="9" fillId="7" borderId="8" xfId="0" applyFont="1" applyFill="1" applyBorder="1" applyAlignment="1" applyProtection="1">
      <alignment horizontal="left"/>
      <protection hidden="1"/>
    </xf>
    <xf numFmtId="0" fontId="9" fillId="7" borderId="6" xfId="0" applyFont="1" applyFill="1" applyBorder="1" applyAlignment="1" applyProtection="1">
      <alignment horizontal="left"/>
      <protection hidden="1"/>
    </xf>
    <xf numFmtId="0" fontId="9" fillId="7" borderId="9" xfId="0" applyFont="1" applyFill="1" applyBorder="1" applyAlignment="1" applyProtection="1">
      <alignment horizontal="left"/>
      <protection hidden="1"/>
    </xf>
    <xf numFmtId="0" fontId="9" fillId="7" borderId="5" xfId="0" applyFont="1" applyFill="1" applyBorder="1" applyAlignment="1" applyProtection="1">
      <alignment horizontal="left"/>
      <protection hidden="1"/>
    </xf>
    <xf numFmtId="0" fontId="9" fillId="7" borderId="1" xfId="0" applyFont="1" applyFill="1" applyBorder="1" applyAlignment="1" applyProtection="1">
      <alignment horizontal="left"/>
      <protection hidden="1"/>
    </xf>
    <xf numFmtId="0" fontId="9" fillId="7" borderId="4" xfId="0" applyFont="1" applyFill="1" applyBorder="1" applyAlignment="1" applyProtection="1">
      <alignment horizontal="left"/>
      <protection hidden="1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9" fillId="0" borderId="3" xfId="0" applyFont="1" applyFill="1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9" fillId="0" borderId="31" xfId="0" applyFont="1" applyBorder="1" applyAlignment="1" applyProtection="1">
      <alignment wrapText="1"/>
      <protection locked="0"/>
    </xf>
    <xf numFmtId="0" fontId="9" fillId="0" borderId="32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9" fillId="0" borderId="31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14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49"/>
  <sheetViews>
    <sheetView tabSelected="1" zoomScaleNormal="100" zoomScaleSheetLayoutView="100" workbookViewId="0">
      <selection sqref="A1:G1"/>
    </sheetView>
  </sheetViews>
  <sheetFormatPr defaultColWidth="0" defaultRowHeight="15" zeroHeight="1" x14ac:dyDescent="0.2"/>
  <cols>
    <col min="1" max="4" width="3.7109375" style="15" customWidth="1"/>
    <col min="5" max="5" width="46.85546875" style="15" customWidth="1"/>
    <col min="6" max="6" width="6" style="15" customWidth="1"/>
    <col min="7" max="7" width="17.7109375" style="15" customWidth="1"/>
    <col min="8" max="10" width="12.7109375" hidden="1" customWidth="1"/>
    <col min="11" max="255" width="0" hidden="1" customWidth="1"/>
    <col min="256" max="16384" width="2" hidden="1"/>
  </cols>
  <sheetData>
    <row r="1" spans="1:10" ht="59.25" customHeight="1" x14ac:dyDescent="0.2">
      <c r="A1" s="89" t="s">
        <v>158</v>
      </c>
      <c r="B1" s="89"/>
      <c r="C1" s="89"/>
      <c r="D1" s="89"/>
      <c r="E1" s="89"/>
      <c r="F1" s="89"/>
      <c r="G1" s="89"/>
    </row>
    <row r="2" spans="1:10" ht="20.100000000000001" customHeight="1" x14ac:dyDescent="0.25">
      <c r="A2" s="12" t="s">
        <v>8</v>
      </c>
      <c r="B2" s="12"/>
      <c r="C2" s="12"/>
      <c r="D2" s="103" t="s">
        <v>136</v>
      </c>
      <c r="E2" s="103"/>
      <c r="F2" s="12" t="s">
        <v>9</v>
      </c>
      <c r="G2" s="14">
        <v>42653</v>
      </c>
    </row>
    <row r="3" spans="1:10" ht="15" customHeight="1" x14ac:dyDescent="0.25">
      <c r="A3" s="29"/>
      <c r="B3" s="29"/>
      <c r="C3" s="29"/>
      <c r="D3" s="102"/>
      <c r="E3" s="102"/>
      <c r="F3" s="83"/>
      <c r="G3" s="83"/>
    </row>
    <row r="4" spans="1:10" x14ac:dyDescent="0.2">
      <c r="A4" s="31"/>
      <c r="B4" s="31"/>
      <c r="C4" s="31"/>
      <c r="D4" s="31"/>
      <c r="E4" s="31"/>
      <c r="F4" s="84"/>
      <c r="G4" s="84"/>
    </row>
    <row r="5" spans="1:10" s="3" customFormat="1" ht="15" customHeight="1" x14ac:dyDescent="0.2">
      <c r="A5" s="90" t="s">
        <v>71</v>
      </c>
      <c r="B5" s="91"/>
      <c r="C5" s="91"/>
      <c r="D5" s="91"/>
      <c r="E5" s="92"/>
      <c r="F5" s="107" t="s">
        <v>77</v>
      </c>
      <c r="G5" s="108"/>
    </row>
    <row r="6" spans="1:10" s="3" customFormat="1" ht="15" customHeight="1" x14ac:dyDescent="0.2">
      <c r="A6" s="93"/>
      <c r="B6" s="94"/>
      <c r="C6" s="94"/>
      <c r="D6" s="94"/>
      <c r="E6" s="95"/>
      <c r="F6" s="109"/>
      <c r="G6" s="110"/>
    </row>
    <row r="7" spans="1:10" s="1" customFormat="1" ht="20.25" customHeight="1" x14ac:dyDescent="0.2">
      <c r="A7" s="96"/>
      <c r="B7" s="97"/>
      <c r="C7" s="97"/>
      <c r="D7" s="97"/>
      <c r="E7" s="98"/>
      <c r="F7" s="111"/>
      <c r="G7" s="112"/>
      <c r="H7" s="2"/>
      <c r="I7" s="2"/>
      <c r="J7" s="2"/>
    </row>
    <row r="8" spans="1:10" ht="15" customHeight="1" x14ac:dyDescent="0.25">
      <c r="A8" s="104" t="s">
        <v>22</v>
      </c>
      <c r="B8" s="105"/>
      <c r="C8" s="105"/>
      <c r="D8" s="105"/>
      <c r="E8" s="106"/>
      <c r="F8" s="113"/>
      <c r="G8" s="114"/>
    </row>
    <row r="9" spans="1:10" ht="15" customHeight="1" x14ac:dyDescent="0.2">
      <c r="A9" s="16">
        <v>1</v>
      </c>
      <c r="B9" s="99" t="s">
        <v>122</v>
      </c>
      <c r="C9" s="100"/>
      <c r="D9" s="100"/>
      <c r="E9" s="101"/>
      <c r="F9" s="79">
        <v>3244524</v>
      </c>
      <c r="G9" s="80"/>
    </row>
    <row r="10" spans="1:10" ht="15" customHeight="1" x14ac:dyDescent="0.2">
      <c r="A10" s="16">
        <v>2</v>
      </c>
      <c r="B10" s="99" t="s">
        <v>121</v>
      </c>
      <c r="C10" s="100"/>
      <c r="D10" s="100"/>
      <c r="E10" s="101"/>
      <c r="F10" s="79">
        <v>2560552</v>
      </c>
      <c r="G10" s="80"/>
    </row>
    <row r="11" spans="1:10" ht="15" customHeight="1" x14ac:dyDescent="0.2">
      <c r="A11" s="16">
        <v>3</v>
      </c>
      <c r="B11" s="99" t="s">
        <v>123</v>
      </c>
      <c r="C11" s="100"/>
      <c r="D11" s="100"/>
      <c r="E11" s="101"/>
      <c r="F11" s="79">
        <v>6191227</v>
      </c>
      <c r="G11" s="80"/>
    </row>
    <row r="12" spans="1:10" ht="15" customHeight="1" x14ac:dyDescent="0.2">
      <c r="A12" s="16">
        <v>4</v>
      </c>
      <c r="B12" s="99" t="s">
        <v>135</v>
      </c>
      <c r="C12" s="100"/>
      <c r="D12" s="100"/>
      <c r="E12" s="101"/>
      <c r="F12" s="79">
        <v>7797328</v>
      </c>
      <c r="G12" s="80"/>
    </row>
    <row r="13" spans="1:10" ht="15" customHeight="1" x14ac:dyDescent="0.2">
      <c r="A13" s="16">
        <v>5</v>
      </c>
      <c r="B13" s="99" t="s">
        <v>124</v>
      </c>
      <c r="C13" s="100"/>
      <c r="D13" s="100"/>
      <c r="E13" s="101"/>
      <c r="F13" s="79">
        <f>970990*0.25</f>
        <v>242747.5</v>
      </c>
      <c r="G13" s="80"/>
    </row>
    <row r="14" spans="1:10" ht="15" customHeight="1" x14ac:dyDescent="0.2">
      <c r="A14" s="16">
        <v>6</v>
      </c>
      <c r="B14" s="17" t="s">
        <v>125</v>
      </c>
      <c r="C14" s="18"/>
      <c r="D14" s="18"/>
      <c r="E14" s="19"/>
      <c r="F14" s="20"/>
      <c r="G14" s="21">
        <f>661329*0.25</f>
        <v>165332.25</v>
      </c>
    </row>
    <row r="15" spans="1:10" ht="15" customHeight="1" x14ac:dyDescent="0.2">
      <c r="A15" s="16">
        <v>7</v>
      </c>
      <c r="B15" s="17" t="s">
        <v>126</v>
      </c>
      <c r="C15" s="18"/>
      <c r="D15" s="18"/>
      <c r="E15" s="19"/>
      <c r="F15" s="20"/>
      <c r="G15" s="21">
        <v>602891</v>
      </c>
    </row>
    <row r="16" spans="1:10" ht="15" customHeight="1" x14ac:dyDescent="0.2">
      <c r="A16" s="16">
        <v>8</v>
      </c>
      <c r="B16" s="17" t="s">
        <v>127</v>
      </c>
      <c r="C16" s="18"/>
      <c r="D16" s="18"/>
      <c r="E16" s="19"/>
      <c r="F16" s="20"/>
      <c r="G16" s="21">
        <f>924794*0.1667</f>
        <v>154163.15979999999</v>
      </c>
    </row>
    <row r="17" spans="1:7" ht="15" customHeight="1" x14ac:dyDescent="0.2">
      <c r="A17" s="16">
        <v>9</v>
      </c>
      <c r="B17" s="17" t="s">
        <v>128</v>
      </c>
      <c r="C17" s="18"/>
      <c r="D17" s="18"/>
      <c r="E17" s="19"/>
      <c r="F17" s="20"/>
      <c r="G17" s="21">
        <f>3851196*0.87</f>
        <v>3350540.52</v>
      </c>
    </row>
    <row r="18" spans="1:7" ht="15" customHeight="1" x14ac:dyDescent="0.2">
      <c r="A18" s="16">
        <v>10</v>
      </c>
      <c r="B18" s="17" t="s">
        <v>129</v>
      </c>
      <c r="C18" s="18"/>
      <c r="D18" s="18"/>
      <c r="E18" s="19"/>
      <c r="F18" s="20"/>
      <c r="G18" s="21">
        <f>630686*0.5</f>
        <v>315343</v>
      </c>
    </row>
    <row r="19" spans="1:7" ht="15" customHeight="1" x14ac:dyDescent="0.2">
      <c r="A19" s="16">
        <v>11</v>
      </c>
      <c r="B19" s="17" t="s">
        <v>130</v>
      </c>
      <c r="C19" s="18"/>
      <c r="D19" s="18"/>
      <c r="E19" s="19"/>
      <c r="F19" s="20"/>
      <c r="G19" s="21">
        <f>1815043*0.5</f>
        <v>907521.5</v>
      </c>
    </row>
    <row r="20" spans="1:7" ht="15" customHeight="1" x14ac:dyDescent="0.2">
      <c r="A20" s="16">
        <v>12</v>
      </c>
      <c r="B20" s="99"/>
      <c r="C20" s="100"/>
      <c r="D20" s="100"/>
      <c r="E20" s="101"/>
      <c r="F20" s="79"/>
      <c r="G20" s="80"/>
    </row>
    <row r="21" spans="1:7" ht="15" customHeight="1" x14ac:dyDescent="0.2">
      <c r="A21" s="16">
        <v>13</v>
      </c>
      <c r="B21" s="99"/>
      <c r="C21" s="100"/>
      <c r="D21" s="100"/>
      <c r="E21" s="101"/>
      <c r="F21" s="79"/>
      <c r="G21" s="80"/>
    </row>
    <row r="22" spans="1:7" ht="15" customHeight="1" x14ac:dyDescent="0.2">
      <c r="A22" s="16">
        <v>14</v>
      </c>
      <c r="B22" s="99" t="s">
        <v>137</v>
      </c>
      <c r="C22" s="100"/>
      <c r="D22" s="100"/>
      <c r="E22" s="101"/>
      <c r="F22" s="79"/>
      <c r="G22" s="80"/>
    </row>
    <row r="23" spans="1:7" ht="15" customHeight="1" x14ac:dyDescent="0.2">
      <c r="A23" s="16">
        <v>15</v>
      </c>
      <c r="B23" s="99" t="s">
        <v>128</v>
      </c>
      <c r="C23" s="100"/>
      <c r="D23" s="100"/>
      <c r="E23" s="101"/>
      <c r="F23" s="79">
        <f>3851196*0.13</f>
        <v>500655.48000000004</v>
      </c>
      <c r="G23" s="80"/>
    </row>
    <row r="24" spans="1:7" ht="15" customHeight="1" x14ac:dyDescent="0.2">
      <c r="A24" s="16">
        <v>16</v>
      </c>
      <c r="B24" s="99" t="s">
        <v>129</v>
      </c>
      <c r="C24" s="100"/>
      <c r="D24" s="100"/>
      <c r="E24" s="101"/>
      <c r="F24" s="79">
        <f>630686*0.5</f>
        <v>315343</v>
      </c>
      <c r="G24" s="80"/>
    </row>
    <row r="25" spans="1:7" ht="15" customHeight="1" x14ac:dyDescent="0.2">
      <c r="A25" s="16">
        <v>17</v>
      </c>
      <c r="B25" s="17" t="s">
        <v>130</v>
      </c>
      <c r="C25" s="18"/>
      <c r="D25" s="18"/>
      <c r="E25" s="19"/>
      <c r="F25" s="20"/>
      <c r="G25" s="21">
        <f>1815043*0.5</f>
        <v>907521.5</v>
      </c>
    </row>
    <row r="26" spans="1:7" ht="15" customHeight="1" x14ac:dyDescent="0.2">
      <c r="A26" s="16">
        <v>18</v>
      </c>
      <c r="B26" s="99"/>
      <c r="C26" s="100"/>
      <c r="D26" s="100"/>
      <c r="E26" s="101"/>
      <c r="F26" s="79"/>
      <c r="G26" s="80"/>
    </row>
    <row r="27" spans="1:7" ht="15" customHeight="1" x14ac:dyDescent="0.2">
      <c r="A27" s="16">
        <v>19</v>
      </c>
      <c r="B27" s="99"/>
      <c r="C27" s="100"/>
      <c r="D27" s="100"/>
      <c r="E27" s="101"/>
      <c r="F27" s="79"/>
      <c r="G27" s="80"/>
    </row>
    <row r="28" spans="1:7" ht="15" customHeight="1" x14ac:dyDescent="0.2">
      <c r="A28" s="16">
        <v>20</v>
      </c>
      <c r="B28" s="115"/>
      <c r="C28" s="100"/>
      <c r="D28" s="100"/>
      <c r="E28" s="101"/>
      <c r="F28" s="79"/>
      <c r="G28" s="80"/>
    </row>
    <row r="29" spans="1:7" ht="15" customHeight="1" x14ac:dyDescent="0.2">
      <c r="A29" s="16">
        <v>21</v>
      </c>
      <c r="B29" s="99"/>
      <c r="C29" s="100"/>
      <c r="D29" s="100"/>
      <c r="E29" s="101"/>
      <c r="F29" s="79"/>
      <c r="G29" s="80"/>
    </row>
    <row r="30" spans="1:7" ht="15" customHeight="1" x14ac:dyDescent="0.2">
      <c r="A30" s="16">
        <v>22</v>
      </c>
      <c r="B30" s="99"/>
      <c r="C30" s="100"/>
      <c r="D30" s="100"/>
      <c r="E30" s="101"/>
      <c r="F30" s="79"/>
      <c r="G30" s="80"/>
    </row>
    <row r="31" spans="1:7" ht="15" customHeight="1" x14ac:dyDescent="0.2">
      <c r="A31" s="16">
        <v>23</v>
      </c>
      <c r="B31" s="99"/>
      <c r="C31" s="100"/>
      <c r="D31" s="100"/>
      <c r="E31" s="101"/>
      <c r="F31" s="79"/>
      <c r="G31" s="80"/>
    </row>
    <row r="32" spans="1:7" ht="15" customHeight="1" x14ac:dyDescent="0.2">
      <c r="A32" s="16">
        <v>24</v>
      </c>
      <c r="B32" s="99"/>
      <c r="C32" s="100"/>
      <c r="D32" s="100"/>
      <c r="E32" s="101"/>
      <c r="F32" s="79"/>
      <c r="G32" s="80"/>
    </row>
    <row r="33" spans="1:7" s="4" customFormat="1" ht="15" customHeight="1" x14ac:dyDescent="0.2">
      <c r="A33" s="16">
        <v>25</v>
      </c>
      <c r="B33" s="99"/>
      <c r="C33" s="100"/>
      <c r="D33" s="100"/>
      <c r="E33" s="101"/>
      <c r="F33" s="79"/>
      <c r="G33" s="80"/>
    </row>
    <row r="34" spans="1:7" s="4" customFormat="1" ht="15" customHeight="1" x14ac:dyDescent="0.2">
      <c r="A34" s="32"/>
      <c r="B34" s="120" t="s">
        <v>82</v>
      </c>
      <c r="C34" s="120"/>
      <c r="D34" s="120"/>
      <c r="E34" s="121"/>
      <c r="F34" s="87">
        <f>SUM(F9:G33)</f>
        <v>27255689.9098</v>
      </c>
      <c r="G34" s="88"/>
    </row>
    <row r="35" spans="1:7" s="4" customFormat="1" ht="15" customHeight="1" x14ac:dyDescent="0.25">
      <c r="A35" s="116" t="s">
        <v>70</v>
      </c>
      <c r="B35" s="117"/>
      <c r="C35" s="117"/>
      <c r="D35" s="117"/>
      <c r="E35" s="118"/>
      <c r="F35" s="85"/>
      <c r="G35" s="86"/>
    </row>
    <row r="36" spans="1:7" s="4" customFormat="1" ht="15" customHeight="1" x14ac:dyDescent="0.2">
      <c r="A36" s="16">
        <v>1</v>
      </c>
      <c r="B36" s="99" t="s">
        <v>131</v>
      </c>
      <c r="C36" s="99"/>
      <c r="D36" s="99"/>
      <c r="E36" s="119"/>
      <c r="F36" s="79">
        <v>263030</v>
      </c>
      <c r="G36" s="80"/>
    </row>
    <row r="37" spans="1:7" s="4" customFormat="1" ht="15" customHeight="1" x14ac:dyDescent="0.2">
      <c r="A37" s="16">
        <v>2</v>
      </c>
      <c r="B37" s="99" t="s">
        <v>132</v>
      </c>
      <c r="C37" s="99"/>
      <c r="D37" s="99"/>
      <c r="E37" s="119"/>
      <c r="F37" s="79">
        <v>4816523</v>
      </c>
      <c r="G37" s="80"/>
    </row>
    <row r="38" spans="1:7" s="4" customFormat="1" ht="15" customHeight="1" x14ac:dyDescent="0.2">
      <c r="A38" s="16">
        <v>3</v>
      </c>
      <c r="B38" s="99" t="s">
        <v>133</v>
      </c>
      <c r="C38" s="99"/>
      <c r="D38" s="99"/>
      <c r="E38" s="119"/>
      <c r="F38" s="79">
        <v>873792</v>
      </c>
      <c r="G38" s="80"/>
    </row>
    <row r="39" spans="1:7" s="4" customFormat="1" ht="15" customHeight="1" x14ac:dyDescent="0.2">
      <c r="A39" s="16">
        <v>4</v>
      </c>
      <c r="B39" s="99" t="s">
        <v>134</v>
      </c>
      <c r="C39" s="99"/>
      <c r="D39" s="99"/>
      <c r="E39" s="119"/>
      <c r="F39" s="79">
        <f>1663919+10032637</f>
        <v>11696556</v>
      </c>
      <c r="G39" s="80"/>
    </row>
    <row r="40" spans="1:7" s="4" customFormat="1" ht="15" customHeight="1" x14ac:dyDescent="0.2">
      <c r="A40" s="16">
        <v>5</v>
      </c>
      <c r="B40" s="99" t="s">
        <v>124</v>
      </c>
      <c r="C40" s="99"/>
      <c r="D40" s="99"/>
      <c r="E40" s="119"/>
      <c r="F40" s="79">
        <f>970990*0.75</f>
        <v>728242.5</v>
      </c>
      <c r="G40" s="80"/>
    </row>
    <row r="41" spans="1:7" s="4" customFormat="1" ht="15" customHeight="1" x14ac:dyDescent="0.2">
      <c r="A41" s="16">
        <v>6</v>
      </c>
      <c r="B41" s="99" t="s">
        <v>125</v>
      </c>
      <c r="C41" s="99"/>
      <c r="D41" s="99"/>
      <c r="E41" s="119"/>
      <c r="F41" s="79">
        <f>661329*0.75</f>
        <v>495996.75</v>
      </c>
      <c r="G41" s="80"/>
    </row>
    <row r="42" spans="1:7" s="4" customFormat="1" ht="15" customHeight="1" x14ac:dyDescent="0.2">
      <c r="A42" s="16">
        <v>7</v>
      </c>
      <c r="B42" s="99" t="s">
        <v>127</v>
      </c>
      <c r="C42" s="99"/>
      <c r="D42" s="99"/>
      <c r="E42" s="119"/>
      <c r="F42" s="79">
        <f>924794*0.8333</f>
        <v>770630.84020000009</v>
      </c>
      <c r="G42" s="80"/>
    </row>
    <row r="43" spans="1:7" s="4" customFormat="1" ht="15" customHeight="1" x14ac:dyDescent="0.2">
      <c r="A43" s="16">
        <v>8</v>
      </c>
      <c r="B43" s="99"/>
      <c r="C43" s="99"/>
      <c r="D43" s="99"/>
      <c r="E43" s="119"/>
      <c r="F43" s="79"/>
      <c r="G43" s="80"/>
    </row>
    <row r="44" spans="1:7" s="4" customFormat="1" ht="15" customHeight="1" x14ac:dyDescent="0.2">
      <c r="A44" s="33"/>
      <c r="B44" s="24" t="s">
        <v>81</v>
      </c>
      <c r="C44" s="24"/>
      <c r="D44" s="24"/>
      <c r="E44" s="25"/>
      <c r="F44" s="81">
        <f>SUM(F36:G43)</f>
        <v>19644771.0902</v>
      </c>
      <c r="G44" s="82"/>
    </row>
    <row r="45" spans="1:7" s="4" customFormat="1" ht="15" customHeight="1" x14ac:dyDescent="0.25">
      <c r="A45" s="104" t="s">
        <v>83</v>
      </c>
      <c r="B45" s="127"/>
      <c r="C45" s="127"/>
      <c r="D45" s="127"/>
      <c r="E45" s="128"/>
      <c r="F45" s="129">
        <f>F34+F44</f>
        <v>46900461</v>
      </c>
      <c r="G45" s="130"/>
    </row>
    <row r="46" spans="1:7" s="4" customFormat="1" ht="15" customHeight="1" x14ac:dyDescent="0.25">
      <c r="A46" s="116" t="s">
        <v>69</v>
      </c>
      <c r="B46" s="117"/>
      <c r="C46" s="117"/>
      <c r="D46" s="117"/>
      <c r="E46" s="118"/>
      <c r="F46" s="79"/>
      <c r="G46" s="80"/>
    </row>
    <row r="47" spans="1:7" s="4" customFormat="1" ht="15" customHeight="1" x14ac:dyDescent="0.25">
      <c r="A47" s="116" t="s">
        <v>23</v>
      </c>
      <c r="B47" s="117"/>
      <c r="C47" s="117"/>
      <c r="D47" s="117"/>
      <c r="E47" s="118"/>
      <c r="F47" s="79">
        <v>1290152</v>
      </c>
      <c r="G47" s="80"/>
    </row>
    <row r="48" spans="1:7" s="4" customFormat="1" ht="15" customHeight="1" thickBot="1" x14ac:dyDescent="0.3">
      <c r="A48" s="122" t="s">
        <v>44</v>
      </c>
      <c r="B48" s="123"/>
      <c r="C48" s="123"/>
      <c r="D48" s="123"/>
      <c r="E48" s="124"/>
      <c r="F48" s="125"/>
      <c r="G48" s="126"/>
    </row>
    <row r="49" spans="1:7" ht="15" customHeight="1" thickTop="1" x14ac:dyDescent="0.25">
      <c r="A49" s="26" t="s">
        <v>27</v>
      </c>
      <c r="B49" s="27"/>
      <c r="C49" s="27"/>
      <c r="D49" s="27"/>
      <c r="E49" s="28"/>
      <c r="F49" s="81">
        <f>SUM(F45:G48)</f>
        <v>48190613</v>
      </c>
      <c r="G49" s="82"/>
    </row>
  </sheetData>
  <sheetProtection password="CABD" sheet="1" objects="1" scenarios="1" selectLockedCells="1"/>
  <mergeCells count="75">
    <mergeCell ref="F41:G41"/>
    <mergeCell ref="F42:G42"/>
    <mergeCell ref="F43:G43"/>
    <mergeCell ref="B41:E41"/>
    <mergeCell ref="F36:G36"/>
    <mergeCell ref="F37:G37"/>
    <mergeCell ref="F38:G38"/>
    <mergeCell ref="F39:G39"/>
    <mergeCell ref="F40:G40"/>
    <mergeCell ref="A47:E47"/>
    <mergeCell ref="A48:E48"/>
    <mergeCell ref="F48:G48"/>
    <mergeCell ref="F44:G44"/>
    <mergeCell ref="A45:E45"/>
    <mergeCell ref="F45:G45"/>
    <mergeCell ref="F46:G46"/>
    <mergeCell ref="A46:E46"/>
    <mergeCell ref="B38:E38"/>
    <mergeCell ref="B39:E39"/>
    <mergeCell ref="B40:E40"/>
    <mergeCell ref="B33:E33"/>
    <mergeCell ref="B34:E34"/>
    <mergeCell ref="A35:E35"/>
    <mergeCell ref="B42:E42"/>
    <mergeCell ref="B36:E36"/>
    <mergeCell ref="B37:E37"/>
    <mergeCell ref="B43:E43"/>
    <mergeCell ref="B10:E10"/>
    <mergeCell ref="B32:E32"/>
    <mergeCell ref="B20:E20"/>
    <mergeCell ref="B27:E27"/>
    <mergeCell ref="B28:E28"/>
    <mergeCell ref="B29:E29"/>
    <mergeCell ref="B30:E30"/>
    <mergeCell ref="B26:E26"/>
    <mergeCell ref="B21:E21"/>
    <mergeCell ref="B22:E22"/>
    <mergeCell ref="B23:E23"/>
    <mergeCell ref="B24:E24"/>
    <mergeCell ref="B31:E31"/>
    <mergeCell ref="B11:E11"/>
    <mergeCell ref="B12:E12"/>
    <mergeCell ref="B13:E13"/>
    <mergeCell ref="A1:G1"/>
    <mergeCell ref="A5:E7"/>
    <mergeCell ref="B9:E9"/>
    <mergeCell ref="D3:E3"/>
    <mergeCell ref="D2:E2"/>
    <mergeCell ref="A8:E8"/>
    <mergeCell ref="F5:G7"/>
    <mergeCell ref="F8:G8"/>
    <mergeCell ref="F9:G9"/>
    <mergeCell ref="F34:G34"/>
    <mergeCell ref="F20:G20"/>
    <mergeCell ref="F12:G12"/>
    <mergeCell ref="F13:G13"/>
    <mergeCell ref="F22:G22"/>
    <mergeCell ref="F24:G24"/>
    <mergeCell ref="F28:G28"/>
    <mergeCell ref="F29:G29"/>
    <mergeCell ref="F30:G30"/>
    <mergeCell ref="F21:G21"/>
    <mergeCell ref="F49:G49"/>
    <mergeCell ref="F3:G3"/>
    <mergeCell ref="F4:G4"/>
    <mergeCell ref="F31:G31"/>
    <mergeCell ref="F32:G32"/>
    <mergeCell ref="F33:G33"/>
    <mergeCell ref="F35:G35"/>
    <mergeCell ref="F47:G47"/>
    <mergeCell ref="F26:G26"/>
    <mergeCell ref="F27:G27"/>
    <mergeCell ref="F10:G10"/>
    <mergeCell ref="F11:G11"/>
    <mergeCell ref="F23:G23"/>
  </mergeCells>
  <phoneticPr fontId="2" type="noConversion"/>
  <printOptions horizontalCentered="1"/>
  <pageMargins left="0.5" right="0.5" top="1.07" bottom="0.75" header="0.5" footer="0.5"/>
  <pageSetup scale="86" orientation="portrait" r:id="rId1"/>
  <headerFooter alignWithMargins="0">
    <oddHeader>&amp;R&amp;"Arial,Bold"&amp;12Enclosure 3</oddHeader>
    <oddFooter>&amp;LUpdated: 09/05/2013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zoomScaleNormal="100" zoomScaleSheetLayoutView="100" workbookViewId="0">
      <selection sqref="A1:G1"/>
    </sheetView>
  </sheetViews>
  <sheetFormatPr defaultColWidth="0" defaultRowHeight="15" zeroHeight="1" x14ac:dyDescent="0.2"/>
  <cols>
    <col min="1" max="4" width="3.7109375" style="15" customWidth="1"/>
    <col min="5" max="5" width="37.85546875" style="15" customWidth="1"/>
    <col min="6" max="6" width="10.85546875" style="15" customWidth="1"/>
    <col min="7" max="7" width="14.85546875" style="15" customWidth="1"/>
    <col min="8" max="10" width="12.7109375" hidden="1" customWidth="1"/>
  </cols>
  <sheetData>
    <row r="1" spans="1:10" ht="59.25" customHeight="1" x14ac:dyDescent="0.2">
      <c r="A1" s="89" t="s">
        <v>46</v>
      </c>
      <c r="B1" s="89"/>
      <c r="C1" s="89"/>
      <c r="D1" s="89"/>
      <c r="E1" s="89"/>
      <c r="F1" s="89"/>
      <c r="G1" s="89"/>
    </row>
    <row r="2" spans="1:10" ht="20.100000000000001" customHeight="1" x14ac:dyDescent="0.25">
      <c r="A2" s="12" t="s">
        <v>8</v>
      </c>
      <c r="B2" s="12"/>
      <c r="C2" s="12"/>
      <c r="D2" s="136" t="s">
        <v>136</v>
      </c>
      <c r="E2" s="136"/>
      <c r="F2" s="37" t="s">
        <v>9</v>
      </c>
      <c r="G2" s="34">
        <v>42653</v>
      </c>
    </row>
    <row r="3" spans="1:10" ht="15" customHeight="1" x14ac:dyDescent="0.25">
      <c r="A3" s="29"/>
      <c r="B3" s="29"/>
      <c r="C3" s="29"/>
      <c r="D3" s="102"/>
      <c r="E3" s="102"/>
      <c r="F3" s="36"/>
      <c r="G3" s="31"/>
    </row>
    <row r="4" spans="1:10" x14ac:dyDescent="0.2">
      <c r="A4" s="31"/>
      <c r="B4" s="31"/>
      <c r="C4" s="31"/>
      <c r="D4" s="31"/>
      <c r="E4" s="31"/>
      <c r="F4" s="31"/>
      <c r="G4" s="31"/>
    </row>
    <row r="5" spans="1:10" s="3" customFormat="1" ht="15" customHeight="1" x14ac:dyDescent="0.2">
      <c r="A5" s="90" t="s">
        <v>72</v>
      </c>
      <c r="B5" s="91"/>
      <c r="C5" s="91"/>
      <c r="D5" s="91"/>
      <c r="E5" s="92"/>
      <c r="F5" s="90" t="s">
        <v>0</v>
      </c>
      <c r="G5" s="92"/>
    </row>
    <row r="6" spans="1:10" s="1" customFormat="1" ht="46.5" customHeight="1" x14ac:dyDescent="0.2">
      <c r="A6" s="96"/>
      <c r="B6" s="97"/>
      <c r="C6" s="97"/>
      <c r="D6" s="97"/>
      <c r="E6" s="98"/>
      <c r="F6" s="111" t="s">
        <v>77</v>
      </c>
      <c r="G6" s="112"/>
      <c r="H6" s="2"/>
      <c r="I6" s="2"/>
      <c r="J6" s="2"/>
    </row>
    <row r="7" spans="1:10" ht="15" customHeight="1" x14ac:dyDescent="0.25">
      <c r="A7" s="104" t="s">
        <v>24</v>
      </c>
      <c r="B7" s="105"/>
      <c r="C7" s="105"/>
      <c r="D7" s="105"/>
      <c r="E7" s="106"/>
      <c r="F7" s="134"/>
      <c r="G7" s="135"/>
    </row>
    <row r="8" spans="1:10" ht="15" customHeight="1" x14ac:dyDescent="0.2">
      <c r="A8" s="16">
        <v>1</v>
      </c>
      <c r="B8" s="99" t="s">
        <v>138</v>
      </c>
      <c r="C8" s="100"/>
      <c r="D8" s="100"/>
      <c r="E8" s="101"/>
      <c r="F8" s="79">
        <v>911400</v>
      </c>
      <c r="G8" s="80"/>
    </row>
    <row r="9" spans="1:10" ht="15" customHeight="1" x14ac:dyDescent="0.2">
      <c r="A9" s="16">
        <v>2</v>
      </c>
      <c r="B9" s="99" t="s">
        <v>139</v>
      </c>
      <c r="C9" s="100"/>
      <c r="D9" s="100"/>
      <c r="E9" s="101"/>
      <c r="F9" s="79">
        <f>1662574+263030</f>
        <v>1925604</v>
      </c>
      <c r="G9" s="80"/>
    </row>
    <row r="10" spans="1:10" ht="15" customHeight="1" x14ac:dyDescent="0.2">
      <c r="A10" s="16">
        <v>3</v>
      </c>
      <c r="B10" s="99" t="s">
        <v>156</v>
      </c>
      <c r="C10" s="100"/>
      <c r="D10" s="100"/>
      <c r="E10" s="101"/>
      <c r="F10" s="79">
        <f>3272017+1741273</f>
        <v>5013290</v>
      </c>
      <c r="G10" s="80"/>
    </row>
    <row r="11" spans="1:10" ht="15" customHeight="1" x14ac:dyDescent="0.2">
      <c r="A11" s="16">
        <v>4</v>
      </c>
      <c r="B11" s="99" t="s">
        <v>140</v>
      </c>
      <c r="C11" s="100"/>
      <c r="D11" s="100"/>
      <c r="E11" s="101"/>
      <c r="F11" s="79">
        <f>1955577+692143+311562+1081822+107822</f>
        <v>4148926</v>
      </c>
      <c r="G11" s="80"/>
    </row>
    <row r="12" spans="1:10" ht="15" customHeight="1" x14ac:dyDescent="0.2">
      <c r="A12" s="16">
        <v>5</v>
      </c>
      <c r="B12" s="99" t="s">
        <v>141</v>
      </c>
      <c r="C12" s="100"/>
      <c r="D12" s="100"/>
      <c r="E12" s="101"/>
      <c r="F12" s="79">
        <v>341544</v>
      </c>
      <c r="G12" s="80"/>
    </row>
    <row r="13" spans="1:10" ht="15" customHeight="1" x14ac:dyDescent="0.2">
      <c r="A13" s="16">
        <v>6</v>
      </c>
      <c r="B13" s="99"/>
      <c r="C13" s="100"/>
      <c r="D13" s="100"/>
      <c r="E13" s="101"/>
      <c r="F13" s="79"/>
      <c r="G13" s="80"/>
    </row>
    <row r="14" spans="1:10" ht="15" customHeight="1" x14ac:dyDescent="0.2">
      <c r="A14" s="16">
        <v>7</v>
      </c>
      <c r="B14" s="99"/>
      <c r="C14" s="100"/>
      <c r="D14" s="100"/>
      <c r="E14" s="101"/>
      <c r="F14" s="79"/>
      <c r="G14" s="80"/>
    </row>
    <row r="15" spans="1:10" ht="15" customHeight="1" x14ac:dyDescent="0.2">
      <c r="A15" s="16">
        <v>8</v>
      </c>
      <c r="B15" s="99"/>
      <c r="C15" s="100"/>
      <c r="D15" s="100"/>
      <c r="E15" s="101"/>
      <c r="F15" s="79"/>
      <c r="G15" s="80"/>
    </row>
    <row r="16" spans="1:10" ht="15" customHeight="1" x14ac:dyDescent="0.2">
      <c r="A16" s="16">
        <v>9</v>
      </c>
      <c r="B16" s="99"/>
      <c r="C16" s="100"/>
      <c r="D16" s="100"/>
      <c r="E16" s="101"/>
      <c r="F16" s="79"/>
      <c r="G16" s="80"/>
    </row>
    <row r="17" spans="1:7" ht="15" customHeight="1" x14ac:dyDescent="0.2">
      <c r="A17" s="16">
        <v>10</v>
      </c>
      <c r="B17" s="99"/>
      <c r="C17" s="100"/>
      <c r="D17" s="100"/>
      <c r="E17" s="101"/>
      <c r="F17" s="79"/>
      <c r="G17" s="80"/>
    </row>
    <row r="18" spans="1:7" ht="15" customHeight="1" x14ac:dyDescent="0.2">
      <c r="A18" s="16">
        <v>11</v>
      </c>
      <c r="B18" s="99"/>
      <c r="C18" s="100"/>
      <c r="D18" s="100"/>
      <c r="E18" s="101"/>
      <c r="F18" s="79"/>
      <c r="G18" s="80"/>
    </row>
    <row r="19" spans="1:7" ht="15" customHeight="1" x14ac:dyDescent="0.2">
      <c r="A19" s="16">
        <v>12</v>
      </c>
      <c r="B19" s="99"/>
      <c r="C19" s="100"/>
      <c r="D19" s="100"/>
      <c r="E19" s="101"/>
      <c r="F19" s="79"/>
      <c r="G19" s="80"/>
    </row>
    <row r="20" spans="1:7" ht="15" customHeight="1" x14ac:dyDescent="0.2">
      <c r="A20" s="16">
        <v>13</v>
      </c>
      <c r="B20" s="99"/>
      <c r="C20" s="100"/>
      <c r="D20" s="100"/>
      <c r="E20" s="101"/>
      <c r="F20" s="79"/>
      <c r="G20" s="80"/>
    </row>
    <row r="21" spans="1:7" ht="15" customHeight="1" x14ac:dyDescent="0.2">
      <c r="A21" s="16">
        <v>14</v>
      </c>
      <c r="B21" s="99"/>
      <c r="C21" s="100"/>
      <c r="D21" s="100"/>
      <c r="E21" s="101"/>
      <c r="F21" s="79"/>
      <c r="G21" s="80"/>
    </row>
    <row r="22" spans="1:7" ht="15" customHeight="1" x14ac:dyDescent="0.2">
      <c r="A22" s="16">
        <v>15</v>
      </c>
      <c r="B22" s="99"/>
      <c r="C22" s="100"/>
      <c r="D22" s="100"/>
      <c r="E22" s="101"/>
      <c r="F22" s="79"/>
      <c r="G22" s="80"/>
    </row>
    <row r="23" spans="1:7" ht="15" customHeight="1" x14ac:dyDescent="0.2">
      <c r="A23" s="16">
        <v>16</v>
      </c>
      <c r="B23" s="99"/>
      <c r="C23" s="100"/>
      <c r="D23" s="100"/>
      <c r="E23" s="101"/>
      <c r="F23" s="79"/>
      <c r="G23" s="80"/>
    </row>
    <row r="24" spans="1:7" ht="15" customHeight="1" x14ac:dyDescent="0.2">
      <c r="A24" s="16">
        <v>17</v>
      </c>
      <c r="B24" s="99"/>
      <c r="C24" s="100"/>
      <c r="D24" s="100"/>
      <c r="E24" s="101"/>
      <c r="F24" s="79"/>
      <c r="G24" s="80"/>
    </row>
    <row r="25" spans="1:7" ht="15" customHeight="1" x14ac:dyDescent="0.2">
      <c r="A25" s="16">
        <v>18</v>
      </c>
      <c r="B25" s="99"/>
      <c r="C25" s="100"/>
      <c r="D25" s="100"/>
      <c r="E25" s="101"/>
      <c r="F25" s="79"/>
      <c r="G25" s="80"/>
    </row>
    <row r="26" spans="1:7" ht="15" customHeight="1" x14ac:dyDescent="0.2">
      <c r="A26" s="16">
        <v>19</v>
      </c>
      <c r="B26" s="99"/>
      <c r="C26" s="100"/>
      <c r="D26" s="100"/>
      <c r="E26" s="101"/>
      <c r="F26" s="79"/>
      <c r="G26" s="80"/>
    </row>
    <row r="27" spans="1:7" ht="15" customHeight="1" x14ac:dyDescent="0.2">
      <c r="A27" s="16">
        <v>20</v>
      </c>
      <c r="B27" s="99"/>
      <c r="C27" s="100"/>
      <c r="D27" s="100"/>
      <c r="E27" s="101"/>
      <c r="F27" s="79"/>
      <c r="G27" s="80"/>
    </row>
    <row r="28" spans="1:7" ht="15" customHeight="1" x14ac:dyDescent="0.2">
      <c r="A28" s="16">
        <v>21</v>
      </c>
      <c r="B28" s="99"/>
      <c r="C28" s="100"/>
      <c r="D28" s="100"/>
      <c r="E28" s="101"/>
      <c r="F28" s="79"/>
      <c r="G28" s="80"/>
    </row>
    <row r="29" spans="1:7" ht="15" customHeight="1" x14ac:dyDescent="0.2">
      <c r="A29" s="16">
        <v>22</v>
      </c>
      <c r="B29" s="99"/>
      <c r="C29" s="100"/>
      <c r="D29" s="100"/>
      <c r="E29" s="101"/>
      <c r="F29" s="79"/>
      <c r="G29" s="80"/>
    </row>
    <row r="30" spans="1:7" ht="15" customHeight="1" x14ac:dyDescent="0.2">
      <c r="A30" s="16">
        <v>23</v>
      </c>
      <c r="B30" s="99"/>
      <c r="C30" s="100"/>
      <c r="D30" s="100"/>
      <c r="E30" s="101"/>
      <c r="F30" s="79"/>
      <c r="G30" s="80"/>
    </row>
    <row r="31" spans="1:7" ht="15" customHeight="1" x14ac:dyDescent="0.2">
      <c r="A31" s="16">
        <v>24</v>
      </c>
      <c r="B31" s="99"/>
      <c r="C31" s="100"/>
      <c r="D31" s="100"/>
      <c r="E31" s="101"/>
      <c r="F31" s="79"/>
      <c r="G31" s="80"/>
    </row>
    <row r="32" spans="1:7" s="4" customFormat="1" ht="15" customHeight="1" x14ac:dyDescent="0.2">
      <c r="A32" s="16">
        <v>25</v>
      </c>
      <c r="B32" s="99"/>
      <c r="C32" s="100"/>
      <c r="D32" s="100"/>
      <c r="E32" s="101"/>
      <c r="F32" s="79"/>
      <c r="G32" s="80"/>
    </row>
    <row r="33" spans="1:7" s="4" customFormat="1" ht="15" customHeight="1" x14ac:dyDescent="0.25">
      <c r="A33" s="116" t="s">
        <v>84</v>
      </c>
      <c r="B33" s="117"/>
      <c r="C33" s="117"/>
      <c r="D33" s="117"/>
      <c r="E33" s="118"/>
      <c r="F33" s="79">
        <f>SUM(F8:G32)</f>
        <v>12340764</v>
      </c>
      <c r="G33" s="80"/>
    </row>
    <row r="34" spans="1:7" s="4" customFormat="1" ht="15" customHeight="1" x14ac:dyDescent="0.25">
      <c r="A34" s="116" t="s">
        <v>73</v>
      </c>
      <c r="B34" s="117"/>
      <c r="C34" s="117"/>
      <c r="D34" s="117"/>
      <c r="E34" s="118"/>
      <c r="F34" s="79"/>
      <c r="G34" s="80"/>
    </row>
    <row r="35" spans="1:7" s="4" customFormat="1" ht="15" customHeight="1" thickBot="1" x14ac:dyDescent="0.3">
      <c r="A35" s="122" t="s">
        <v>25</v>
      </c>
      <c r="B35" s="123"/>
      <c r="C35" s="123"/>
      <c r="D35" s="123"/>
      <c r="E35" s="124"/>
      <c r="F35" s="125">
        <v>342652</v>
      </c>
      <c r="G35" s="126"/>
    </row>
    <row r="36" spans="1:7" ht="15" customHeight="1" thickTop="1" x14ac:dyDescent="0.25">
      <c r="A36" s="131" t="s">
        <v>26</v>
      </c>
      <c r="B36" s="132"/>
      <c r="C36" s="132"/>
      <c r="D36" s="132"/>
      <c r="E36" s="133"/>
      <c r="F36" s="81">
        <f>SUM(F33:G35)</f>
        <v>12683416</v>
      </c>
      <c r="G36" s="82"/>
    </row>
  </sheetData>
  <sheetProtection password="CABD" sheet="1" objects="1" scenarios="1" selectLockedCells="1"/>
  <mergeCells count="66">
    <mergeCell ref="F8:G8"/>
    <mergeCell ref="F9:G9"/>
    <mergeCell ref="F10:G10"/>
    <mergeCell ref="F11:G11"/>
    <mergeCell ref="A1:G1"/>
    <mergeCell ref="F5:G5"/>
    <mergeCell ref="F6:G6"/>
    <mergeCell ref="F7:G7"/>
    <mergeCell ref="D3:E3"/>
    <mergeCell ref="D2:E2"/>
    <mergeCell ref="A36:E36"/>
    <mergeCell ref="B12:E12"/>
    <mergeCell ref="B21:E21"/>
    <mergeCell ref="B22:E22"/>
    <mergeCell ref="B23:E23"/>
    <mergeCell ref="A7:E7"/>
    <mergeCell ref="B8:E8"/>
    <mergeCell ref="B9:E9"/>
    <mergeCell ref="A5:E6"/>
    <mergeCell ref="A35:E35"/>
    <mergeCell ref="A34:E34"/>
    <mergeCell ref="B17:E17"/>
    <mergeCell ref="B24:E24"/>
    <mergeCell ref="B18:E18"/>
    <mergeCell ref="B13:E13"/>
    <mergeCell ref="B14:E14"/>
    <mergeCell ref="B31:E31"/>
    <mergeCell ref="B32:E32"/>
    <mergeCell ref="B25:E25"/>
    <mergeCell ref="B26:E26"/>
    <mergeCell ref="A33:E33"/>
    <mergeCell ref="F33:G33"/>
    <mergeCell ref="B15:E15"/>
    <mergeCell ref="B16:E16"/>
    <mergeCell ref="B19:E19"/>
    <mergeCell ref="B20:E20"/>
    <mergeCell ref="B27:E27"/>
    <mergeCell ref="B28:E28"/>
    <mergeCell ref="B29:E29"/>
    <mergeCell ref="B30:E30"/>
    <mergeCell ref="F24:G24"/>
    <mergeCell ref="F25:G25"/>
    <mergeCell ref="F26:G26"/>
    <mergeCell ref="F28:G28"/>
    <mergeCell ref="F31:G31"/>
    <mergeCell ref="B10:E10"/>
    <mergeCell ref="B11:E11"/>
    <mergeCell ref="F13:G13"/>
    <mergeCell ref="F14:G14"/>
    <mergeCell ref="F12:G12"/>
    <mergeCell ref="F36:G36"/>
    <mergeCell ref="F15:G15"/>
    <mergeCell ref="F16:G16"/>
    <mergeCell ref="F17:G17"/>
    <mergeCell ref="F18:G18"/>
    <mergeCell ref="F34:G34"/>
    <mergeCell ref="F35:G35"/>
    <mergeCell ref="F19:G19"/>
    <mergeCell ref="F29:G29"/>
    <mergeCell ref="F30:G30"/>
    <mergeCell ref="F27:G27"/>
    <mergeCell ref="F20:G20"/>
    <mergeCell ref="F21:G21"/>
    <mergeCell ref="F32:G32"/>
    <mergeCell ref="F22:G22"/>
    <mergeCell ref="F23:G23"/>
  </mergeCells>
  <phoneticPr fontId="2" type="noConversion"/>
  <printOptions horizontalCentered="1"/>
  <pageMargins left="0.5" right="0.4" top="0.91" bottom="0.75" header="0.5" footer="0.5"/>
  <pageSetup orientation="portrait" r:id="rId1"/>
  <headerFooter alignWithMargins="0">
    <oddHeader xml:space="preserve">&amp;R&amp;"Arial,Bold"&amp;12Enclosure 3 </oddHeader>
    <oddFooter>&amp;LUpdated: 09/05/2013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"/>
  <sheetViews>
    <sheetView zoomScaleNormal="100" zoomScaleSheetLayoutView="100" workbookViewId="0">
      <selection activeCell="G2" sqref="G2"/>
    </sheetView>
  </sheetViews>
  <sheetFormatPr defaultColWidth="0" defaultRowHeight="15" zeroHeight="1" x14ac:dyDescent="0.2"/>
  <cols>
    <col min="1" max="2" width="3.7109375" style="15" customWidth="1"/>
    <col min="3" max="3" width="2.7109375" style="15" customWidth="1"/>
    <col min="4" max="4" width="3.7109375" style="15" customWidth="1"/>
    <col min="5" max="5" width="34.85546875" style="15" customWidth="1"/>
    <col min="6" max="6" width="8.85546875" style="15" customWidth="1"/>
    <col min="7" max="7" width="19.28515625" style="15" customWidth="1"/>
    <col min="8" max="10" width="12.7109375" hidden="1" customWidth="1"/>
  </cols>
  <sheetData>
    <row r="1" spans="1:10" ht="60" customHeight="1" x14ac:dyDescent="0.2">
      <c r="A1" s="89" t="s">
        <v>47</v>
      </c>
      <c r="B1" s="89"/>
      <c r="C1" s="89"/>
      <c r="D1" s="89"/>
      <c r="E1" s="89"/>
      <c r="F1" s="89"/>
      <c r="G1" s="89"/>
    </row>
    <row r="2" spans="1:10" ht="20.100000000000001" customHeight="1" x14ac:dyDescent="0.25">
      <c r="A2" s="12" t="s">
        <v>8</v>
      </c>
      <c r="B2" s="12"/>
      <c r="C2" s="12"/>
      <c r="D2" s="136" t="s">
        <v>136</v>
      </c>
      <c r="E2" s="136"/>
      <c r="F2" s="37" t="s">
        <v>9</v>
      </c>
      <c r="G2" s="34">
        <v>42653</v>
      </c>
    </row>
    <row r="3" spans="1:10" ht="15" customHeight="1" x14ac:dyDescent="0.25">
      <c r="A3" s="29"/>
      <c r="B3" s="29"/>
      <c r="C3" s="29"/>
      <c r="D3" s="102"/>
      <c r="E3" s="102"/>
      <c r="F3" s="36"/>
      <c r="G3" s="31"/>
    </row>
    <row r="4" spans="1:10" x14ac:dyDescent="0.2">
      <c r="A4" s="31"/>
      <c r="B4" s="31"/>
      <c r="C4" s="31"/>
      <c r="D4" s="31"/>
      <c r="E4" s="31"/>
      <c r="F4" s="31"/>
      <c r="G4" s="31"/>
    </row>
    <row r="5" spans="1:10" s="3" customFormat="1" ht="15" customHeight="1" x14ac:dyDescent="0.2">
      <c r="A5" s="90" t="s">
        <v>74</v>
      </c>
      <c r="B5" s="91"/>
      <c r="C5" s="91"/>
      <c r="D5" s="91"/>
      <c r="E5" s="92"/>
      <c r="F5" s="90" t="s">
        <v>0</v>
      </c>
      <c r="G5" s="92"/>
    </row>
    <row r="6" spans="1:10" s="1" customFormat="1" ht="42" customHeight="1" x14ac:dyDescent="0.2">
      <c r="A6" s="96"/>
      <c r="B6" s="97"/>
      <c r="C6" s="97"/>
      <c r="D6" s="97"/>
      <c r="E6" s="98"/>
      <c r="F6" s="111" t="s">
        <v>77</v>
      </c>
      <c r="G6" s="112"/>
      <c r="H6" s="2"/>
      <c r="I6" s="2"/>
      <c r="J6" s="2"/>
    </row>
    <row r="7" spans="1:10" ht="15" customHeight="1" x14ac:dyDescent="0.25">
      <c r="A7" s="104" t="s">
        <v>38</v>
      </c>
      <c r="B7" s="105"/>
      <c r="C7" s="105"/>
      <c r="D7" s="105"/>
      <c r="E7" s="106"/>
      <c r="F7" s="142"/>
      <c r="G7" s="143"/>
    </row>
    <row r="8" spans="1:10" ht="15" customHeight="1" x14ac:dyDescent="0.2">
      <c r="A8" s="16">
        <v>1</v>
      </c>
      <c r="B8" s="99" t="s">
        <v>150</v>
      </c>
      <c r="C8" s="100"/>
      <c r="D8" s="100"/>
      <c r="E8" s="101"/>
      <c r="F8" s="140">
        <v>3145</v>
      </c>
      <c r="G8" s="141"/>
    </row>
    <row r="9" spans="1:10" ht="15" customHeight="1" x14ac:dyDescent="0.2">
      <c r="A9" s="16">
        <v>2</v>
      </c>
      <c r="B9" s="99" t="s">
        <v>142</v>
      </c>
      <c r="C9" s="100"/>
      <c r="D9" s="100"/>
      <c r="E9" s="101"/>
      <c r="F9" s="140">
        <v>834262</v>
      </c>
      <c r="G9" s="141"/>
    </row>
    <row r="10" spans="1:10" ht="15" customHeight="1" x14ac:dyDescent="0.2">
      <c r="A10" s="16">
        <v>3</v>
      </c>
      <c r="B10" s="99" t="s">
        <v>149</v>
      </c>
      <c r="C10" s="100"/>
      <c r="D10" s="100"/>
      <c r="E10" s="101"/>
      <c r="F10" s="140">
        <v>292086</v>
      </c>
      <c r="G10" s="141"/>
    </row>
    <row r="11" spans="1:10" ht="15" customHeight="1" x14ac:dyDescent="0.2">
      <c r="A11" s="16">
        <v>4</v>
      </c>
      <c r="B11" s="99" t="s">
        <v>143</v>
      </c>
      <c r="C11" s="100"/>
      <c r="D11" s="100"/>
      <c r="E11" s="101"/>
      <c r="F11" s="140">
        <v>0</v>
      </c>
      <c r="G11" s="141"/>
    </row>
    <row r="12" spans="1:10" ht="15" customHeight="1" x14ac:dyDescent="0.2">
      <c r="A12" s="16">
        <v>5</v>
      </c>
      <c r="B12" s="99" t="s">
        <v>144</v>
      </c>
      <c r="C12" s="100"/>
      <c r="D12" s="100"/>
      <c r="E12" s="101"/>
      <c r="F12" s="140">
        <v>0</v>
      </c>
      <c r="G12" s="141"/>
    </row>
    <row r="13" spans="1:10" ht="15" customHeight="1" x14ac:dyDescent="0.2">
      <c r="A13" s="16">
        <v>6</v>
      </c>
      <c r="B13" s="99" t="s">
        <v>145</v>
      </c>
      <c r="C13" s="100"/>
      <c r="D13" s="100"/>
      <c r="E13" s="101"/>
      <c r="F13" s="140">
        <v>78667</v>
      </c>
      <c r="G13" s="141"/>
    </row>
    <row r="14" spans="1:10" ht="15" customHeight="1" x14ac:dyDescent="0.2">
      <c r="A14" s="16">
        <v>7</v>
      </c>
      <c r="B14" s="99" t="s">
        <v>146</v>
      </c>
      <c r="C14" s="100"/>
      <c r="D14" s="100"/>
      <c r="E14" s="101"/>
      <c r="F14" s="140">
        <v>469746</v>
      </c>
      <c r="G14" s="141"/>
    </row>
    <row r="15" spans="1:10" ht="15" customHeight="1" x14ac:dyDescent="0.2">
      <c r="A15" s="16">
        <v>8</v>
      </c>
      <c r="B15" s="99" t="s">
        <v>147</v>
      </c>
      <c r="C15" s="100"/>
      <c r="D15" s="100"/>
      <c r="E15" s="101"/>
      <c r="F15" s="140">
        <v>118678</v>
      </c>
      <c r="G15" s="141"/>
    </row>
    <row r="16" spans="1:10" ht="15" customHeight="1" x14ac:dyDescent="0.2">
      <c r="A16" s="16">
        <v>9</v>
      </c>
      <c r="B16" s="99" t="s">
        <v>148</v>
      </c>
      <c r="C16" s="100"/>
      <c r="D16" s="100"/>
      <c r="E16" s="101"/>
      <c r="F16" s="140">
        <v>334031</v>
      </c>
      <c r="G16" s="141"/>
    </row>
    <row r="17" spans="1:7" ht="15" customHeight="1" x14ac:dyDescent="0.2">
      <c r="A17" s="16">
        <v>10</v>
      </c>
      <c r="B17" s="99"/>
      <c r="C17" s="100"/>
      <c r="D17" s="100"/>
      <c r="E17" s="101"/>
      <c r="F17" s="140"/>
      <c r="G17" s="141"/>
    </row>
    <row r="18" spans="1:7" ht="15" customHeight="1" x14ac:dyDescent="0.2">
      <c r="A18" s="16">
        <v>11</v>
      </c>
      <c r="B18" s="99"/>
      <c r="C18" s="100"/>
      <c r="D18" s="100"/>
      <c r="E18" s="101"/>
      <c r="F18" s="140"/>
      <c r="G18" s="141"/>
    </row>
    <row r="19" spans="1:7" ht="15" customHeight="1" x14ac:dyDescent="0.2">
      <c r="A19" s="16">
        <v>12</v>
      </c>
      <c r="B19" s="99"/>
      <c r="C19" s="100"/>
      <c r="D19" s="100"/>
      <c r="E19" s="101"/>
      <c r="F19" s="140"/>
      <c r="G19" s="141"/>
    </row>
    <row r="20" spans="1:7" ht="15" customHeight="1" x14ac:dyDescent="0.2">
      <c r="A20" s="16">
        <v>13</v>
      </c>
      <c r="B20" s="99"/>
      <c r="C20" s="100"/>
      <c r="D20" s="100"/>
      <c r="E20" s="101"/>
      <c r="F20" s="140"/>
      <c r="G20" s="141"/>
    </row>
    <row r="21" spans="1:7" ht="15" customHeight="1" x14ac:dyDescent="0.2">
      <c r="A21" s="16">
        <v>14</v>
      </c>
      <c r="B21" s="99"/>
      <c r="C21" s="100"/>
      <c r="D21" s="100"/>
      <c r="E21" s="101"/>
      <c r="F21" s="140"/>
      <c r="G21" s="141"/>
    </row>
    <row r="22" spans="1:7" ht="15" customHeight="1" x14ac:dyDescent="0.2">
      <c r="A22" s="16">
        <v>15</v>
      </c>
      <c r="B22" s="99"/>
      <c r="C22" s="100"/>
      <c r="D22" s="100"/>
      <c r="E22" s="101"/>
      <c r="F22" s="140"/>
      <c r="G22" s="141"/>
    </row>
    <row r="23" spans="1:7" ht="15" customHeight="1" x14ac:dyDescent="0.2">
      <c r="A23" s="16">
        <v>16</v>
      </c>
      <c r="B23" s="99"/>
      <c r="C23" s="100"/>
      <c r="D23" s="100"/>
      <c r="E23" s="101"/>
      <c r="F23" s="140"/>
      <c r="G23" s="141"/>
    </row>
    <row r="24" spans="1:7" ht="15" customHeight="1" x14ac:dyDescent="0.2">
      <c r="A24" s="16">
        <v>17</v>
      </c>
      <c r="B24" s="99"/>
      <c r="C24" s="100"/>
      <c r="D24" s="100"/>
      <c r="E24" s="101"/>
      <c r="F24" s="140"/>
      <c r="G24" s="141"/>
    </row>
    <row r="25" spans="1:7" ht="15" customHeight="1" x14ac:dyDescent="0.2">
      <c r="A25" s="16">
        <v>18</v>
      </c>
      <c r="B25" s="99"/>
      <c r="C25" s="100"/>
      <c r="D25" s="100"/>
      <c r="E25" s="101"/>
      <c r="F25" s="140"/>
      <c r="G25" s="141"/>
    </row>
    <row r="26" spans="1:7" ht="15" customHeight="1" x14ac:dyDescent="0.2">
      <c r="A26" s="16">
        <v>19</v>
      </c>
      <c r="B26" s="99"/>
      <c r="C26" s="100"/>
      <c r="D26" s="100"/>
      <c r="E26" s="101"/>
      <c r="F26" s="140"/>
      <c r="G26" s="141"/>
    </row>
    <row r="27" spans="1:7" ht="15" customHeight="1" x14ac:dyDescent="0.2">
      <c r="A27" s="16">
        <v>20</v>
      </c>
      <c r="B27" s="99"/>
      <c r="C27" s="100"/>
      <c r="D27" s="100"/>
      <c r="E27" s="101"/>
      <c r="F27" s="140"/>
      <c r="G27" s="141"/>
    </row>
    <row r="28" spans="1:7" ht="15" customHeight="1" x14ac:dyDescent="0.2">
      <c r="A28" s="16">
        <v>21</v>
      </c>
      <c r="B28" s="99"/>
      <c r="C28" s="100"/>
      <c r="D28" s="100"/>
      <c r="E28" s="101"/>
      <c r="F28" s="140"/>
      <c r="G28" s="141"/>
    </row>
    <row r="29" spans="1:7" ht="15" customHeight="1" x14ac:dyDescent="0.2">
      <c r="A29" s="16">
        <v>22</v>
      </c>
      <c r="B29" s="99"/>
      <c r="C29" s="100"/>
      <c r="D29" s="100"/>
      <c r="E29" s="101"/>
      <c r="F29" s="140"/>
      <c r="G29" s="141"/>
    </row>
    <row r="30" spans="1:7" ht="15" customHeight="1" x14ac:dyDescent="0.2">
      <c r="A30" s="16">
        <v>23</v>
      </c>
      <c r="B30" s="99"/>
      <c r="C30" s="100"/>
      <c r="D30" s="100"/>
      <c r="E30" s="101"/>
      <c r="F30" s="140"/>
      <c r="G30" s="141"/>
    </row>
    <row r="31" spans="1:7" ht="15" customHeight="1" x14ac:dyDescent="0.2">
      <c r="A31" s="16">
        <v>24</v>
      </c>
      <c r="B31" s="99"/>
      <c r="C31" s="100"/>
      <c r="D31" s="100"/>
      <c r="E31" s="101"/>
      <c r="F31" s="140"/>
      <c r="G31" s="141"/>
    </row>
    <row r="32" spans="1:7" s="4" customFormat="1" ht="15" customHeight="1" x14ac:dyDescent="0.2">
      <c r="A32" s="16">
        <v>25</v>
      </c>
      <c r="B32" s="99"/>
      <c r="C32" s="100"/>
      <c r="D32" s="100"/>
      <c r="E32" s="101"/>
      <c r="F32" s="140"/>
      <c r="G32" s="141"/>
    </row>
    <row r="33" spans="1:7" s="4" customFormat="1" ht="15" customHeight="1" x14ac:dyDescent="0.25">
      <c r="A33" s="144" t="s">
        <v>85</v>
      </c>
      <c r="B33" s="145"/>
      <c r="C33" s="145"/>
      <c r="D33" s="145"/>
      <c r="E33" s="146"/>
      <c r="F33" s="140">
        <f>SUM(F8:G32)</f>
        <v>2130615</v>
      </c>
      <c r="G33" s="141"/>
    </row>
    <row r="34" spans="1:7" s="4" customFormat="1" ht="15" customHeight="1" x14ac:dyDescent="0.25">
      <c r="A34" s="116" t="s">
        <v>75</v>
      </c>
      <c r="B34" s="117"/>
      <c r="C34" s="117"/>
      <c r="D34" s="117"/>
      <c r="E34" s="118"/>
      <c r="F34" s="140"/>
      <c r="G34" s="141"/>
    </row>
    <row r="35" spans="1:7" s="4" customFormat="1" ht="15" customHeight="1" thickBot="1" x14ac:dyDescent="0.3">
      <c r="A35" s="137" t="s">
        <v>30</v>
      </c>
      <c r="B35" s="138"/>
      <c r="C35" s="138"/>
      <c r="D35" s="138"/>
      <c r="E35" s="139"/>
      <c r="F35" s="149">
        <v>422824</v>
      </c>
      <c r="G35" s="150"/>
    </row>
    <row r="36" spans="1:7" ht="15" customHeight="1" thickTop="1" x14ac:dyDescent="0.25">
      <c r="A36" s="131" t="s">
        <v>31</v>
      </c>
      <c r="B36" s="132"/>
      <c r="C36" s="132"/>
      <c r="D36" s="132"/>
      <c r="E36" s="133"/>
      <c r="F36" s="147">
        <f>SUM(F33:G35)</f>
        <v>2553439</v>
      </c>
      <c r="G36" s="148"/>
    </row>
  </sheetData>
  <sheetProtection sheet="1" objects="1" scenarios="1" selectLockedCells="1"/>
  <mergeCells count="66">
    <mergeCell ref="F36:G36"/>
    <mergeCell ref="F32:G32"/>
    <mergeCell ref="F35:G35"/>
    <mergeCell ref="F6:G6"/>
    <mergeCell ref="F5:G5"/>
    <mergeCell ref="F22:G22"/>
    <mergeCell ref="F23:G23"/>
    <mergeCell ref="F24:G24"/>
    <mergeCell ref="F25:G25"/>
    <mergeCell ref="F26:G26"/>
    <mergeCell ref="F21:G21"/>
    <mergeCell ref="F12:G12"/>
    <mergeCell ref="F13:G13"/>
    <mergeCell ref="F14:G14"/>
    <mergeCell ref="F15:G15"/>
    <mergeCell ref="F16:G16"/>
    <mergeCell ref="A34:E34"/>
    <mergeCell ref="F34:G34"/>
    <mergeCell ref="F27:G27"/>
    <mergeCell ref="F28:G28"/>
    <mergeCell ref="F29:G29"/>
    <mergeCell ref="F30:G30"/>
    <mergeCell ref="F31:G31"/>
    <mergeCell ref="A33:E33"/>
    <mergeCell ref="F33:G33"/>
    <mergeCell ref="B31:E31"/>
    <mergeCell ref="A1:G1"/>
    <mergeCell ref="A7:E7"/>
    <mergeCell ref="B8:E8"/>
    <mergeCell ref="B9:E9"/>
    <mergeCell ref="B11:E11"/>
    <mergeCell ref="F7:G7"/>
    <mergeCell ref="F8:G8"/>
    <mergeCell ref="F9:G9"/>
    <mergeCell ref="B27:E27"/>
    <mergeCell ref="B28:E28"/>
    <mergeCell ref="B29:E29"/>
    <mergeCell ref="B30:E30"/>
    <mergeCell ref="F10:G10"/>
    <mergeCell ref="F11:G11"/>
    <mergeCell ref="B14:E14"/>
    <mergeCell ref="B15:E15"/>
    <mergeCell ref="B18:E18"/>
    <mergeCell ref="B10:E10"/>
    <mergeCell ref="B24:E24"/>
    <mergeCell ref="B13:E13"/>
    <mergeCell ref="F17:G17"/>
    <mergeCell ref="F18:G18"/>
    <mergeCell ref="F19:G19"/>
    <mergeCell ref="F20:G20"/>
    <mergeCell ref="A36:E36"/>
    <mergeCell ref="D2:E2"/>
    <mergeCell ref="D3:E3"/>
    <mergeCell ref="A5:E6"/>
    <mergeCell ref="B23:E23"/>
    <mergeCell ref="B20:E20"/>
    <mergeCell ref="B19:E19"/>
    <mergeCell ref="B32:E32"/>
    <mergeCell ref="B25:E25"/>
    <mergeCell ref="B26:E26"/>
    <mergeCell ref="B21:E21"/>
    <mergeCell ref="B12:E12"/>
    <mergeCell ref="B16:E16"/>
    <mergeCell ref="B17:E17"/>
    <mergeCell ref="B22:E22"/>
    <mergeCell ref="A35:E35"/>
  </mergeCells>
  <phoneticPr fontId="2" type="noConversion"/>
  <printOptions horizontalCentered="1"/>
  <pageMargins left="0.5" right="0.5" top="1.26" bottom="0.75" header="0.5" footer="0.5"/>
  <pageSetup orientation="portrait" r:id="rId1"/>
  <headerFooter alignWithMargins="0">
    <oddHeader>&amp;R&amp;"Arial,Bold"&amp;12Enclosure 3</oddHeader>
    <oddFooter>&amp;LUpdated: 09/05/2013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5"/>
  <sheetViews>
    <sheetView zoomScaleNormal="100" zoomScaleSheetLayoutView="100" workbookViewId="0">
      <selection sqref="A1:G1"/>
    </sheetView>
  </sheetViews>
  <sheetFormatPr defaultColWidth="0" defaultRowHeight="15" zeroHeight="1" x14ac:dyDescent="0.2"/>
  <cols>
    <col min="1" max="4" width="3.7109375" style="35" customWidth="1"/>
    <col min="5" max="5" width="39.42578125" style="35" customWidth="1"/>
    <col min="6" max="6" width="7" style="35" customWidth="1"/>
    <col min="7" max="7" width="17" style="35" customWidth="1"/>
    <col min="8" max="10" width="12.7109375" hidden="1" customWidth="1"/>
  </cols>
  <sheetData>
    <row r="1" spans="1:10" ht="58.5" customHeight="1" x14ac:dyDescent="0.2">
      <c r="A1" s="89" t="s">
        <v>48</v>
      </c>
      <c r="B1" s="89"/>
      <c r="C1" s="89"/>
      <c r="D1" s="89"/>
      <c r="E1" s="89"/>
      <c r="F1" s="89"/>
      <c r="G1" s="89"/>
    </row>
    <row r="2" spans="1:10" ht="20.100000000000001" customHeight="1" x14ac:dyDescent="0.25">
      <c r="A2" s="12" t="s">
        <v>8</v>
      </c>
      <c r="B2" s="12"/>
      <c r="C2" s="12"/>
      <c r="D2" s="136" t="s">
        <v>136</v>
      </c>
      <c r="E2" s="136"/>
      <c r="F2" s="37" t="s">
        <v>9</v>
      </c>
      <c r="G2" s="14">
        <v>42653</v>
      </c>
    </row>
    <row r="3" spans="1:10" ht="15" customHeight="1" x14ac:dyDescent="0.25">
      <c r="A3" s="29"/>
      <c r="B3" s="29"/>
      <c r="C3" s="29"/>
      <c r="D3" s="102"/>
      <c r="E3" s="102"/>
      <c r="F3" s="36"/>
      <c r="G3" s="31"/>
    </row>
    <row r="4" spans="1:10" x14ac:dyDescent="0.2">
      <c r="A4" s="31"/>
      <c r="B4" s="31"/>
      <c r="C4" s="31"/>
      <c r="D4" s="31"/>
      <c r="E4" s="31"/>
      <c r="F4" s="31"/>
      <c r="G4" s="31"/>
    </row>
    <row r="5" spans="1:10" s="3" customFormat="1" ht="15" customHeight="1" x14ac:dyDescent="0.2">
      <c r="A5" s="90" t="s">
        <v>76</v>
      </c>
      <c r="B5" s="91"/>
      <c r="C5" s="91"/>
      <c r="D5" s="91"/>
      <c r="E5" s="92"/>
      <c r="F5" s="90" t="s">
        <v>0</v>
      </c>
      <c r="G5" s="92"/>
    </row>
    <row r="6" spans="1:10" s="1" customFormat="1" ht="42" customHeight="1" x14ac:dyDescent="0.2">
      <c r="A6" s="96"/>
      <c r="B6" s="97"/>
      <c r="C6" s="97"/>
      <c r="D6" s="97"/>
      <c r="E6" s="98"/>
      <c r="F6" s="111" t="s">
        <v>77</v>
      </c>
      <c r="G6" s="112"/>
      <c r="H6" s="2"/>
      <c r="I6" s="2"/>
      <c r="J6" s="2"/>
    </row>
    <row r="7" spans="1:10" ht="15" customHeight="1" x14ac:dyDescent="0.25">
      <c r="A7" s="39" t="s">
        <v>43</v>
      </c>
      <c r="B7" s="40"/>
      <c r="C7" s="40"/>
      <c r="D7" s="40"/>
      <c r="E7" s="41"/>
      <c r="F7" s="157"/>
      <c r="G7" s="158"/>
    </row>
    <row r="8" spans="1:10" ht="15" customHeight="1" x14ac:dyDescent="0.2">
      <c r="A8" s="44"/>
      <c r="B8" s="42" t="s">
        <v>10</v>
      </c>
      <c r="C8" s="42"/>
      <c r="D8" s="42"/>
      <c r="E8" s="43"/>
      <c r="F8" s="151"/>
      <c r="G8" s="152"/>
    </row>
    <row r="9" spans="1:10" ht="15" customHeight="1" x14ac:dyDescent="0.2">
      <c r="A9" s="44"/>
      <c r="B9" s="42" t="s">
        <v>11</v>
      </c>
      <c r="C9" s="42"/>
      <c r="D9" s="42"/>
      <c r="E9" s="43"/>
      <c r="F9" s="151">
        <v>670091</v>
      </c>
      <c r="G9" s="152"/>
    </row>
    <row r="10" spans="1:10" ht="15" customHeight="1" x14ac:dyDescent="0.2">
      <c r="A10" s="44"/>
      <c r="B10" s="42" t="s">
        <v>12</v>
      </c>
      <c r="C10" s="42"/>
      <c r="D10" s="42"/>
      <c r="E10" s="43"/>
      <c r="F10" s="151"/>
      <c r="G10" s="152"/>
    </row>
    <row r="11" spans="1:10" ht="15" customHeight="1" x14ac:dyDescent="0.2">
      <c r="A11" s="44"/>
      <c r="B11" s="42" t="s">
        <v>13</v>
      </c>
      <c r="C11" s="42"/>
      <c r="D11" s="42"/>
      <c r="E11" s="43"/>
      <c r="F11" s="151"/>
      <c r="G11" s="152"/>
    </row>
    <row r="12" spans="1:10" ht="15" customHeight="1" x14ac:dyDescent="0.2">
      <c r="A12" s="44"/>
      <c r="B12" s="42" t="s">
        <v>14</v>
      </c>
      <c r="C12" s="42"/>
      <c r="D12" s="42"/>
      <c r="E12" s="43"/>
      <c r="F12" s="151">
        <v>499036</v>
      </c>
      <c r="G12" s="152"/>
    </row>
    <row r="13" spans="1:10" ht="15" customHeight="1" x14ac:dyDescent="0.25">
      <c r="A13" s="144" t="s">
        <v>86</v>
      </c>
      <c r="B13" s="145"/>
      <c r="C13" s="145"/>
      <c r="D13" s="145"/>
      <c r="E13" s="146"/>
      <c r="F13" s="151">
        <f>SUM(F8:G12)</f>
        <v>1169127</v>
      </c>
      <c r="G13" s="152"/>
    </row>
    <row r="14" spans="1:10" s="4" customFormat="1" ht="15" customHeight="1" thickBot="1" x14ac:dyDescent="0.3">
      <c r="A14" s="122" t="s">
        <v>28</v>
      </c>
      <c r="B14" s="123"/>
      <c r="C14" s="123"/>
      <c r="D14" s="123"/>
      <c r="E14" s="124"/>
      <c r="F14" s="153">
        <v>682577</v>
      </c>
      <c r="G14" s="154"/>
    </row>
    <row r="15" spans="1:10" ht="15" customHeight="1" thickTop="1" x14ac:dyDescent="0.25">
      <c r="A15" s="26" t="s">
        <v>29</v>
      </c>
      <c r="B15" s="27"/>
      <c r="C15" s="27"/>
      <c r="D15" s="27"/>
      <c r="E15" s="28"/>
      <c r="F15" s="155">
        <f>SUM(F13:G14)</f>
        <v>1851704</v>
      </c>
      <c r="G15" s="156"/>
    </row>
  </sheetData>
  <sheetProtection password="CABD" sheet="1" objects="1" scenarios="1" selectLockedCells="1"/>
  <mergeCells count="17">
    <mergeCell ref="F15:G15"/>
    <mergeCell ref="F6:G6"/>
    <mergeCell ref="F7:G7"/>
    <mergeCell ref="F8:G8"/>
    <mergeCell ref="F9:G9"/>
    <mergeCell ref="F10:G10"/>
    <mergeCell ref="F11:G11"/>
    <mergeCell ref="D3:E3"/>
    <mergeCell ref="D2:E2"/>
    <mergeCell ref="A1:G1"/>
    <mergeCell ref="F5:G5"/>
    <mergeCell ref="A14:E14"/>
    <mergeCell ref="F12:G12"/>
    <mergeCell ref="F14:G14"/>
    <mergeCell ref="A5:E6"/>
    <mergeCell ref="A13:E13"/>
    <mergeCell ref="F13:G13"/>
  </mergeCells>
  <phoneticPr fontId="2" type="noConversion"/>
  <printOptions horizontalCentered="1"/>
  <pageMargins left="0.5" right="0.5" top="1.0900000000000001" bottom="0.75" header="0.5" footer="0.5"/>
  <pageSetup orientation="portrait" r:id="rId1"/>
  <headerFooter alignWithMargins="0">
    <oddHeader>&amp;R&amp;"Arial,Bold"&amp;12Enclosure 3</oddHeader>
    <oddFooter>&amp;LUpdated: 09/05/2013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0"/>
  <sheetViews>
    <sheetView zoomScaleNormal="100" workbookViewId="0">
      <selection sqref="A1:G1"/>
    </sheetView>
  </sheetViews>
  <sheetFormatPr defaultColWidth="0" defaultRowHeight="15" zeroHeight="1" x14ac:dyDescent="0.2"/>
  <cols>
    <col min="1" max="4" width="3.7109375" style="15" customWidth="1"/>
    <col min="5" max="5" width="36.42578125" style="15" customWidth="1"/>
    <col min="6" max="6" width="8.42578125" style="15" customWidth="1"/>
    <col min="7" max="7" width="18.140625" style="15" customWidth="1"/>
    <col min="8" max="10" width="12.7109375" hidden="1" customWidth="1"/>
  </cols>
  <sheetData>
    <row r="1" spans="1:10" ht="60" customHeight="1" x14ac:dyDescent="0.2">
      <c r="A1" s="89" t="s">
        <v>49</v>
      </c>
      <c r="B1" s="89"/>
      <c r="C1" s="89"/>
      <c r="D1" s="89"/>
      <c r="E1" s="89"/>
      <c r="F1" s="89"/>
      <c r="G1" s="89"/>
    </row>
    <row r="2" spans="1:10" ht="20.100000000000001" customHeight="1" x14ac:dyDescent="0.25">
      <c r="A2" s="12" t="s">
        <v>8</v>
      </c>
      <c r="B2" s="12"/>
      <c r="C2" s="12"/>
      <c r="D2" s="136" t="s">
        <v>136</v>
      </c>
      <c r="E2" s="136"/>
      <c r="F2" s="37" t="s">
        <v>9</v>
      </c>
      <c r="G2" s="34">
        <v>42653</v>
      </c>
    </row>
    <row r="3" spans="1:10" ht="15" customHeight="1" x14ac:dyDescent="0.25">
      <c r="A3" s="29"/>
      <c r="B3" s="29"/>
      <c r="C3" s="29"/>
      <c r="D3" s="102"/>
      <c r="E3" s="102"/>
      <c r="F3" s="36"/>
      <c r="G3" s="31"/>
    </row>
    <row r="4" spans="1:10" x14ac:dyDescent="0.2">
      <c r="A4" s="31"/>
      <c r="B4" s="31"/>
      <c r="C4" s="31"/>
      <c r="D4" s="31"/>
      <c r="E4" s="31"/>
      <c r="F4" s="31"/>
      <c r="G4" s="31"/>
    </row>
    <row r="5" spans="1:10" s="3" customFormat="1" ht="15" customHeight="1" x14ac:dyDescent="0.2">
      <c r="A5" s="90" t="s">
        <v>103</v>
      </c>
      <c r="B5" s="91"/>
      <c r="C5" s="91"/>
      <c r="D5" s="91"/>
      <c r="E5" s="92"/>
      <c r="F5" s="90" t="s">
        <v>0</v>
      </c>
      <c r="G5" s="92"/>
    </row>
    <row r="6" spans="1:10" s="1" customFormat="1" ht="42" customHeight="1" x14ac:dyDescent="0.2">
      <c r="A6" s="96"/>
      <c r="B6" s="97"/>
      <c r="C6" s="97"/>
      <c r="D6" s="97"/>
      <c r="E6" s="98"/>
      <c r="F6" s="111" t="s">
        <v>78</v>
      </c>
      <c r="G6" s="112"/>
      <c r="H6" s="2"/>
      <c r="I6" s="2"/>
      <c r="J6" s="2"/>
    </row>
    <row r="7" spans="1:10" ht="15" customHeight="1" x14ac:dyDescent="0.25">
      <c r="A7" s="104" t="s">
        <v>39</v>
      </c>
      <c r="B7" s="105"/>
      <c r="C7" s="105"/>
      <c r="D7" s="105"/>
      <c r="E7" s="106"/>
      <c r="F7" s="161"/>
      <c r="G7" s="162"/>
    </row>
    <row r="8" spans="1:10" ht="15" customHeight="1" x14ac:dyDescent="0.2">
      <c r="A8" s="16">
        <v>1</v>
      </c>
      <c r="B8" s="99" t="s">
        <v>151</v>
      </c>
      <c r="C8" s="100"/>
      <c r="D8" s="100"/>
      <c r="E8" s="101"/>
      <c r="F8" s="159">
        <v>2329635</v>
      </c>
      <c r="G8" s="160"/>
    </row>
    <row r="9" spans="1:10" ht="15" customHeight="1" x14ac:dyDescent="0.2">
      <c r="A9" s="16">
        <v>2</v>
      </c>
      <c r="B9" s="99" t="s">
        <v>152</v>
      </c>
      <c r="C9" s="100"/>
      <c r="D9" s="100"/>
      <c r="E9" s="101"/>
      <c r="F9" s="159">
        <v>162107</v>
      </c>
      <c r="G9" s="160"/>
    </row>
    <row r="10" spans="1:10" ht="15" customHeight="1" x14ac:dyDescent="0.2">
      <c r="A10" s="16">
        <v>3</v>
      </c>
      <c r="B10" s="99" t="s">
        <v>153</v>
      </c>
      <c r="C10" s="100"/>
      <c r="D10" s="100"/>
      <c r="E10" s="101"/>
      <c r="F10" s="159">
        <v>25590</v>
      </c>
      <c r="G10" s="160"/>
    </row>
    <row r="11" spans="1:10" ht="15" customHeight="1" x14ac:dyDescent="0.2">
      <c r="A11" s="16">
        <v>4</v>
      </c>
      <c r="B11" s="99" t="s">
        <v>154</v>
      </c>
      <c r="C11" s="100"/>
      <c r="D11" s="100"/>
      <c r="E11" s="101"/>
      <c r="F11" s="159">
        <v>580</v>
      </c>
      <c r="G11" s="160"/>
    </row>
    <row r="12" spans="1:10" ht="15" customHeight="1" x14ac:dyDescent="0.2">
      <c r="A12" s="16">
        <v>5</v>
      </c>
      <c r="B12" s="99" t="s">
        <v>155</v>
      </c>
      <c r="C12" s="100"/>
      <c r="D12" s="100"/>
      <c r="E12" s="101"/>
      <c r="F12" s="159">
        <v>0</v>
      </c>
      <c r="G12" s="160"/>
    </row>
    <row r="13" spans="1:10" ht="15" customHeight="1" x14ac:dyDescent="0.2">
      <c r="A13" s="16">
        <v>6</v>
      </c>
      <c r="B13" s="99"/>
      <c r="C13" s="100"/>
      <c r="D13" s="100"/>
      <c r="E13" s="101"/>
      <c r="F13" s="159"/>
      <c r="G13" s="160"/>
    </row>
    <row r="14" spans="1:10" ht="15" customHeight="1" x14ac:dyDescent="0.2">
      <c r="A14" s="16">
        <v>7</v>
      </c>
      <c r="B14" s="99"/>
      <c r="C14" s="100"/>
      <c r="D14" s="100"/>
      <c r="E14" s="101"/>
      <c r="F14" s="159"/>
      <c r="G14" s="160"/>
    </row>
    <row r="15" spans="1:10" ht="15" customHeight="1" x14ac:dyDescent="0.2">
      <c r="A15" s="16">
        <v>8</v>
      </c>
      <c r="B15" s="99"/>
      <c r="C15" s="100"/>
      <c r="D15" s="100"/>
      <c r="E15" s="101"/>
      <c r="F15" s="159"/>
      <c r="G15" s="160"/>
    </row>
    <row r="16" spans="1:10" ht="15" customHeight="1" x14ac:dyDescent="0.2">
      <c r="A16" s="16">
        <v>9</v>
      </c>
      <c r="B16" s="99"/>
      <c r="C16" s="100"/>
      <c r="D16" s="100"/>
      <c r="E16" s="101"/>
      <c r="F16" s="159"/>
      <c r="G16" s="160"/>
    </row>
    <row r="17" spans="1:7" ht="15" customHeight="1" x14ac:dyDescent="0.2">
      <c r="A17" s="16">
        <v>10</v>
      </c>
      <c r="B17" s="99"/>
      <c r="C17" s="100"/>
      <c r="D17" s="100"/>
      <c r="E17" s="101"/>
      <c r="F17" s="159"/>
      <c r="G17" s="160"/>
    </row>
    <row r="18" spans="1:7" ht="15" customHeight="1" x14ac:dyDescent="0.2">
      <c r="A18" s="16">
        <v>11</v>
      </c>
      <c r="B18" s="99"/>
      <c r="C18" s="100"/>
      <c r="D18" s="100"/>
      <c r="E18" s="101"/>
      <c r="F18" s="159"/>
      <c r="G18" s="160"/>
    </row>
    <row r="19" spans="1:7" ht="15" customHeight="1" x14ac:dyDescent="0.2">
      <c r="A19" s="16">
        <v>12</v>
      </c>
      <c r="B19" s="99"/>
      <c r="C19" s="100"/>
      <c r="D19" s="100"/>
      <c r="E19" s="101"/>
      <c r="F19" s="159"/>
      <c r="G19" s="160"/>
    </row>
    <row r="20" spans="1:7" ht="15" customHeight="1" x14ac:dyDescent="0.25">
      <c r="A20" s="144" t="s">
        <v>87</v>
      </c>
      <c r="B20" s="145"/>
      <c r="C20" s="145"/>
      <c r="D20" s="145"/>
      <c r="E20" s="146"/>
      <c r="F20" s="159">
        <f>SUM(F8:G19)</f>
        <v>2517912</v>
      </c>
      <c r="G20" s="160"/>
    </row>
    <row r="21" spans="1:7" ht="15" customHeight="1" x14ac:dyDescent="0.25">
      <c r="A21" s="144" t="s">
        <v>36</v>
      </c>
      <c r="B21" s="145"/>
      <c r="C21" s="145"/>
      <c r="D21" s="145"/>
      <c r="E21" s="146"/>
      <c r="F21" s="151">
        <v>0</v>
      </c>
      <c r="G21" s="152"/>
    </row>
    <row r="22" spans="1:7" ht="15" customHeight="1" x14ac:dyDescent="0.25">
      <c r="A22" s="163" t="s">
        <v>37</v>
      </c>
      <c r="B22" s="103"/>
      <c r="C22" s="103"/>
      <c r="D22" s="103"/>
      <c r="E22" s="164"/>
      <c r="F22" s="155">
        <f>SUM(F20:G21)</f>
        <v>2517912</v>
      </c>
      <c r="G22" s="156"/>
    </row>
    <row r="23" spans="1:7" ht="15" customHeight="1" x14ac:dyDescent="0.25">
      <c r="A23" s="45" t="s">
        <v>33</v>
      </c>
      <c r="B23" s="40"/>
      <c r="C23" s="40"/>
      <c r="D23" s="40"/>
      <c r="E23" s="41"/>
      <c r="F23" s="157"/>
      <c r="G23" s="158"/>
    </row>
    <row r="24" spans="1:7" ht="15" customHeight="1" x14ac:dyDescent="0.2">
      <c r="A24" s="16">
        <v>1</v>
      </c>
      <c r="B24" s="99"/>
      <c r="C24" s="100"/>
      <c r="D24" s="100"/>
      <c r="E24" s="101"/>
      <c r="F24" s="159"/>
      <c r="G24" s="160"/>
    </row>
    <row r="25" spans="1:7" ht="15" customHeight="1" x14ac:dyDescent="0.2">
      <c r="A25" s="16">
        <v>2</v>
      </c>
      <c r="B25" s="99"/>
      <c r="C25" s="100"/>
      <c r="D25" s="100"/>
      <c r="E25" s="101"/>
      <c r="F25" s="159"/>
      <c r="G25" s="160"/>
    </row>
    <row r="26" spans="1:7" ht="15" customHeight="1" x14ac:dyDescent="0.2">
      <c r="A26" s="16">
        <v>3</v>
      </c>
      <c r="B26" s="99"/>
      <c r="C26" s="100"/>
      <c r="D26" s="100"/>
      <c r="E26" s="101"/>
      <c r="F26" s="159"/>
      <c r="G26" s="160"/>
    </row>
    <row r="27" spans="1:7" ht="15" customHeight="1" x14ac:dyDescent="0.2">
      <c r="A27" s="16">
        <v>4</v>
      </c>
      <c r="B27" s="99"/>
      <c r="C27" s="100"/>
      <c r="D27" s="100"/>
      <c r="E27" s="101"/>
      <c r="F27" s="159"/>
      <c r="G27" s="160"/>
    </row>
    <row r="28" spans="1:7" ht="15" customHeight="1" x14ac:dyDescent="0.2">
      <c r="A28" s="16">
        <v>5</v>
      </c>
      <c r="B28" s="99"/>
      <c r="C28" s="100"/>
      <c r="D28" s="100"/>
      <c r="E28" s="101"/>
      <c r="F28" s="159"/>
      <c r="G28" s="160"/>
    </row>
    <row r="29" spans="1:7" ht="15" customHeight="1" x14ac:dyDescent="0.2">
      <c r="A29" s="16">
        <v>6</v>
      </c>
      <c r="B29" s="99"/>
      <c r="C29" s="100"/>
      <c r="D29" s="100"/>
      <c r="E29" s="101"/>
      <c r="F29" s="159"/>
      <c r="G29" s="160"/>
    </row>
    <row r="30" spans="1:7" ht="15" customHeight="1" x14ac:dyDescent="0.2">
      <c r="A30" s="16">
        <v>7</v>
      </c>
      <c r="B30" s="99"/>
      <c r="C30" s="100"/>
      <c r="D30" s="100"/>
      <c r="E30" s="101"/>
      <c r="F30" s="159"/>
      <c r="G30" s="160"/>
    </row>
    <row r="31" spans="1:7" ht="15" customHeight="1" x14ac:dyDescent="0.2">
      <c r="A31" s="16">
        <v>8</v>
      </c>
      <c r="B31" s="99"/>
      <c r="C31" s="100"/>
      <c r="D31" s="100"/>
      <c r="E31" s="101"/>
      <c r="F31" s="159"/>
      <c r="G31" s="160"/>
    </row>
    <row r="32" spans="1:7" ht="15" customHeight="1" x14ac:dyDescent="0.2">
      <c r="A32" s="16">
        <v>9</v>
      </c>
      <c r="B32" s="99"/>
      <c r="C32" s="100"/>
      <c r="D32" s="100"/>
      <c r="E32" s="101"/>
      <c r="F32" s="159"/>
      <c r="G32" s="160"/>
    </row>
    <row r="33" spans="1:7" ht="15" customHeight="1" x14ac:dyDescent="0.2">
      <c r="A33" s="16">
        <v>10</v>
      </c>
      <c r="B33" s="99"/>
      <c r="C33" s="100"/>
      <c r="D33" s="100"/>
      <c r="E33" s="101"/>
      <c r="F33" s="159"/>
      <c r="G33" s="160"/>
    </row>
    <row r="34" spans="1:7" ht="15" customHeight="1" x14ac:dyDescent="0.2">
      <c r="A34" s="16">
        <v>11</v>
      </c>
      <c r="B34" s="99"/>
      <c r="C34" s="100"/>
      <c r="D34" s="100"/>
      <c r="E34" s="101"/>
      <c r="F34" s="159"/>
      <c r="G34" s="160"/>
    </row>
    <row r="35" spans="1:7" s="4" customFormat="1" ht="15" customHeight="1" x14ac:dyDescent="0.2">
      <c r="A35" s="16">
        <v>12</v>
      </c>
      <c r="B35" s="99"/>
      <c r="C35" s="100"/>
      <c r="D35" s="100"/>
      <c r="E35" s="101"/>
      <c r="F35" s="159"/>
      <c r="G35" s="160"/>
    </row>
    <row r="36" spans="1:7" s="4" customFormat="1" ht="15" customHeight="1" x14ac:dyDescent="0.2">
      <c r="A36" s="16">
        <v>13</v>
      </c>
      <c r="B36" s="99"/>
      <c r="C36" s="99"/>
      <c r="D36" s="99"/>
      <c r="E36" s="119"/>
      <c r="F36" s="159"/>
      <c r="G36" s="160"/>
    </row>
    <row r="37" spans="1:7" s="4" customFormat="1" ht="15" customHeight="1" x14ac:dyDescent="0.25">
      <c r="A37" s="116" t="s">
        <v>88</v>
      </c>
      <c r="B37" s="117"/>
      <c r="C37" s="117"/>
      <c r="D37" s="117"/>
      <c r="E37" s="118"/>
      <c r="F37" s="159">
        <f>SUM(F24:G36)</f>
        <v>0</v>
      </c>
      <c r="G37" s="160"/>
    </row>
    <row r="38" spans="1:7" ht="15" customHeight="1" x14ac:dyDescent="0.25">
      <c r="A38" s="116" t="s">
        <v>40</v>
      </c>
      <c r="B38" s="117"/>
      <c r="C38" s="117"/>
      <c r="D38" s="117"/>
      <c r="E38" s="118"/>
      <c r="F38" s="140">
        <v>0</v>
      </c>
      <c r="G38" s="141"/>
    </row>
    <row r="39" spans="1:7" ht="15" customHeight="1" thickBot="1" x14ac:dyDescent="0.3">
      <c r="A39" s="122" t="s">
        <v>41</v>
      </c>
      <c r="B39" s="123"/>
      <c r="C39" s="123"/>
      <c r="D39" s="123"/>
      <c r="E39" s="124"/>
      <c r="F39" s="153">
        <f>F37+F38</f>
        <v>0</v>
      </c>
      <c r="G39" s="154"/>
    </row>
    <row r="40" spans="1:7" ht="16.5" thickTop="1" x14ac:dyDescent="0.25">
      <c r="A40" s="26" t="s">
        <v>32</v>
      </c>
      <c r="B40" s="27"/>
      <c r="C40" s="27"/>
      <c r="D40" s="27"/>
      <c r="E40" s="27"/>
      <c r="F40" s="165">
        <f>F22+F39</f>
        <v>2517912</v>
      </c>
      <c r="G40" s="156"/>
    </row>
  </sheetData>
  <sheetProtection password="CABD" sheet="1" objects="1" scenarios="1" selectLockedCells="1"/>
  <mergeCells count="72">
    <mergeCell ref="F40:G40"/>
    <mergeCell ref="A21:E21"/>
    <mergeCell ref="F34:G34"/>
    <mergeCell ref="F35:G35"/>
    <mergeCell ref="F37:G37"/>
    <mergeCell ref="F38:G38"/>
    <mergeCell ref="F39:G39"/>
    <mergeCell ref="F29:G29"/>
    <mergeCell ref="A1:G1"/>
    <mergeCell ref="B8:E8"/>
    <mergeCell ref="B9:E9"/>
    <mergeCell ref="B10:E10"/>
    <mergeCell ref="B11:E11"/>
    <mergeCell ref="A7:E7"/>
    <mergeCell ref="D2:E2"/>
    <mergeCell ref="D3:E3"/>
    <mergeCell ref="A5:E6"/>
    <mergeCell ref="F8:G8"/>
    <mergeCell ref="A39:E39"/>
    <mergeCell ref="B34:E34"/>
    <mergeCell ref="B35:E35"/>
    <mergeCell ref="A38:E38"/>
    <mergeCell ref="B32:E32"/>
    <mergeCell ref="A37:E37"/>
    <mergeCell ref="B36:E36"/>
    <mergeCell ref="B24:E24"/>
    <mergeCell ref="A22:E22"/>
    <mergeCell ref="B12:E12"/>
    <mergeCell ref="B19:E19"/>
    <mergeCell ref="B13:E13"/>
    <mergeCell ref="B16:E16"/>
    <mergeCell ref="B14:E14"/>
    <mergeCell ref="B18:E18"/>
    <mergeCell ref="B33:E33"/>
    <mergeCell ref="B29:E29"/>
    <mergeCell ref="B30:E30"/>
    <mergeCell ref="B31:E31"/>
    <mergeCell ref="B28:E28"/>
    <mergeCell ref="B27:E27"/>
    <mergeCell ref="F5:G5"/>
    <mergeCell ref="F6:G6"/>
    <mergeCell ref="F7:G7"/>
    <mergeCell ref="F20:G20"/>
    <mergeCell ref="F12:G12"/>
    <mergeCell ref="F9:G9"/>
    <mergeCell ref="F10:G10"/>
    <mergeCell ref="F11:G11"/>
    <mergeCell ref="B17:E17"/>
    <mergeCell ref="A20:E20"/>
    <mergeCell ref="B15:E15"/>
    <mergeCell ref="F36:G36"/>
    <mergeCell ref="F28:G28"/>
    <mergeCell ref="B25:E25"/>
    <mergeCell ref="B26:E26"/>
    <mergeCell ref="F30:G30"/>
    <mergeCell ref="F31:G31"/>
    <mergeCell ref="F32:G32"/>
    <mergeCell ref="F33:G33"/>
    <mergeCell ref="F24:G24"/>
    <mergeCell ref="F25:G25"/>
    <mergeCell ref="F26:G26"/>
    <mergeCell ref="F27:G27"/>
    <mergeCell ref="F23:G23"/>
    <mergeCell ref="F19:G19"/>
    <mergeCell ref="F21:G21"/>
    <mergeCell ref="F22:G22"/>
    <mergeCell ref="F13:G13"/>
    <mergeCell ref="F14:G14"/>
    <mergeCell ref="F15:G15"/>
    <mergeCell ref="F16:G16"/>
    <mergeCell ref="F17:G17"/>
    <mergeCell ref="F18:G18"/>
  </mergeCells>
  <phoneticPr fontId="2" type="noConversion"/>
  <printOptions horizontalCentered="1"/>
  <pageMargins left="0.5" right="0.5" top="0.97" bottom="0.75" header="0.5" footer="0.5"/>
  <pageSetup orientation="portrait" r:id="rId1"/>
  <headerFooter alignWithMargins="0">
    <oddHeader>&amp;R&amp;"Arial,Bold"&amp;11Enclosure 3</oddHeader>
    <oddFooter>&amp;LUpdated: 09/05/2013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"/>
  <sheetViews>
    <sheetView zoomScaleNormal="100" workbookViewId="0">
      <selection activeCell="A7" sqref="A7:E7"/>
    </sheetView>
  </sheetViews>
  <sheetFormatPr defaultColWidth="0" defaultRowHeight="12.75" zeroHeight="1" x14ac:dyDescent="0.2"/>
  <cols>
    <col min="1" max="4" width="3.7109375" customWidth="1"/>
    <col min="5" max="5" width="27.85546875" customWidth="1"/>
    <col min="6" max="6" width="8.42578125" customWidth="1"/>
    <col min="7" max="7" width="23" customWidth="1"/>
    <col min="8" max="10" width="12.7109375" hidden="1" customWidth="1"/>
  </cols>
  <sheetData>
    <row r="1" spans="1:10" ht="55.5" customHeight="1" x14ac:dyDescent="0.2">
      <c r="A1" s="89" t="s">
        <v>49</v>
      </c>
      <c r="B1" s="89"/>
      <c r="C1" s="89"/>
      <c r="D1" s="89"/>
      <c r="E1" s="89"/>
      <c r="F1" s="89"/>
      <c r="G1" s="89"/>
    </row>
    <row r="2" spans="1:10" ht="20.100000000000001" customHeight="1" x14ac:dyDescent="0.25">
      <c r="A2" s="12" t="s">
        <v>8</v>
      </c>
      <c r="B2" s="12"/>
      <c r="C2" s="12"/>
      <c r="D2" s="136" t="s">
        <v>136</v>
      </c>
      <c r="E2" s="136"/>
      <c r="F2" s="37" t="s">
        <v>9</v>
      </c>
      <c r="G2" s="34">
        <v>42653</v>
      </c>
    </row>
    <row r="3" spans="1:10" ht="15" customHeight="1" x14ac:dyDescent="0.25">
      <c r="A3" s="29"/>
      <c r="B3" s="29"/>
      <c r="C3" s="29"/>
      <c r="D3" s="102"/>
      <c r="E3" s="102"/>
      <c r="F3" s="36"/>
      <c r="G3" s="31"/>
    </row>
    <row r="4" spans="1:10" ht="15" x14ac:dyDescent="0.2">
      <c r="A4" s="31"/>
      <c r="B4" s="31"/>
      <c r="C4" s="31"/>
      <c r="D4" s="31"/>
      <c r="E4" s="31"/>
      <c r="F4" s="31"/>
      <c r="G4" s="31"/>
    </row>
    <row r="5" spans="1:10" s="3" customFormat="1" ht="15" customHeight="1" x14ac:dyDescent="0.25">
      <c r="A5" s="188"/>
      <c r="B5" s="189"/>
      <c r="C5" s="189"/>
      <c r="D5" s="189"/>
      <c r="E5" s="190"/>
      <c r="F5" s="188" t="s">
        <v>0</v>
      </c>
      <c r="G5" s="190"/>
    </row>
    <row r="6" spans="1:10" s="1" customFormat="1" ht="42" customHeight="1" x14ac:dyDescent="0.25">
      <c r="A6" s="191"/>
      <c r="B6" s="192"/>
      <c r="C6" s="192"/>
      <c r="D6" s="192"/>
      <c r="E6" s="193"/>
      <c r="F6" s="194" t="s">
        <v>100</v>
      </c>
      <c r="G6" s="195"/>
      <c r="H6" s="2"/>
      <c r="I6" s="2"/>
      <c r="J6" s="2"/>
    </row>
    <row r="7" spans="1:10" ht="33.75" customHeight="1" x14ac:dyDescent="0.25">
      <c r="A7" s="169" t="s">
        <v>99</v>
      </c>
      <c r="B7" s="180"/>
      <c r="C7" s="180"/>
      <c r="D7" s="180"/>
      <c r="E7" s="181"/>
      <c r="F7" s="172">
        <v>0</v>
      </c>
      <c r="G7" s="173"/>
    </row>
    <row r="8" spans="1:10" ht="15" customHeight="1" x14ac:dyDescent="0.2">
      <c r="A8" s="182"/>
      <c r="B8" s="183"/>
      <c r="C8" s="183"/>
      <c r="D8" s="183"/>
      <c r="E8" s="183"/>
      <c r="F8" s="183"/>
      <c r="G8" s="184"/>
    </row>
    <row r="9" spans="1:10" ht="15" customHeight="1" x14ac:dyDescent="0.2">
      <c r="A9" s="185"/>
      <c r="B9" s="186"/>
      <c r="C9" s="186"/>
      <c r="D9" s="186"/>
      <c r="E9" s="186"/>
      <c r="F9" s="186"/>
      <c r="G9" s="187"/>
    </row>
    <row r="10" spans="1:10" ht="25.5" customHeight="1" x14ac:dyDescent="0.25">
      <c r="A10" s="169" t="s">
        <v>35</v>
      </c>
      <c r="B10" s="170"/>
      <c r="C10" s="170"/>
      <c r="D10" s="170"/>
      <c r="E10" s="171"/>
      <c r="F10" s="172">
        <v>0</v>
      </c>
      <c r="G10" s="173"/>
    </row>
    <row r="11" spans="1:10" ht="15" customHeight="1" x14ac:dyDescent="0.2">
      <c r="A11" s="174"/>
      <c r="B11" s="175"/>
      <c r="C11" s="175"/>
      <c r="D11" s="175"/>
      <c r="E11" s="175"/>
      <c r="F11" s="175"/>
      <c r="G11" s="176"/>
    </row>
    <row r="12" spans="1:10" ht="15" customHeight="1" x14ac:dyDescent="0.2">
      <c r="A12" s="177"/>
      <c r="B12" s="178"/>
      <c r="C12" s="178"/>
      <c r="D12" s="178"/>
      <c r="E12" s="178"/>
      <c r="F12" s="178"/>
      <c r="G12" s="179"/>
    </row>
    <row r="13" spans="1:10" ht="25.5" customHeight="1" x14ac:dyDescent="0.25">
      <c r="A13" s="169" t="s">
        <v>101</v>
      </c>
      <c r="B13" s="170"/>
      <c r="C13" s="170"/>
      <c r="D13" s="170"/>
      <c r="E13" s="171"/>
      <c r="F13" s="172">
        <v>0</v>
      </c>
      <c r="G13" s="173"/>
    </row>
    <row r="14" spans="1:10" ht="15" customHeight="1" x14ac:dyDescent="0.2">
      <c r="A14" s="166"/>
      <c r="B14" s="167"/>
      <c r="C14" s="167"/>
      <c r="D14" s="167"/>
      <c r="E14" s="167"/>
      <c r="F14" s="167"/>
      <c r="G14" s="168"/>
    </row>
  </sheetData>
  <sheetProtection password="CABD" sheet="1" objects="1" scenarios="1" selectLockedCells="1"/>
  <mergeCells count="15">
    <mergeCell ref="A7:E7"/>
    <mergeCell ref="F7:G7"/>
    <mergeCell ref="A8:G9"/>
    <mergeCell ref="A1:G1"/>
    <mergeCell ref="D2:E2"/>
    <mergeCell ref="D3:E3"/>
    <mergeCell ref="A5:E6"/>
    <mergeCell ref="F5:G5"/>
    <mergeCell ref="F6:G6"/>
    <mergeCell ref="A14:G14"/>
    <mergeCell ref="A10:E10"/>
    <mergeCell ref="A13:E13"/>
    <mergeCell ref="F13:G13"/>
    <mergeCell ref="F10:G10"/>
    <mergeCell ref="A11:G12"/>
  </mergeCells>
  <pageMargins left="0.7" right="0.7" top="0.75" bottom="0.75" header="0.3" footer="0.3"/>
  <pageSetup orientation="portrait" r:id="rId1"/>
  <headerFooter>
    <oddHeader>&amp;R&amp;"Arial,Bold"Enclosure 3</oddHeader>
    <oddFooter>&amp;LUpdated: 09/05/2013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U72"/>
  <sheetViews>
    <sheetView zoomScale="70" zoomScaleNormal="70" zoomScaleSheetLayoutView="70" zoomScalePageLayoutView="80" workbookViewId="0">
      <selection activeCell="A53" sqref="A53"/>
    </sheetView>
  </sheetViews>
  <sheetFormatPr defaultColWidth="0" defaultRowHeight="15" zeroHeight="1" x14ac:dyDescent="0.2"/>
  <cols>
    <col min="1" max="1" width="3.42578125" style="15" customWidth="1"/>
    <col min="2" max="5" width="3.7109375" style="15" customWidth="1"/>
    <col min="6" max="6" width="51.28515625" style="15" customWidth="1"/>
    <col min="7" max="8" width="16.5703125" style="15" customWidth="1"/>
    <col min="9" max="9" width="15.7109375" style="15" customWidth="1"/>
    <col min="10" max="10" width="16.28515625" style="15" customWidth="1"/>
    <col min="11" max="11" width="19.140625" style="15" customWidth="1"/>
    <col min="12" max="12" width="14.7109375" style="15" customWidth="1"/>
    <col min="13" max="13" width="17.7109375" style="15" customWidth="1"/>
    <col min="14" max="14" width="15.7109375" style="15" customWidth="1"/>
    <col min="15" max="15" width="15.28515625" style="15" customWidth="1"/>
    <col min="16" max="16" width="16.42578125" style="15" customWidth="1"/>
    <col min="17" max="17" width="9.140625" hidden="1" customWidth="1"/>
    <col min="18" max="18" width="14.7109375" hidden="1" customWidth="1"/>
    <col min="19" max="255" width="0" hidden="1" customWidth="1"/>
    <col min="256" max="16384" width="0.5703125" hidden="1"/>
  </cols>
  <sheetData>
    <row r="1" spans="1:19" ht="32.1" customHeight="1" x14ac:dyDescent="0.25">
      <c r="A1" s="31"/>
      <c r="B1" s="225" t="s">
        <v>104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t="s">
        <v>90</v>
      </c>
    </row>
    <row r="2" spans="1:19" ht="20.100000000000001" customHeight="1" x14ac:dyDescent="0.25">
      <c r="A2" s="31"/>
      <c r="B2" s="12" t="s">
        <v>8</v>
      </c>
      <c r="C2" s="12"/>
      <c r="D2" s="12"/>
      <c r="E2" s="136" t="s">
        <v>136</v>
      </c>
      <c r="F2" s="136"/>
      <c r="G2" s="31"/>
      <c r="H2" s="31"/>
      <c r="I2" s="31"/>
      <c r="J2" s="31"/>
      <c r="K2" s="31"/>
      <c r="L2" s="31"/>
      <c r="M2" s="31"/>
      <c r="N2" s="13" t="s">
        <v>9</v>
      </c>
      <c r="O2" s="223">
        <v>42657</v>
      </c>
      <c r="P2" s="224"/>
      <c r="Q2" t="s">
        <v>89</v>
      </c>
    </row>
    <row r="3" spans="1:19" ht="20.100000000000001" customHeight="1" x14ac:dyDescent="0.25">
      <c r="A3" s="31"/>
      <c r="B3" s="29"/>
      <c r="C3" s="29"/>
      <c r="D3" s="29"/>
      <c r="E3" s="30"/>
      <c r="F3" s="30"/>
      <c r="G3" s="31"/>
      <c r="H3" s="31"/>
      <c r="I3" s="31"/>
      <c r="J3" s="31"/>
      <c r="K3" s="31"/>
      <c r="L3" s="31"/>
      <c r="M3" s="31"/>
      <c r="N3" s="68"/>
      <c r="O3" s="68"/>
      <c r="P3" s="69"/>
    </row>
    <row r="4" spans="1:19" ht="32.25" customHeight="1" x14ac:dyDescent="0.25">
      <c r="A4" s="31"/>
      <c r="B4" s="222" t="s">
        <v>91</v>
      </c>
      <c r="C4" s="222"/>
      <c r="D4" s="222"/>
      <c r="E4" s="222"/>
      <c r="F4" s="222"/>
      <c r="G4" s="46" t="s">
        <v>157</v>
      </c>
      <c r="H4" s="31"/>
      <c r="I4" s="31"/>
      <c r="J4" s="31"/>
      <c r="K4" s="31"/>
      <c r="L4" s="31"/>
      <c r="M4" s="31"/>
      <c r="N4" s="31"/>
      <c r="O4" s="31"/>
      <c r="P4" s="31"/>
    </row>
    <row r="5" spans="1:19" ht="15" customHeight="1" x14ac:dyDescent="0.25">
      <c r="A5" s="31"/>
      <c r="B5" s="68"/>
      <c r="C5" s="68"/>
      <c r="D5" s="68"/>
      <c r="E5" s="68"/>
      <c r="F5" s="68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9" ht="15" customHeight="1" x14ac:dyDescent="0.25">
      <c r="A6" s="31"/>
      <c r="B6" s="68"/>
      <c r="C6" s="68"/>
      <c r="D6" s="68"/>
      <c r="E6" s="68"/>
      <c r="F6" s="68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9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9" s="3" customFormat="1" ht="15" customHeight="1" x14ac:dyDescent="0.25">
      <c r="A8" s="196"/>
      <c r="B8" s="188" t="s">
        <v>105</v>
      </c>
      <c r="C8" s="189"/>
      <c r="D8" s="189"/>
      <c r="E8" s="189"/>
      <c r="F8" s="190"/>
      <c r="G8" s="47" t="s">
        <v>0</v>
      </c>
      <c r="H8" s="47" t="s">
        <v>1</v>
      </c>
      <c r="I8" s="47" t="s">
        <v>7</v>
      </c>
      <c r="J8" s="47" t="s">
        <v>2</v>
      </c>
      <c r="K8" s="47" t="s">
        <v>3</v>
      </c>
      <c r="L8" s="47" t="s">
        <v>4</v>
      </c>
      <c r="M8" s="47" t="s">
        <v>5</v>
      </c>
      <c r="N8" s="47" t="s">
        <v>6</v>
      </c>
      <c r="O8" s="47" t="s">
        <v>45</v>
      </c>
      <c r="P8" s="47" t="s">
        <v>79</v>
      </c>
    </row>
    <row r="9" spans="1:19" s="3" customFormat="1" ht="15" customHeight="1" x14ac:dyDescent="0.2">
      <c r="A9" s="197"/>
      <c r="B9" s="219"/>
      <c r="C9" s="220"/>
      <c r="D9" s="220"/>
      <c r="E9" s="220"/>
      <c r="F9" s="221"/>
      <c r="G9" s="217" t="s">
        <v>15</v>
      </c>
      <c r="H9" s="217" t="s">
        <v>17</v>
      </c>
      <c r="I9" s="217" t="s">
        <v>42</v>
      </c>
      <c r="J9" s="217" t="s">
        <v>16</v>
      </c>
      <c r="K9" s="217" t="s">
        <v>18</v>
      </c>
      <c r="L9" s="217" t="s">
        <v>34</v>
      </c>
      <c r="M9" s="217" t="s">
        <v>35</v>
      </c>
      <c r="N9" s="217" t="s">
        <v>102</v>
      </c>
      <c r="O9" s="217" t="s">
        <v>67</v>
      </c>
      <c r="P9" s="217" t="s">
        <v>19</v>
      </c>
    </row>
    <row r="10" spans="1:19" s="1" customFormat="1" ht="48.75" customHeight="1" x14ac:dyDescent="0.2">
      <c r="A10" s="197"/>
      <c r="B10" s="191"/>
      <c r="C10" s="192"/>
      <c r="D10" s="192"/>
      <c r="E10" s="192"/>
      <c r="F10" s="193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"/>
      <c r="R10" s="7"/>
      <c r="S10" s="2"/>
    </row>
    <row r="11" spans="1:19" ht="24.95" customHeight="1" x14ac:dyDescent="0.25">
      <c r="A11" s="48">
        <v>1</v>
      </c>
      <c r="B11" s="198" t="s">
        <v>21</v>
      </c>
      <c r="C11" s="105"/>
      <c r="D11" s="105"/>
      <c r="E11" s="105"/>
      <c r="F11" s="106"/>
      <c r="G11" s="70"/>
      <c r="H11" s="70"/>
      <c r="I11" s="70"/>
      <c r="J11" s="70"/>
      <c r="K11" s="70"/>
      <c r="L11" s="70"/>
      <c r="M11" s="70"/>
      <c r="N11" s="70"/>
      <c r="O11" s="70"/>
      <c r="P11" s="70"/>
      <c r="R11" s="8"/>
    </row>
    <row r="12" spans="1:19" ht="24.95" customHeight="1" x14ac:dyDescent="0.25">
      <c r="A12" s="49"/>
      <c r="B12" s="38"/>
      <c r="C12" s="18" t="s">
        <v>55</v>
      </c>
      <c r="D12" s="99" t="s">
        <v>106</v>
      </c>
      <c r="E12" s="99"/>
      <c r="F12" s="119"/>
      <c r="G12" s="71"/>
      <c r="H12" s="71"/>
      <c r="I12" s="71"/>
      <c r="J12" s="50"/>
      <c r="K12" s="71"/>
      <c r="L12" s="71"/>
      <c r="M12" s="71"/>
      <c r="N12" s="71"/>
      <c r="O12" s="72"/>
      <c r="P12" s="50">
        <f>SUM(J12)</f>
        <v>0</v>
      </c>
      <c r="R12" s="8"/>
    </row>
    <row r="13" spans="1:19" ht="24.95" customHeight="1" x14ac:dyDescent="0.25">
      <c r="A13" s="49"/>
      <c r="B13" s="38"/>
      <c r="C13" s="18" t="s">
        <v>56</v>
      </c>
      <c r="D13" s="99" t="s">
        <v>107</v>
      </c>
      <c r="E13" s="99"/>
      <c r="F13" s="119"/>
      <c r="G13" s="71"/>
      <c r="H13" s="71"/>
      <c r="I13" s="71"/>
      <c r="J13" s="50"/>
      <c r="K13" s="50"/>
      <c r="L13" s="71"/>
      <c r="M13" s="71"/>
      <c r="N13" s="71"/>
      <c r="O13" s="72"/>
      <c r="P13" s="50">
        <f>SUM(J13:K13)</f>
        <v>0</v>
      </c>
      <c r="R13" s="8"/>
    </row>
    <row r="14" spans="1:19" ht="24.95" customHeight="1" x14ac:dyDescent="0.2">
      <c r="A14" s="49"/>
      <c r="B14" s="16"/>
      <c r="C14" s="18" t="s">
        <v>57</v>
      </c>
      <c r="D14" s="99" t="s">
        <v>108</v>
      </c>
      <c r="E14" s="99"/>
      <c r="F14" s="119"/>
      <c r="G14" s="73"/>
      <c r="H14" s="73"/>
      <c r="I14" s="51"/>
      <c r="J14" s="51"/>
      <c r="K14" s="51"/>
      <c r="L14" s="51"/>
      <c r="M14" s="51"/>
      <c r="N14" s="51"/>
      <c r="O14" s="74"/>
      <c r="P14" s="51">
        <f>SUM(I14:N14)</f>
        <v>0</v>
      </c>
      <c r="R14" s="8"/>
    </row>
    <row r="15" spans="1:19" ht="24.95" customHeight="1" x14ac:dyDescent="0.2">
      <c r="A15" s="49"/>
      <c r="B15" s="16"/>
      <c r="C15" s="18" t="s">
        <v>58</v>
      </c>
      <c r="D15" s="100" t="s">
        <v>109</v>
      </c>
      <c r="E15" s="100"/>
      <c r="F15" s="101"/>
      <c r="G15" s="51"/>
      <c r="H15" s="51"/>
      <c r="I15" s="51"/>
      <c r="J15" s="51">
        <f>8147193-2000000</f>
        <v>6147193</v>
      </c>
      <c r="K15" s="51">
        <f>19579870-9459000</f>
        <v>10120870</v>
      </c>
      <c r="L15" s="51">
        <f>872870-579800</f>
        <v>293070</v>
      </c>
      <c r="M15" s="51"/>
      <c r="N15" s="51"/>
      <c r="O15" s="74"/>
      <c r="P15" s="51">
        <f>SUM(G15:N15)</f>
        <v>16561133</v>
      </c>
      <c r="R15" s="8"/>
    </row>
    <row r="16" spans="1:19" ht="24.95" customHeight="1" x14ac:dyDescent="0.2">
      <c r="A16" s="49"/>
      <c r="B16" s="16"/>
      <c r="C16" s="18" t="s">
        <v>59</v>
      </c>
      <c r="D16" s="100" t="s">
        <v>110</v>
      </c>
      <c r="E16" s="100"/>
      <c r="F16" s="101"/>
      <c r="G16" s="51">
        <v>41633571</v>
      </c>
      <c r="H16" s="51">
        <v>24143762</v>
      </c>
      <c r="I16" s="51">
        <v>11399352</v>
      </c>
      <c r="J16" s="51">
        <v>2000000</v>
      </c>
      <c r="K16" s="51">
        <v>9459000</v>
      </c>
      <c r="L16" s="51">
        <v>579800</v>
      </c>
      <c r="M16" s="51"/>
      <c r="N16" s="51"/>
      <c r="O16" s="74"/>
      <c r="P16" s="51">
        <f>SUM(G16:N16)</f>
        <v>89215485</v>
      </c>
      <c r="R16" s="8"/>
    </row>
    <row r="17" spans="1:20" ht="24.95" customHeight="1" x14ac:dyDescent="0.2">
      <c r="A17" s="49"/>
      <c r="B17" s="16" t="s">
        <v>60</v>
      </c>
      <c r="C17" s="18" t="s">
        <v>20</v>
      </c>
      <c r="D17" s="18"/>
      <c r="E17" s="18"/>
      <c r="F17" s="19"/>
      <c r="G17" s="51">
        <f>G15+G16</f>
        <v>41633571</v>
      </c>
      <c r="H17" s="51">
        <f>SUM(H15:H16)</f>
        <v>24143762</v>
      </c>
      <c r="I17" s="51">
        <f>SUM(I14:I16)</f>
        <v>11399352</v>
      </c>
      <c r="J17" s="51">
        <f>SUM(J12:J16)</f>
        <v>8147193</v>
      </c>
      <c r="K17" s="51">
        <f>SUM(K13:K16)</f>
        <v>19579870</v>
      </c>
      <c r="L17" s="51">
        <f>SUM(L14:L16)</f>
        <v>872870</v>
      </c>
      <c r="M17" s="51">
        <f>SUM(M14:M16)</f>
        <v>0</v>
      </c>
      <c r="N17" s="51">
        <f>SUM(N14:N16)</f>
        <v>0</v>
      </c>
      <c r="O17" s="74"/>
      <c r="P17" s="51">
        <f>SUM(P12:P16)</f>
        <v>105776618</v>
      </c>
      <c r="R17" s="9"/>
    </row>
    <row r="18" spans="1:20" ht="24.95" customHeight="1" x14ac:dyDescent="0.25">
      <c r="A18" s="49">
        <v>2</v>
      </c>
      <c r="B18" s="205" t="s">
        <v>92</v>
      </c>
      <c r="C18" s="206"/>
      <c r="D18" s="206"/>
      <c r="E18" s="206"/>
      <c r="F18" s="207"/>
      <c r="G18" s="74"/>
      <c r="H18" s="74"/>
      <c r="I18" s="74"/>
      <c r="J18" s="74"/>
      <c r="K18" s="74"/>
      <c r="L18" s="74"/>
      <c r="M18" s="74"/>
      <c r="N18" s="74"/>
      <c r="O18" s="74"/>
      <c r="P18" s="74"/>
      <c r="R18" s="9"/>
    </row>
    <row r="19" spans="1:20" ht="24.95" customHeight="1" x14ac:dyDescent="0.2">
      <c r="A19" s="49"/>
      <c r="B19" s="52" t="s">
        <v>55</v>
      </c>
      <c r="C19" s="208" t="s">
        <v>93</v>
      </c>
      <c r="D19" s="208"/>
      <c r="E19" s="208"/>
      <c r="F19" s="209"/>
      <c r="G19" s="74"/>
      <c r="H19" s="74"/>
      <c r="I19" s="74"/>
      <c r="J19" s="74"/>
      <c r="K19" s="74"/>
      <c r="L19" s="74"/>
      <c r="M19" s="74"/>
      <c r="N19" s="74"/>
      <c r="O19" s="51">
        <v>15011860</v>
      </c>
      <c r="P19" s="51">
        <f>O19</f>
        <v>15011860</v>
      </c>
      <c r="R19" s="9"/>
    </row>
    <row r="20" spans="1:20" ht="24.95" customHeight="1" x14ac:dyDescent="0.25">
      <c r="A20" s="49">
        <v>3</v>
      </c>
      <c r="B20" s="212" t="s">
        <v>159</v>
      </c>
      <c r="C20" s="213"/>
      <c r="D20" s="213"/>
      <c r="E20" s="213"/>
      <c r="F20" s="21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8"/>
      <c r="R20" s="8"/>
    </row>
    <row r="21" spans="1:20" ht="24.95" customHeight="1" x14ac:dyDescent="0.2">
      <c r="A21" s="49"/>
      <c r="B21" s="16" t="s">
        <v>55</v>
      </c>
      <c r="C21" s="100" t="s">
        <v>50</v>
      </c>
      <c r="D21" s="100"/>
      <c r="E21" s="100"/>
      <c r="F21" s="101"/>
      <c r="G21" s="51">
        <v>0</v>
      </c>
      <c r="H21" s="51">
        <v>0</v>
      </c>
      <c r="I21" s="74"/>
      <c r="J21" s="74"/>
      <c r="K21" s="74"/>
      <c r="L21" s="74"/>
      <c r="M21" s="74"/>
      <c r="N21" s="74"/>
      <c r="O21" s="53">
        <v>0</v>
      </c>
      <c r="P21" s="51">
        <f>G21+H21+O21</f>
        <v>0</v>
      </c>
    </row>
    <row r="22" spans="1:20" ht="24.95" customHeight="1" x14ac:dyDescent="0.2">
      <c r="A22" s="49"/>
      <c r="B22" s="16" t="s">
        <v>56</v>
      </c>
      <c r="C22" s="100" t="s">
        <v>160</v>
      </c>
      <c r="D22" s="100"/>
      <c r="E22" s="100"/>
      <c r="F22" s="101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20" ht="24.95" customHeight="1" x14ac:dyDescent="0.2">
      <c r="A23" s="49"/>
      <c r="B23" s="16"/>
      <c r="C23" s="18">
        <v>1</v>
      </c>
      <c r="D23" s="99" t="s">
        <v>106</v>
      </c>
      <c r="E23" s="99"/>
      <c r="F23" s="119"/>
      <c r="G23" s="74"/>
      <c r="H23" s="74"/>
      <c r="I23" s="74"/>
      <c r="J23" s="51"/>
      <c r="K23" s="74"/>
      <c r="L23" s="74"/>
      <c r="M23" s="74"/>
      <c r="N23" s="74"/>
      <c r="O23" s="74"/>
      <c r="P23" s="51">
        <f>J23</f>
        <v>0</v>
      </c>
    </row>
    <row r="24" spans="1:20" ht="24.95" customHeight="1" x14ac:dyDescent="0.2">
      <c r="A24" s="49"/>
      <c r="B24" s="16"/>
      <c r="C24" s="18">
        <v>2</v>
      </c>
      <c r="D24" s="99" t="s">
        <v>107</v>
      </c>
      <c r="E24" s="99"/>
      <c r="F24" s="119"/>
      <c r="G24" s="74"/>
      <c r="H24" s="74"/>
      <c r="I24" s="74"/>
      <c r="J24" s="51"/>
      <c r="K24" s="51"/>
      <c r="L24" s="74"/>
      <c r="M24" s="74"/>
      <c r="N24" s="74"/>
      <c r="O24" s="74"/>
      <c r="P24" s="51">
        <f>J24+K24</f>
        <v>0</v>
      </c>
    </row>
    <row r="25" spans="1:20" ht="24.95" customHeight="1" x14ac:dyDescent="0.2">
      <c r="A25" s="49"/>
      <c r="B25" s="16"/>
      <c r="C25" s="18">
        <v>3</v>
      </c>
      <c r="D25" s="99" t="s">
        <v>108</v>
      </c>
      <c r="E25" s="99"/>
      <c r="F25" s="119"/>
      <c r="G25" s="74"/>
      <c r="H25" s="74"/>
      <c r="I25" s="51"/>
      <c r="J25" s="74"/>
      <c r="K25" s="51"/>
      <c r="L25" s="51"/>
      <c r="M25" s="51"/>
      <c r="N25" s="51"/>
      <c r="O25" s="74"/>
      <c r="P25" s="51">
        <f>I25+K25+L25+M25+N25</f>
        <v>0</v>
      </c>
    </row>
    <row r="26" spans="1:20" ht="24.95" customHeight="1" x14ac:dyDescent="0.2">
      <c r="A26" s="49"/>
      <c r="B26" s="16"/>
      <c r="C26" s="18">
        <v>4</v>
      </c>
      <c r="D26" s="99" t="s">
        <v>109</v>
      </c>
      <c r="E26" s="99"/>
      <c r="F26" s="119"/>
      <c r="G26" s="51"/>
      <c r="H26" s="51"/>
      <c r="I26" s="51"/>
      <c r="J26" s="74"/>
      <c r="K26" s="74"/>
      <c r="L26" s="51"/>
      <c r="M26" s="51"/>
      <c r="N26" s="51"/>
      <c r="O26" s="74"/>
      <c r="P26" s="51">
        <f>SUM(G26:I26,L26:N26)</f>
        <v>0</v>
      </c>
    </row>
    <row r="27" spans="1:20" ht="24.95" customHeight="1" x14ac:dyDescent="0.2">
      <c r="A27" s="49"/>
      <c r="B27" s="16"/>
      <c r="C27" s="18">
        <v>5</v>
      </c>
      <c r="D27" s="99" t="s">
        <v>110</v>
      </c>
      <c r="E27" s="99"/>
      <c r="F27" s="119"/>
      <c r="G27" s="51"/>
      <c r="H27" s="51"/>
      <c r="I27" s="51"/>
      <c r="J27" s="74"/>
      <c r="K27" s="74"/>
      <c r="L27" s="51"/>
      <c r="M27" s="51"/>
      <c r="N27" s="51"/>
      <c r="O27" s="74"/>
      <c r="P27" s="51">
        <f>SUM(G27:I27,L27:N27)</f>
        <v>0</v>
      </c>
    </row>
    <row r="28" spans="1:20" ht="24.95" customHeight="1" x14ac:dyDescent="0.2">
      <c r="A28" s="49"/>
      <c r="B28" s="16"/>
      <c r="C28" s="18">
        <v>6</v>
      </c>
      <c r="D28" s="99" t="s">
        <v>111</v>
      </c>
      <c r="E28" s="99"/>
      <c r="F28" s="119"/>
      <c r="G28" s="51">
        <v>33536100</v>
      </c>
      <c r="H28" s="51">
        <v>9037900</v>
      </c>
      <c r="I28" s="51">
        <v>2238600</v>
      </c>
      <c r="J28" s="74"/>
      <c r="K28" s="74"/>
      <c r="L28" s="51">
        <v>289900</v>
      </c>
      <c r="M28" s="51"/>
      <c r="N28" s="51"/>
      <c r="O28" s="74"/>
      <c r="P28" s="51">
        <f>SUM(G28:I28,L28:N28)</f>
        <v>45102500</v>
      </c>
    </row>
    <row r="29" spans="1:20" ht="24.95" customHeight="1" x14ac:dyDescent="0.2">
      <c r="A29" s="49"/>
      <c r="B29" s="16" t="s">
        <v>57</v>
      </c>
      <c r="C29" s="18" t="s">
        <v>52</v>
      </c>
      <c r="D29" s="18"/>
      <c r="E29" s="18"/>
      <c r="F29" s="19"/>
      <c r="G29" s="51">
        <v>210296</v>
      </c>
      <c r="H29" s="51">
        <v>221679</v>
      </c>
      <c r="I29" s="51">
        <v>86032</v>
      </c>
      <c r="J29" s="51">
        <v>48141</v>
      </c>
      <c r="K29" s="51">
        <v>135115</v>
      </c>
      <c r="L29" s="51">
        <v>2050</v>
      </c>
      <c r="M29" s="51"/>
      <c r="N29" s="51"/>
      <c r="O29" s="54">
        <v>118082</v>
      </c>
      <c r="P29" s="51">
        <f>SUM(G29:O29)</f>
        <v>821395</v>
      </c>
    </row>
    <row r="30" spans="1:20" ht="24.95" customHeight="1" x14ac:dyDescent="0.2">
      <c r="A30" s="49"/>
      <c r="B30" s="55" t="s">
        <v>58</v>
      </c>
      <c r="C30" s="56" t="s">
        <v>51</v>
      </c>
      <c r="D30" s="56"/>
      <c r="E30" s="57"/>
      <c r="F30" s="58"/>
      <c r="G30" s="51">
        <f>SUM(G21:G29)</f>
        <v>33746396</v>
      </c>
      <c r="H30" s="51">
        <f>SUM(H21:H29)</f>
        <v>9259579</v>
      </c>
      <c r="I30" s="51">
        <f t="shared" ref="I30:N30" si="0">SUM(I22:I29)</f>
        <v>2324632</v>
      </c>
      <c r="J30" s="51">
        <f t="shared" si="0"/>
        <v>48141</v>
      </c>
      <c r="K30" s="51">
        <f t="shared" si="0"/>
        <v>135115</v>
      </c>
      <c r="L30" s="51">
        <f t="shared" si="0"/>
        <v>291950</v>
      </c>
      <c r="M30" s="51">
        <f t="shared" si="0"/>
        <v>0</v>
      </c>
      <c r="N30" s="51">
        <f t="shared" si="0"/>
        <v>0</v>
      </c>
      <c r="O30" s="51">
        <f>O21+O29</f>
        <v>118082</v>
      </c>
      <c r="P30" s="51">
        <f>SUM(G30:O30)</f>
        <v>45923895</v>
      </c>
      <c r="T30" s="11"/>
    </row>
    <row r="31" spans="1:20" ht="24.95" customHeight="1" x14ac:dyDescent="0.25">
      <c r="A31" s="49">
        <v>4</v>
      </c>
      <c r="B31" s="212" t="s">
        <v>161</v>
      </c>
      <c r="C31" s="213"/>
      <c r="D31" s="213"/>
      <c r="E31" s="213"/>
      <c r="F31" s="21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20" ht="24.95" customHeight="1" x14ac:dyDescent="0.25">
      <c r="A32" s="49"/>
      <c r="B32" s="22"/>
      <c r="C32" s="42" t="s">
        <v>55</v>
      </c>
      <c r="D32" s="99" t="s">
        <v>112</v>
      </c>
      <c r="E32" s="99"/>
      <c r="F32" s="119"/>
      <c r="G32" s="74"/>
      <c r="H32" s="74"/>
      <c r="I32" s="74"/>
      <c r="J32" s="54"/>
      <c r="K32" s="74"/>
      <c r="L32" s="74"/>
      <c r="M32" s="74"/>
      <c r="N32" s="74"/>
      <c r="O32" s="74"/>
      <c r="P32" s="51">
        <f>SUM(G32:N32)</f>
        <v>0</v>
      </c>
    </row>
    <row r="33" spans="1:18" ht="24.95" customHeight="1" x14ac:dyDescent="0.25">
      <c r="A33" s="49"/>
      <c r="B33" s="22"/>
      <c r="C33" s="17" t="s">
        <v>56</v>
      </c>
      <c r="D33" s="210" t="s">
        <v>113</v>
      </c>
      <c r="E33" s="210"/>
      <c r="F33" s="211"/>
      <c r="G33" s="74"/>
      <c r="H33" s="74"/>
      <c r="I33" s="74"/>
      <c r="J33" s="54"/>
      <c r="K33" s="51"/>
      <c r="L33" s="74"/>
      <c r="M33" s="74"/>
      <c r="N33" s="74"/>
      <c r="O33" s="74"/>
      <c r="P33" s="51">
        <f>SUM(G33:N33)</f>
        <v>0</v>
      </c>
    </row>
    <row r="34" spans="1:18" ht="24.95" customHeight="1" x14ac:dyDescent="0.25">
      <c r="A34" s="49"/>
      <c r="B34" s="22"/>
      <c r="C34" s="17" t="s">
        <v>57</v>
      </c>
      <c r="D34" s="99" t="s">
        <v>114</v>
      </c>
      <c r="E34" s="99"/>
      <c r="F34" s="119"/>
      <c r="G34" s="74"/>
      <c r="H34" s="74"/>
      <c r="I34" s="51"/>
      <c r="J34" s="51"/>
      <c r="K34" s="51"/>
      <c r="L34" s="51"/>
      <c r="M34" s="51"/>
      <c r="N34" s="51"/>
      <c r="O34" s="74"/>
      <c r="P34" s="51">
        <f>SUM(G34:N34)</f>
        <v>0</v>
      </c>
    </row>
    <row r="35" spans="1:18" ht="24.95" customHeight="1" x14ac:dyDescent="0.25">
      <c r="A35" s="49"/>
      <c r="B35" s="22"/>
      <c r="C35" s="17" t="s">
        <v>58</v>
      </c>
      <c r="D35" s="99" t="s">
        <v>115</v>
      </c>
      <c r="E35" s="99"/>
      <c r="F35" s="119"/>
      <c r="G35" s="51"/>
      <c r="H35" s="51"/>
      <c r="I35" s="51"/>
      <c r="J35" s="51">
        <v>1851704</v>
      </c>
      <c r="K35" s="51">
        <v>2517915</v>
      </c>
      <c r="L35" s="51">
        <f>291950+1120</f>
        <v>293070</v>
      </c>
      <c r="M35" s="51"/>
      <c r="N35" s="51"/>
      <c r="O35" s="74"/>
      <c r="P35" s="51">
        <f>SUM(G35:N35)</f>
        <v>4662689</v>
      </c>
    </row>
    <row r="36" spans="1:18" ht="24.95" customHeight="1" x14ac:dyDescent="0.25">
      <c r="A36" s="49"/>
      <c r="B36" s="22"/>
      <c r="C36" s="17" t="s">
        <v>59</v>
      </c>
      <c r="D36" s="99" t="s">
        <v>116</v>
      </c>
      <c r="E36" s="99"/>
      <c r="F36" s="119"/>
      <c r="G36" s="51">
        <v>31527698</v>
      </c>
      <c r="H36" s="51">
        <f>11190247-291950-1120</f>
        <v>10897177</v>
      </c>
      <c r="I36" s="51">
        <v>2553459</v>
      </c>
      <c r="J36" s="51"/>
      <c r="K36" s="51"/>
      <c r="L36" s="51"/>
      <c r="M36" s="51"/>
      <c r="N36" s="51"/>
      <c r="O36" s="74"/>
      <c r="P36" s="51">
        <f t="shared" ref="P36:P42" si="1">SUM(G36:N36)</f>
        <v>44978334</v>
      </c>
    </row>
    <row r="37" spans="1:18" ht="24.95" customHeight="1" x14ac:dyDescent="0.25">
      <c r="A37" s="49"/>
      <c r="B37" s="22"/>
      <c r="C37" s="17" t="s">
        <v>60</v>
      </c>
      <c r="D37" s="99" t="s">
        <v>117</v>
      </c>
      <c r="E37" s="99"/>
      <c r="F37" s="119"/>
      <c r="G37" s="51"/>
      <c r="H37" s="51"/>
      <c r="I37" s="51"/>
      <c r="J37" s="51"/>
      <c r="K37" s="51"/>
      <c r="L37" s="51"/>
      <c r="M37" s="51"/>
      <c r="N37" s="51"/>
      <c r="O37" s="74"/>
      <c r="P37" s="51">
        <f t="shared" si="1"/>
        <v>0</v>
      </c>
    </row>
    <row r="38" spans="1:18" ht="24.95" customHeight="1" x14ac:dyDescent="0.25">
      <c r="A38" s="49"/>
      <c r="B38" s="22"/>
      <c r="C38" s="17" t="s">
        <v>61</v>
      </c>
      <c r="D38" s="99" t="s">
        <v>97</v>
      </c>
      <c r="E38" s="99"/>
      <c r="F38" s="119"/>
      <c r="G38" s="51">
        <f>10910425-934109</f>
        <v>9976316</v>
      </c>
      <c r="H38" s="51">
        <f>73407+126875+246085+174673+270985+42084</f>
        <v>934109</v>
      </c>
      <c r="I38" s="51"/>
      <c r="J38" s="51"/>
      <c r="K38" s="51"/>
      <c r="L38" s="51"/>
      <c r="M38" s="51"/>
      <c r="N38" s="51"/>
      <c r="O38" s="74"/>
      <c r="P38" s="51">
        <f t="shared" si="1"/>
        <v>10910425</v>
      </c>
      <c r="R38" s="11"/>
    </row>
    <row r="39" spans="1:18" ht="24.95" customHeight="1" x14ac:dyDescent="0.25">
      <c r="A39" s="49"/>
      <c r="B39" s="22"/>
      <c r="C39" s="17" t="s">
        <v>64</v>
      </c>
      <c r="D39" s="99" t="s">
        <v>63</v>
      </c>
      <c r="E39" s="99"/>
      <c r="F39" s="119"/>
      <c r="G39" s="51"/>
      <c r="H39" s="51"/>
      <c r="I39" s="51"/>
      <c r="J39" s="51"/>
      <c r="K39" s="51"/>
      <c r="L39" s="51"/>
      <c r="M39" s="51"/>
      <c r="N39" s="51"/>
      <c r="O39" s="74"/>
      <c r="P39" s="51">
        <f t="shared" si="1"/>
        <v>0</v>
      </c>
    </row>
    <row r="40" spans="1:18" ht="24.95" customHeight="1" x14ac:dyDescent="0.25">
      <c r="A40" s="49"/>
      <c r="B40" s="22"/>
      <c r="C40" s="17" t="s">
        <v>65</v>
      </c>
      <c r="D40" s="99" t="s">
        <v>98</v>
      </c>
      <c r="E40" s="99"/>
      <c r="F40" s="119"/>
      <c r="G40" s="51">
        <f>3121045-108152</f>
        <v>3012893</v>
      </c>
      <c r="H40" s="51">
        <f>39640+68512</f>
        <v>108152</v>
      </c>
      <c r="I40" s="51"/>
      <c r="J40" s="51"/>
      <c r="K40" s="51"/>
      <c r="L40" s="51"/>
      <c r="M40" s="51"/>
      <c r="N40" s="51"/>
      <c r="O40" s="74"/>
      <c r="P40" s="51">
        <f t="shared" si="1"/>
        <v>3121045</v>
      </c>
    </row>
    <row r="41" spans="1:18" ht="24.95" customHeight="1" x14ac:dyDescent="0.25">
      <c r="A41" s="49"/>
      <c r="B41" s="22"/>
      <c r="C41" s="17" t="s">
        <v>66</v>
      </c>
      <c r="D41" s="99" t="s">
        <v>62</v>
      </c>
      <c r="E41" s="99"/>
      <c r="F41" s="119"/>
      <c r="G41" s="51">
        <f>96151+32934+2500940+1231560+263030-24</f>
        <v>4124591</v>
      </c>
      <c r="H41" s="51"/>
      <c r="I41" s="51"/>
      <c r="J41" s="51"/>
      <c r="K41" s="51"/>
      <c r="L41" s="51"/>
      <c r="M41" s="51"/>
      <c r="N41" s="51"/>
      <c r="O41" s="74"/>
      <c r="P41" s="51">
        <f t="shared" si="1"/>
        <v>4124591</v>
      </c>
    </row>
    <row r="42" spans="1:18" ht="24.95" customHeight="1" x14ac:dyDescent="0.2">
      <c r="A42" s="49"/>
      <c r="B42" s="55" t="s">
        <v>80</v>
      </c>
      <c r="C42" s="120" t="s">
        <v>94</v>
      </c>
      <c r="D42" s="120"/>
      <c r="E42" s="120"/>
      <c r="F42" s="121"/>
      <c r="G42" s="51">
        <f t="shared" ref="G42:N42" si="2">SUM(G32:G41)</f>
        <v>48641498</v>
      </c>
      <c r="H42" s="51">
        <f t="shared" si="2"/>
        <v>11939438</v>
      </c>
      <c r="I42" s="51">
        <f t="shared" si="2"/>
        <v>2553459</v>
      </c>
      <c r="J42" s="51">
        <f t="shared" si="2"/>
        <v>1851704</v>
      </c>
      <c r="K42" s="51">
        <f t="shared" si="2"/>
        <v>2517915</v>
      </c>
      <c r="L42" s="51">
        <f t="shared" si="2"/>
        <v>293070</v>
      </c>
      <c r="M42" s="51">
        <f t="shared" si="2"/>
        <v>0</v>
      </c>
      <c r="N42" s="51">
        <f t="shared" si="2"/>
        <v>0</v>
      </c>
      <c r="O42" s="74"/>
      <c r="P42" s="51">
        <f t="shared" si="1"/>
        <v>67797084</v>
      </c>
    </row>
    <row r="43" spans="1:18" ht="24.95" customHeight="1" x14ac:dyDescent="0.2">
      <c r="A43" s="49"/>
      <c r="B43" s="16" t="s">
        <v>96</v>
      </c>
      <c r="C43" s="215" t="s">
        <v>95</v>
      </c>
      <c r="D43" s="215"/>
      <c r="E43" s="215"/>
      <c r="F43" s="216"/>
      <c r="G43" s="51">
        <f>CSS!F49</f>
        <v>48190613</v>
      </c>
      <c r="H43" s="51">
        <f>PEI!F36</f>
        <v>12683416</v>
      </c>
      <c r="I43" s="51">
        <f>INN!F36</f>
        <v>2553439</v>
      </c>
      <c r="J43" s="51">
        <f>WET!F15</f>
        <v>1851704</v>
      </c>
      <c r="K43" s="51">
        <f>CFTN!F40</f>
        <v>2517912</v>
      </c>
      <c r="L43" s="51">
        <f>'TTTACB_WET RP_PEI SWP'!F7:F7</f>
        <v>0</v>
      </c>
      <c r="M43" s="51">
        <f>'TTTACB_WET RP_PEI SWP'!F10:F10</f>
        <v>0</v>
      </c>
      <c r="N43" s="51">
        <f>'TTTACB_WET RP_PEI SWP'!F13:F13</f>
        <v>0</v>
      </c>
      <c r="O43" s="74"/>
      <c r="P43" s="51">
        <f>SUM(G43:O43)</f>
        <v>67797084</v>
      </c>
    </row>
    <row r="44" spans="1:18" ht="24.95" customHeight="1" x14ac:dyDescent="0.25">
      <c r="A44" s="49">
        <v>5</v>
      </c>
      <c r="B44" s="212" t="s">
        <v>162</v>
      </c>
      <c r="C44" s="213"/>
      <c r="D44" s="213"/>
      <c r="E44" s="213"/>
      <c r="F44" s="21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8" ht="24.95" customHeight="1" x14ac:dyDescent="0.25">
      <c r="A45" s="49"/>
      <c r="B45" s="59"/>
      <c r="C45" s="60" t="s">
        <v>55</v>
      </c>
      <c r="D45" s="99" t="s">
        <v>118</v>
      </c>
      <c r="E45" s="99"/>
      <c r="F45" s="119"/>
      <c r="G45" s="53"/>
      <c r="H45" s="74"/>
      <c r="I45" s="74"/>
      <c r="J45" s="51"/>
      <c r="K45" s="51"/>
      <c r="L45" s="74"/>
      <c r="M45" s="74"/>
      <c r="N45" s="74"/>
      <c r="O45" s="51"/>
      <c r="P45" s="51">
        <f>G45+J45+K45+O45</f>
        <v>0</v>
      </c>
    </row>
    <row r="46" spans="1:18" ht="24.95" customHeight="1" x14ac:dyDescent="0.25">
      <c r="A46" s="49"/>
      <c r="B46" s="59"/>
      <c r="C46" s="60" t="s">
        <v>56</v>
      </c>
      <c r="D46" s="99" t="s">
        <v>119</v>
      </c>
      <c r="E46" s="99"/>
      <c r="F46" s="119"/>
      <c r="G46" s="53"/>
      <c r="H46" s="74"/>
      <c r="I46" s="74"/>
      <c r="J46" s="51"/>
      <c r="K46" s="51"/>
      <c r="L46" s="74"/>
      <c r="M46" s="74"/>
      <c r="N46" s="74"/>
      <c r="O46" s="51"/>
      <c r="P46" s="51">
        <f>G46+J46+K46+O46</f>
        <v>0</v>
      </c>
    </row>
    <row r="47" spans="1:18" ht="24.95" customHeight="1" x14ac:dyDescent="0.25">
      <c r="A47" s="49"/>
      <c r="B47" s="59"/>
      <c r="C47" s="60" t="s">
        <v>57</v>
      </c>
      <c r="D47" s="99" t="s">
        <v>120</v>
      </c>
      <c r="E47" s="99"/>
      <c r="F47" s="119"/>
      <c r="G47" s="53">
        <v>-4700000</v>
      </c>
      <c r="H47" s="74"/>
      <c r="I47" s="74"/>
      <c r="J47" s="51"/>
      <c r="K47" s="51"/>
      <c r="L47" s="74"/>
      <c r="M47" s="74"/>
      <c r="N47" s="74"/>
      <c r="O47" s="51">
        <v>4700000</v>
      </c>
      <c r="P47" s="51">
        <f>G47+J47+K47+O47</f>
        <v>0</v>
      </c>
    </row>
    <row r="48" spans="1:18" ht="24.95" customHeight="1" x14ac:dyDescent="0.25">
      <c r="A48" s="49">
        <v>6</v>
      </c>
      <c r="B48" s="212" t="s">
        <v>163</v>
      </c>
      <c r="C48" s="213"/>
      <c r="D48" s="213"/>
      <c r="E48" s="213"/>
      <c r="F48" s="213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1:18" ht="24.95" customHeight="1" x14ac:dyDescent="0.25">
      <c r="A49" s="49"/>
      <c r="B49" s="38"/>
      <c r="C49" s="61" t="s">
        <v>55</v>
      </c>
      <c r="D49" s="99" t="s">
        <v>164</v>
      </c>
      <c r="E49" s="99"/>
      <c r="F49" s="99"/>
      <c r="G49" s="74"/>
      <c r="H49" s="74"/>
      <c r="I49" s="51">
        <f>I14+I25-I34</f>
        <v>0</v>
      </c>
      <c r="J49" s="74"/>
      <c r="K49" s="74"/>
      <c r="L49" s="51">
        <f>SUM(L14+L25-L34)</f>
        <v>0</v>
      </c>
      <c r="M49" s="74"/>
      <c r="N49" s="51">
        <f>IF(G4="YES",0,N14+N25-N34)</f>
        <v>0</v>
      </c>
      <c r="O49" s="74"/>
      <c r="P49" s="51">
        <f>SUM(I49+L49+N49)</f>
        <v>0</v>
      </c>
    </row>
    <row r="50" spans="1:18" ht="24.95" customHeight="1" x14ac:dyDescent="0.25">
      <c r="A50" s="49"/>
      <c r="B50" s="38"/>
      <c r="C50" s="61" t="s">
        <v>56</v>
      </c>
      <c r="D50" s="99" t="s">
        <v>109</v>
      </c>
      <c r="E50" s="99"/>
      <c r="F50" s="99"/>
      <c r="G50" s="51">
        <f>G15+G26-G35+G45</f>
        <v>0</v>
      </c>
      <c r="H50" s="51">
        <f>H15+H26-H35</f>
        <v>0</v>
      </c>
      <c r="I50" s="51">
        <f>I15+I26-I35</f>
        <v>0</v>
      </c>
      <c r="J50" s="74"/>
      <c r="K50" s="74"/>
      <c r="L50" s="51">
        <f>SUM(L15+L26-L35)</f>
        <v>0</v>
      </c>
      <c r="M50" s="74"/>
      <c r="N50" s="51">
        <f>IF(G4="YES",0,N15+N26-N35)</f>
        <v>0</v>
      </c>
      <c r="O50" s="74"/>
      <c r="P50" s="51">
        <f>SUM(G50:I50,L50,N50)</f>
        <v>0</v>
      </c>
    </row>
    <row r="51" spans="1:18" ht="24.95" customHeight="1" x14ac:dyDescent="0.2">
      <c r="A51" s="49"/>
      <c r="B51" s="55" t="s">
        <v>57</v>
      </c>
      <c r="C51" s="120" t="s">
        <v>53</v>
      </c>
      <c r="D51" s="120"/>
      <c r="E51" s="120"/>
      <c r="F51" s="121"/>
      <c r="G51" s="51">
        <f>G50</f>
        <v>0</v>
      </c>
      <c r="H51" s="51">
        <f>H50</f>
        <v>0</v>
      </c>
      <c r="I51" s="51">
        <f>I49+I50</f>
        <v>0</v>
      </c>
      <c r="J51" s="74"/>
      <c r="K51" s="74"/>
      <c r="L51" s="51">
        <f>SUM(L49:L50)</f>
        <v>0</v>
      </c>
      <c r="M51" s="74"/>
      <c r="N51" s="51">
        <f>N49+N50</f>
        <v>0</v>
      </c>
      <c r="O51" s="74"/>
      <c r="P51" s="51">
        <f>SUM(P49:P50)</f>
        <v>0</v>
      </c>
    </row>
    <row r="52" spans="1:18" ht="24.95" customHeight="1" x14ac:dyDescent="0.25">
      <c r="A52" s="49">
        <v>7</v>
      </c>
      <c r="B52" s="212" t="s">
        <v>165</v>
      </c>
      <c r="C52" s="213"/>
      <c r="D52" s="213"/>
      <c r="E52" s="213"/>
      <c r="F52" s="214"/>
      <c r="G52" s="73"/>
      <c r="H52" s="73"/>
      <c r="I52" s="73"/>
      <c r="J52" s="73"/>
      <c r="K52" s="73"/>
      <c r="L52" s="73"/>
      <c r="M52" s="73"/>
      <c r="N52" s="73"/>
      <c r="O52" s="74"/>
      <c r="P52" s="74"/>
    </row>
    <row r="53" spans="1:18" ht="24.95" customHeight="1" x14ac:dyDescent="0.25">
      <c r="A53" s="49"/>
      <c r="B53" s="38"/>
      <c r="C53" s="18" t="s">
        <v>55</v>
      </c>
      <c r="D53" s="99" t="s">
        <v>106</v>
      </c>
      <c r="E53" s="99"/>
      <c r="F53" s="119"/>
      <c r="G53" s="73"/>
      <c r="H53" s="73"/>
      <c r="I53" s="73"/>
      <c r="J53" s="51">
        <f>SUM(J12+J23-J32)</f>
        <v>0</v>
      </c>
      <c r="K53" s="74"/>
      <c r="L53" s="73"/>
      <c r="M53" s="73"/>
      <c r="N53" s="73"/>
      <c r="O53" s="74"/>
      <c r="P53" s="51">
        <f t="shared" ref="P53:P59" si="3">SUM(G53:O53)</f>
        <v>0</v>
      </c>
    </row>
    <row r="54" spans="1:18" ht="24.95" customHeight="1" x14ac:dyDescent="0.25">
      <c r="A54" s="49"/>
      <c r="B54" s="38"/>
      <c r="C54" s="61" t="s">
        <v>56</v>
      </c>
      <c r="D54" s="99" t="s">
        <v>107</v>
      </c>
      <c r="E54" s="99"/>
      <c r="F54" s="119"/>
      <c r="G54" s="73"/>
      <c r="H54" s="73"/>
      <c r="I54" s="73"/>
      <c r="J54" s="51">
        <f>J13-J33+J24</f>
        <v>0</v>
      </c>
      <c r="K54" s="51">
        <f>K13-K33+K24</f>
        <v>0</v>
      </c>
      <c r="L54" s="73"/>
      <c r="M54" s="73"/>
      <c r="N54" s="73"/>
      <c r="O54" s="74"/>
      <c r="P54" s="51">
        <f t="shared" si="3"/>
        <v>0</v>
      </c>
    </row>
    <row r="55" spans="1:18" ht="24.95" customHeight="1" x14ac:dyDescent="0.25">
      <c r="A55" s="49"/>
      <c r="B55" s="38"/>
      <c r="C55" s="61" t="s">
        <v>57</v>
      </c>
      <c r="D55" s="99" t="s">
        <v>108</v>
      </c>
      <c r="E55" s="99"/>
      <c r="F55" s="119"/>
      <c r="G55" s="74"/>
      <c r="H55" s="74"/>
      <c r="I55" s="74"/>
      <c r="J55" s="51">
        <f>J14-J34</f>
        <v>0</v>
      </c>
      <c r="K55" s="51">
        <f>K14-K34+K25</f>
        <v>0</v>
      </c>
      <c r="L55" s="74"/>
      <c r="M55" s="51">
        <f>M14+M25-M34</f>
        <v>0</v>
      </c>
      <c r="N55" s="74"/>
      <c r="O55" s="74"/>
      <c r="P55" s="51">
        <f t="shared" si="3"/>
        <v>0</v>
      </c>
      <c r="R55" s="11"/>
    </row>
    <row r="56" spans="1:18" ht="24.95" customHeight="1" x14ac:dyDescent="0.25">
      <c r="A56" s="49"/>
      <c r="B56" s="38"/>
      <c r="C56" s="61" t="s">
        <v>58</v>
      </c>
      <c r="D56" s="99" t="s">
        <v>109</v>
      </c>
      <c r="E56" s="99"/>
      <c r="F56" s="119"/>
      <c r="G56" s="74"/>
      <c r="H56" s="74"/>
      <c r="I56" s="74"/>
      <c r="J56" s="51">
        <f>J15-J35+J45</f>
        <v>4295489</v>
      </c>
      <c r="K56" s="51">
        <f>K15-K35+K45</f>
        <v>7602955</v>
      </c>
      <c r="L56" s="74"/>
      <c r="M56" s="51">
        <f>M15+M26-M35</f>
        <v>0</v>
      </c>
      <c r="N56" s="74"/>
      <c r="O56" s="74"/>
      <c r="P56" s="51">
        <f t="shared" si="3"/>
        <v>11898444</v>
      </c>
    </row>
    <row r="57" spans="1:18" ht="24.95" customHeight="1" x14ac:dyDescent="0.25">
      <c r="A57" s="49"/>
      <c r="B57" s="38"/>
      <c r="C57" s="15" t="s">
        <v>59</v>
      </c>
      <c r="D57" s="100" t="s">
        <v>110</v>
      </c>
      <c r="E57" s="100"/>
      <c r="F57" s="101"/>
      <c r="G57" s="51">
        <f>SUM(G16+G27-G36+G46)</f>
        <v>10105873</v>
      </c>
      <c r="H57" s="51">
        <f>H16+H27-H36</f>
        <v>13246585</v>
      </c>
      <c r="I57" s="51">
        <f>I16+I27-I36</f>
        <v>8845893</v>
      </c>
      <c r="J57" s="51">
        <f>J16-J36+J46</f>
        <v>2000000</v>
      </c>
      <c r="K57" s="51">
        <f>K16-K36+K46</f>
        <v>9459000</v>
      </c>
      <c r="L57" s="51">
        <f>L16-L36+L27</f>
        <v>579800</v>
      </c>
      <c r="M57" s="51">
        <f>M16+M27-M36</f>
        <v>0</v>
      </c>
      <c r="N57" s="51">
        <f>N16+N27-N36</f>
        <v>0</v>
      </c>
      <c r="O57" s="74"/>
      <c r="P57" s="51">
        <f t="shared" si="3"/>
        <v>44237151</v>
      </c>
      <c r="R57" s="10"/>
    </row>
    <row r="58" spans="1:18" s="6" customFormat="1" ht="24.95" customHeight="1" x14ac:dyDescent="0.25">
      <c r="A58" s="49"/>
      <c r="B58" s="38"/>
      <c r="C58" s="18" t="s">
        <v>60</v>
      </c>
      <c r="D58" s="203" t="s">
        <v>111</v>
      </c>
      <c r="E58" s="203"/>
      <c r="F58" s="204"/>
      <c r="G58" s="62">
        <f>SUM(G21+G28+G29-G37+G47)</f>
        <v>29046396</v>
      </c>
      <c r="H58" s="62">
        <f>SUM(H21+H28+H29-H37)</f>
        <v>9259579</v>
      </c>
      <c r="I58" s="62">
        <f>SUM(I28+I29-I37)</f>
        <v>2324632</v>
      </c>
      <c r="J58" s="62">
        <f>SUM(J29-J37+J47)</f>
        <v>48141</v>
      </c>
      <c r="K58" s="62">
        <f>SUM(K29-K37+K47)</f>
        <v>135115</v>
      </c>
      <c r="L58" s="62">
        <f>SUM(L28+L29-L37)</f>
        <v>291950</v>
      </c>
      <c r="M58" s="62">
        <f>SUM(M28+M29-M37)</f>
        <v>0</v>
      </c>
      <c r="N58" s="62">
        <f>SUM(N28+N29-N37)</f>
        <v>0</v>
      </c>
      <c r="O58" s="75"/>
      <c r="P58" s="51">
        <f t="shared" si="3"/>
        <v>41105813</v>
      </c>
    </row>
    <row r="59" spans="1:18" ht="24.95" customHeight="1" x14ac:dyDescent="0.2">
      <c r="A59" s="49"/>
      <c r="B59" s="16" t="s">
        <v>61</v>
      </c>
      <c r="C59" s="61" t="s">
        <v>54</v>
      </c>
      <c r="D59" s="19"/>
      <c r="E59" s="49"/>
      <c r="F59" s="49"/>
      <c r="G59" s="62">
        <f>SUM(G57:G58)</f>
        <v>39152269</v>
      </c>
      <c r="H59" s="62">
        <f>SUM(H57:H58)</f>
        <v>22506164</v>
      </c>
      <c r="I59" s="62">
        <f>SUM(I57:I58)</f>
        <v>11170525</v>
      </c>
      <c r="J59" s="62">
        <f>SUM(J53:J58)</f>
        <v>6343630</v>
      </c>
      <c r="K59" s="62">
        <f>SUM(K54:K58)</f>
        <v>17197070</v>
      </c>
      <c r="L59" s="62">
        <f>SUM(L57:L58)</f>
        <v>871750</v>
      </c>
      <c r="M59" s="62">
        <f>SUM(M55:M58)</f>
        <v>0</v>
      </c>
      <c r="N59" s="62">
        <f>SUM(N57:N58)</f>
        <v>0</v>
      </c>
      <c r="O59" s="76"/>
      <c r="P59" s="62">
        <f t="shared" si="3"/>
        <v>97241408</v>
      </c>
    </row>
    <row r="60" spans="1:18" ht="24" customHeight="1" x14ac:dyDescent="0.25">
      <c r="A60" s="63">
        <v>8</v>
      </c>
      <c r="B60" s="202" t="s">
        <v>68</v>
      </c>
      <c r="C60" s="202"/>
      <c r="D60" s="202"/>
      <c r="E60" s="202"/>
      <c r="F60" s="202"/>
      <c r="G60" s="77"/>
      <c r="H60" s="77"/>
      <c r="I60" s="77"/>
      <c r="J60" s="77"/>
      <c r="K60" s="77"/>
      <c r="L60" s="77"/>
      <c r="M60" s="77"/>
      <c r="N60" s="77"/>
      <c r="O60" s="64">
        <f>SUM(O19+O30+O45+O46+O47)</f>
        <v>19829942</v>
      </c>
      <c r="P60" s="78"/>
    </row>
    <row r="61" spans="1:18" ht="24" hidden="1" customHeight="1" x14ac:dyDescent="0.25">
      <c r="B61" s="23"/>
      <c r="C61" s="23"/>
      <c r="D61" s="23"/>
      <c r="E61" s="23"/>
      <c r="F61" s="23"/>
      <c r="G61" s="65"/>
      <c r="H61" s="65"/>
      <c r="I61" s="65"/>
      <c r="J61" s="65"/>
      <c r="K61" s="65"/>
      <c r="L61" s="65"/>
      <c r="M61" s="65"/>
      <c r="N61" s="65"/>
      <c r="O61" s="66"/>
      <c r="P61" s="66"/>
    </row>
    <row r="62" spans="1:18" ht="18.75" hidden="1" customHeight="1" x14ac:dyDescent="0.2"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8" ht="16.5" hidden="1" customHeight="1" x14ac:dyDescent="0.2"/>
    <row r="64" spans="1:18" ht="24.75" hidden="1" customHeight="1" x14ac:dyDescent="0.2"/>
    <row r="65" spans="1:17" ht="27.75" hidden="1" customHeight="1" x14ac:dyDescent="0.2"/>
    <row r="66" spans="1:17" ht="50.25" hidden="1" customHeight="1" x14ac:dyDescent="0.2"/>
    <row r="67" spans="1:17" ht="22.5" hidden="1" customHeight="1" x14ac:dyDescent="0.2"/>
    <row r="68" spans="1:17" ht="37.5" hidden="1" customHeight="1" x14ac:dyDescent="0.2"/>
    <row r="69" spans="1:17" ht="24.75" hidden="1" customHeight="1" x14ac:dyDescent="0.2"/>
    <row r="70" spans="1:17" ht="41.25" hidden="1" customHeight="1" x14ac:dyDescent="0.2">
      <c r="A70" s="67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</row>
    <row r="71" spans="1:17" ht="29.25" hidden="1" customHeight="1" x14ac:dyDescent="0.25">
      <c r="B71" s="201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5"/>
    </row>
    <row r="72" spans="1:17" ht="15.75" hidden="1" x14ac:dyDescent="0.25">
      <c r="B72" s="199"/>
      <c r="C72" s="199"/>
      <c r="D72" s="199"/>
      <c r="E72" s="199"/>
      <c r="F72" s="199"/>
      <c r="G72" s="199"/>
      <c r="H72" s="199"/>
      <c r="I72" s="199"/>
      <c r="J72" s="199"/>
      <c r="K72" s="199"/>
    </row>
  </sheetData>
  <sheetProtection password="CABD" sheet="1" objects="1" scenarios="1" selectLockedCells="1"/>
  <mergeCells count="65">
    <mergeCell ref="O9:O10"/>
    <mergeCell ref="B4:F4"/>
    <mergeCell ref="O2:P2"/>
    <mergeCell ref="D47:F47"/>
    <mergeCell ref="B1:P1"/>
    <mergeCell ref="K9:K10"/>
    <mergeCell ref="H9:H10"/>
    <mergeCell ref="P9:P10"/>
    <mergeCell ref="J9:J10"/>
    <mergeCell ref="E2:F2"/>
    <mergeCell ref="G9:G10"/>
    <mergeCell ref="N9:N10"/>
    <mergeCell ref="I9:I10"/>
    <mergeCell ref="M9:M10"/>
    <mergeCell ref="L9:L10"/>
    <mergeCell ref="B8:F10"/>
    <mergeCell ref="D55:F55"/>
    <mergeCell ref="B48:F48"/>
    <mergeCell ref="D49:F49"/>
    <mergeCell ref="C51:F51"/>
    <mergeCell ref="D50:F50"/>
    <mergeCell ref="D54:F54"/>
    <mergeCell ref="B52:F52"/>
    <mergeCell ref="D53:F53"/>
    <mergeCell ref="D45:F45"/>
    <mergeCell ref="D46:F46"/>
    <mergeCell ref="D40:F40"/>
    <mergeCell ref="C43:F43"/>
    <mergeCell ref="D38:F38"/>
    <mergeCell ref="B44:F44"/>
    <mergeCell ref="D39:F39"/>
    <mergeCell ref="B18:F18"/>
    <mergeCell ref="C19:F19"/>
    <mergeCell ref="C21:F21"/>
    <mergeCell ref="C22:F22"/>
    <mergeCell ref="D33:F33"/>
    <mergeCell ref="B20:F20"/>
    <mergeCell ref="B31:F31"/>
    <mergeCell ref="D23:F23"/>
    <mergeCell ref="D24:F24"/>
    <mergeCell ref="D25:F25"/>
    <mergeCell ref="D26:F26"/>
    <mergeCell ref="D27:F27"/>
    <mergeCell ref="D28:F28"/>
    <mergeCell ref="D35:F35"/>
    <mergeCell ref="D37:F37"/>
    <mergeCell ref="D36:F36"/>
    <mergeCell ref="D32:F32"/>
    <mergeCell ref="C42:F42"/>
    <mergeCell ref="D34:F34"/>
    <mergeCell ref="D41:F41"/>
    <mergeCell ref="B72:K72"/>
    <mergeCell ref="B70:P70"/>
    <mergeCell ref="D56:F56"/>
    <mergeCell ref="B71:P71"/>
    <mergeCell ref="B60:F60"/>
    <mergeCell ref="D58:F58"/>
    <mergeCell ref="D57:F57"/>
    <mergeCell ref="A8:A10"/>
    <mergeCell ref="D14:F14"/>
    <mergeCell ref="D15:F15"/>
    <mergeCell ref="D16:F16"/>
    <mergeCell ref="D12:F12"/>
    <mergeCell ref="B11:F11"/>
    <mergeCell ref="D13:F13"/>
  </mergeCells>
  <phoneticPr fontId="2" type="noConversion"/>
  <dataValidations count="1">
    <dataValidation type="list" allowBlank="1" showInputMessage="1" showErrorMessage="1" sqref="G4" xr:uid="{00000000-0002-0000-0600-000000000000}">
      <formula1>$Q$1:$Q$2</formula1>
    </dataValidation>
  </dataValidations>
  <printOptions horizontalCentered="1"/>
  <pageMargins left="0.5" right="0.5" top="0.82" bottom="0.62" header="0.5" footer="0.24"/>
  <pageSetup scale="45" fitToHeight="2" orientation="portrait" r:id="rId1"/>
  <headerFooter alignWithMargins="0">
    <oddHeader>&amp;R&amp;"Arial,Bold"&amp;12Enclosure 3</oddHeader>
    <oddFooter>&amp;LUpdated: 09/05/2013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C4ED5-8B0B-4AC9-9EA3-F953283C230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F0764D7-C2ED-4E0B-9CAB-8572897817C0}"/>
</file>

<file path=customXml/itemProps3.xml><?xml version="1.0" encoding="utf-8"?>
<ds:datastoreItem xmlns:ds="http://schemas.openxmlformats.org/officeDocument/2006/customXml" ds:itemID="{35A5B037-B066-44AE-AFBF-879DCF13884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70FE6C4-D6BF-49EB-BECF-4259D69A4F4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5.xml><?xml version="1.0" encoding="utf-8"?>
<ds:datastoreItem xmlns:ds="http://schemas.openxmlformats.org/officeDocument/2006/customXml" ds:itemID="{8AB590FB-0D07-4FA9-A67B-97A9FD945A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CSS</vt:lpstr>
      <vt:lpstr>PEI</vt:lpstr>
      <vt:lpstr>INN</vt:lpstr>
      <vt:lpstr>WET</vt:lpstr>
      <vt:lpstr>CFTN</vt:lpstr>
      <vt:lpstr>TTTACB_WET RP_PEI SWP</vt:lpstr>
      <vt:lpstr>Unspent</vt:lpstr>
      <vt:lpstr>Unspent!Print_Area</vt:lpstr>
      <vt:lpstr>Unspent!Print_Titles</vt:lpstr>
    </vt:vector>
  </TitlesOfParts>
  <Company>Department of Mental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Santa_Clara_FY11-12_RER_ADA</dc:title>
  <dc:creator>Mike Geiss</dc:creator>
  <cp:keywords>Santa_Clara_FY11-12_RER_ADA</cp:keywords>
  <cp:lastModifiedBy>westj</cp:lastModifiedBy>
  <cp:lastPrinted>2016-10-18T18:31:05Z</cp:lastPrinted>
  <dcterms:created xsi:type="dcterms:W3CDTF">2007-09-20T19:02:25Z</dcterms:created>
  <dcterms:modified xsi:type="dcterms:W3CDTF">2020-11-06T02:41:18Z</dcterms:modified>
  <cp:contentStatus>Not Started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xd_Signature">
    <vt:lpwstr/>
  </property>
  <property fmtid="{D5CDD505-2E9C-101B-9397-08002B2CF9AE}" pid="4" name="Order">
    <vt:lpwstr>156400.000000000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display_urn:schemas-microsoft-com:office:office#Editor">
    <vt:lpwstr>System Account</vt:lpwstr>
  </property>
  <property fmtid="{D5CDD505-2E9C-101B-9397-08002B2CF9AE}" pid="12" name="display_urn:schemas-microsoft-com:office:office#Author">
    <vt:lpwstr>John SS01. Trapper</vt:lpwstr>
  </property>
  <property fmtid="{D5CDD505-2E9C-101B-9397-08002B2CF9AE}" pid="13" name="_dlc_DocId">
    <vt:lpwstr>DHCSDOC-1363137784-1497</vt:lpwstr>
  </property>
  <property fmtid="{D5CDD505-2E9C-101B-9397-08002B2CF9AE}" pid="14" name="_dlc_DocIdItemGuid">
    <vt:lpwstr>77bfe1ce-350a-48b2-9563-7d1bfada07c9</vt:lpwstr>
  </property>
  <property fmtid="{D5CDD505-2E9C-101B-9397-08002B2CF9AE}" pid="15" name="_dlc_DocIdUrl">
    <vt:lpwstr>http://dhcs2016prod:88/services/MH/_layouts/15/DocIdRedir.aspx?ID=DHCSDOC-1363137784-1497, DHCSDOC-1363137784-1497</vt:lpwstr>
  </property>
  <property fmtid="{D5CDD505-2E9C-101B-9397-08002B2CF9AE}" pid="16" name="ContentTypeId">
    <vt:lpwstr>0x0101000DD778A44A894D44A57135C48A267F0A</vt:lpwstr>
  </property>
</Properties>
</file>