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<sst xmlns="http://schemas.openxmlformats.org/spreadsheetml/2006/main" count="305" uniqueCount="200">
  <si>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</si>
  <si>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</si>
  <si>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</si>
  <si>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</si>
  <si>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</si>
  <si>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</si>
  <si>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</si>
  <si>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</si>
  <si>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</si>
  <si>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</si>
  <si>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</si>
  <si>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</si>
  <si>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</si>
  <si>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</si>
  <si>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</si>
  <si>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</si>
  <si>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</si>
  <si>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</si>
  <si>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</si>
  <si>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</si>
  <si>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</si>
  <si>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</si>
  <si>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</si>
  <si>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</si>
  <si>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</si>
  <si>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</si>
  <si>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</si>
  <si>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</si>
  <si>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</si>
  <si>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</si>
  <si>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</si>
  <si>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</si>
  <si>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</si>
  <si>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</si>
  <si>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</si>
  <si>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</si>
  <si>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</si>
  <si>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</si>
  <si>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</si>
  <si>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</si>
  <si>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</si>
  <si>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</si>
  <si>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</si>
  <si>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</si>
  <si>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</si>
  <si>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</si>
  <si>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</si>
  <si>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</si>
  <si>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</si>
  <si>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</si>
  <si>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</si>
  <si>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</si>
  <si>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</si>
  <si>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</si>
  <si>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</si>
  <si>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</si>
  <si>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</si>
  <si>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</si>
  <si>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</si>
  <si>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</si>
  <si>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</si>
  <si>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</si>
  <si>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</si>
  <si>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</si>
  <si>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</si>
  <si>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</si>
  <si>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</si>
  <si>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</si>
  <si>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</si>
  <si>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</si>
  <si>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</si>
  <si>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</si>
  <si>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</si>
  <si>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</si>
  <si>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</si>
  <si>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</si>
  <si>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</si>
  <si>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</si>
  <si>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</si>
  <si>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</si>
  <si>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</si>
  <si>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</si>
  <si>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</si>
  <si>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</si>
  <si>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</si>
  <si>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</si>
  <si>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</si>
  <si>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</si>
  <si>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</si>
  <si>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</si>
  <si>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</si>
  <si>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</si>
  <si>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</si>
  <si>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</si>
  <si>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</si>
  <si>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</si>
  <si>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</si>
  <si>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</si>
  <si>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</si>
  <si>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</si>
  <si>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</si>
  <si>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</si>
  <si>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</si>
  <si>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</si>
  <si>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</si>
  <si>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</si>
  <si>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</si>
  <si>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</si>
  <si>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</si>
  <si>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</si>
  <si>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</si>
  <si>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</si>
  <si>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</si>
  <si>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</si>
  <si>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</si>
  <si>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</si>
  <si>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</si>
  <si>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</si>
  <si>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</si>
  <si>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</si>
  <si>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</si>
  <si>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</si>
  <si>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</si>
  <si>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</si>
  <si>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</si>
  <si>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</si>
  <si>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</si>
  <si>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</si>
  <si>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</si>
  <si>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</si>
  <si>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</si>
  <si>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</si>
  <si>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</si>
  <si>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</si>
  <si>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</si>
  <si>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</si>
  <si>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Fiscal Year 2014-15
Community Services and Supports (CSS) Summary</t>
  </si>
  <si>
    <t>Annual Mental Health Services Act Revenue and Expenditure Report for                                       Fiscal Year 2014-15
Prevention and Early Intervention (PEI) Summary</t>
  </si>
  <si>
    <t>Annual Mental Health Services Act Revenue and Expenditure Report for                                                               Fiscal Year 2014-15
Innovation (INN) Summary</t>
  </si>
  <si>
    <t>Annual Mental Health Services Act Revenue and Expenditure Report for Fiscal Year 2014-15
Workforce Education and Training (WET) Summary</t>
  </si>
  <si>
    <t>FY 2014-15 Summary</t>
  </si>
  <si>
    <t>Fiscal Year 2014-15</t>
  </si>
  <si>
    <t>Unencumbered Housing Funds</t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</si>
  <si>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</si>
  <si>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</si>
  <si>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</si>
  <si>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</si>
  <si>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</si>
  <si>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</si>
  <si>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</si>
  <si>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</si>
  <si>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</si>
  <si>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</si>
  <si>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</si>
  <si>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t>Santa Clara</t>
  </si>
  <si>
    <t>C01 Child Full Service Partnership</t>
  </si>
  <si>
    <t>T01 Transitional Age Youth Full Service Partnership</t>
  </si>
  <si>
    <t>A01 Adult Full Service Partnership</t>
  </si>
  <si>
    <t>A03 Criminal Justice Full Service Partnership</t>
  </si>
  <si>
    <t>OA01 Older Adult Full Service Partnership</t>
  </si>
  <si>
    <t>T0204 TAY Behavioral Health Service</t>
  </si>
  <si>
    <t>A04 Urgent Care</t>
  </si>
  <si>
    <t>A05 Self Help</t>
  </si>
  <si>
    <t>HO01 Housing</t>
  </si>
  <si>
    <t>LP01 Learning Partnership</t>
  </si>
  <si>
    <t>C02 Child System Development</t>
  </si>
  <si>
    <t>C03 Child Behavioral Health Services</t>
  </si>
  <si>
    <t>A02 Adult Wellness &amp; Recovery</t>
  </si>
  <si>
    <t>OA02 Older Adult Behavioral Health Services</t>
  </si>
  <si>
    <t>OA0204 Older Adult Behavioral Health Services</t>
  </si>
  <si>
    <t>P1 Engagement/Capacity Building</t>
  </si>
  <si>
    <t>P2 Strengthening Families</t>
  </si>
  <si>
    <t>P3 Early Onset</t>
  </si>
  <si>
    <t>P4 Primary Care Integration</t>
  </si>
  <si>
    <t>P5 Suicide Prevention</t>
  </si>
  <si>
    <t>INN01 Universal Childhood Screening</t>
  </si>
  <si>
    <t>INN03 CoOccurring Disorders/Autism</t>
  </si>
  <si>
    <t>INN02 Peer Run TAY Inn</t>
  </si>
  <si>
    <t>INN04 Merging Old &amp; New</t>
  </si>
  <si>
    <t>INN06 Services to Newly Released Inmates</t>
  </si>
  <si>
    <t>INN07 Law Enforcement Post Crisis</t>
  </si>
  <si>
    <t>INN08 Video Scenarios Training</t>
  </si>
  <si>
    <t>INN09 ReEntry Point</t>
  </si>
  <si>
    <t>Electronic Health Record</t>
  </si>
  <si>
    <t>Electronic Data Warehouse</t>
  </si>
  <si>
    <t>Computer Learning Centers</t>
  </si>
  <si>
    <t>County Facility Projects</t>
  </si>
  <si>
    <t>LP01 Learning Partnership WET Residual</t>
  </si>
  <si>
    <t>Martha Paine</t>
  </si>
  <si>
    <t>Director, General Fund Financial Services</t>
  </si>
  <si>
    <t>408 885 6860</t>
  </si>
  <si>
    <t>martha.paine@hhs.sccgov.org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</si>
  <si>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</si>
  <si>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2014-15</t>
    </r>
    <r>
      <rPr>
        <b/>
        <vertAlign val="superscript"/>
        <sz val="12"/>
        <rFont val="Arial"/>
        <family val="2"/>
      </rPr>
      <t>2</t>
    </r>
  </si>
  <si>
    <r>
      <t>Expenditure and Funding Sources for FY 2014-15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</si>
  <si>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</si>
  <si>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</si>
  <si>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</si>
  <si>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</si>
  <si>
    <t>Annual Mental Health Services Act Revenue and Expenditure Report                       Fiscal Year 2014-15
Capital Facilities/Technological Needs (CF/TN)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</si>
</sst>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medium"/>
      <bottom style="medium"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0" fillId="0" borderId="0" xfId="0" applyFill="1"/>
    <xf numFmtId="0" fontId="0" fillId="0" borderId="0" xfId="0" applyBorder="1"/>
    <xf numFmtId="0" fontId="7" fillId="0" borderId="0" xfId="0" applyFont="1"/>
    <xf numFmtId="0" fontId="6" fillId="0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3" xfId="0" applyFont="1" applyBorder="1" applyAlignment="1">
      <alignment horizontal="center"/>
    </xf>
    <xf numFmtId="14" fontId="7" fillId="0" borderId="3" xfId="0" applyNumberFormat="1" applyFont="1" applyBorder="1" applyProtection="1">
      <protection/>
    </xf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3" fillId="0" borderId="3" xfId="0" applyFont="1" applyBorder="1" applyAlignment="1" applyProtection="1">
      <alignment horizontal="center"/>
      <protection locked="0"/>
    </xf>
    <xf numFmtId="14" fontId="7" fillId="0" borderId="3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3" fillId="0" borderId="6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5" xfId="0" applyFont="1" applyBorder="1" applyProtection="1">
      <protection hidden="1"/>
    </xf>
    <xf numFmtId="164" fontId="7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7" fillId="0" borderId="8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9" xfId="0" applyFont="1" applyBorder="1" applyProtection="1">
      <protection hidden="1"/>
    </xf>
    <xf numFmtId="0" fontId="6" fillId="0" borderId="0" xfId="0" applyFont="1" applyProtection="1">
      <protection hidden="1"/>
    </xf>
    <xf numFmtId="0" fontId="3" fillId="0" borderId="3" xfId="0" applyFont="1" applyBorder="1" applyProtection="1">
      <protection locked="0"/>
    </xf>
    <xf numFmtId="14" fontId="7" fillId="0" borderId="3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Protection="1">
      <protection locked="0"/>
    </xf>
    <xf numFmtId="164" fontId="7" fillId="0" borderId="5" xfId="26" applyNumberFormat="1" applyFont="1" applyBorder="1" applyAlignment="1" applyProtection="1">
      <alignment horizontal="righ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0" borderId="1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7" xfId="0" applyFont="1" applyBorder="1" applyAlignment="1" applyProtection="1">
      <alignment/>
      <protection locked="0"/>
    </xf>
    <xf numFmtId="0" fontId="3" fillId="0" borderId="3" xfId="0" applyFont="1" applyBorder="1"/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6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3" fillId="0" borderId="5" xfId="0" applyFont="1" applyBorder="1"/>
    <xf numFmtId="0" fontId="7" fillId="0" borderId="16" xfId="0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164" fontId="7" fillId="0" borderId="17" xfId="0" applyNumberFormat="1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8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3" fillId="0" borderId="20" xfId="16" applyNumberFormat="1" applyFont="1" applyBorder="1" applyAlignment="1" applyProtection="1">
      <alignment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164" fontId="3" fillId="0" borderId="21" xfId="0" applyNumberFormat="1" applyFont="1" applyFill="1" applyBorder="1" applyProtection="1">
      <protection locked="0"/>
    </xf>
    <xf numFmtId="0" fontId="7" fillId="0" borderId="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Protection="1">
      <protection/>
    </xf>
    <xf numFmtId="164" fontId="7" fillId="0" borderId="22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0" borderId="23" xfId="0" applyNumberFormat="1" applyFont="1" applyFill="1" applyBorder="1" applyProtection="1">
      <protection locked="0"/>
    </xf>
    <xf numFmtId="164" fontId="7" fillId="2" borderId="22" xfId="0" applyNumberFormat="1" applyFont="1" applyFill="1" applyBorder="1" applyProtection="1">
      <protection locked="0"/>
    </xf>
    <xf numFmtId="164" fontId="7" fillId="2" borderId="23" xfId="0" applyNumberFormat="1" applyFont="1" applyFill="1" applyBorder="1" applyProtection="1">
      <protection locked="0"/>
    </xf>
    <xf numFmtId="164" fontId="7" fillId="0" borderId="24" xfId="0" applyNumberFormat="1" applyFont="1" applyFill="1" applyBorder="1" applyProtection="1">
      <protection locked="0"/>
    </xf>
    <xf numFmtId="164" fontId="7" fillId="0" borderId="25" xfId="0" applyNumberFormat="1" applyFont="1" applyFill="1" applyBorder="1" applyProtection="1">
      <protection locked="0"/>
    </xf>
    <xf numFmtId="164" fontId="7" fillId="0" borderId="26" xfId="0" applyNumberFormat="1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Protection="1">
      <protection locked="0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10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164" fontId="7" fillId="0" borderId="20" xfId="0" applyNumberFormat="1" applyFont="1" applyFill="1" applyBorder="1" applyProtection="1">
      <protection locked="0"/>
    </xf>
    <xf numFmtId="164" fontId="7" fillId="0" borderId="23" xfId="58" applyNumberFormat="1" applyFont="1" applyFill="1" applyBorder="1" applyProtection="1">
      <alignment/>
      <protection locked="0"/>
    </xf>
    <xf numFmtId="0" fontId="7" fillId="0" borderId="27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164" fontId="7" fillId="0" borderId="22" xfId="58" applyNumberFormat="1" applyFont="1" applyFill="1" applyBorder="1" applyProtection="1">
      <alignment/>
      <protection locked="0"/>
    </xf>
    <xf numFmtId="164" fontId="7" fillId="2" borderId="28" xfId="0" applyNumberFormat="1" applyFont="1" applyFill="1" applyBorder="1" applyProtection="1">
      <protection locked="0"/>
    </xf>
    <xf numFmtId="164" fontId="7" fillId="2" borderId="25" xfId="0" applyNumberFormat="1" applyFont="1" applyFill="1" applyBorder="1" applyProtection="1">
      <protection locked="0"/>
    </xf>
    <xf numFmtId="164" fontId="7" fillId="0" borderId="29" xfId="0" applyNumberFormat="1" applyFont="1" applyFill="1" applyBorder="1" applyProtection="1">
      <protection locked="0"/>
    </xf>
    <xf numFmtId="164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Protection="1">
      <protection locked="0"/>
    </xf>
    <xf numFmtId="164" fontId="7" fillId="0" borderId="32" xfId="0" applyNumberFormat="1" applyFont="1" applyFill="1" applyBorder="1" applyProtection="1">
      <protection locked="0"/>
    </xf>
    <xf numFmtId="164" fontId="7" fillId="2" borderId="31" xfId="0" applyNumberFormat="1" applyFont="1" applyFill="1" applyBorder="1" applyProtection="1"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64" fontId="7" fillId="0" borderId="22" xfId="0" applyNumberFormat="1" applyFont="1" applyFill="1" applyBorder="1" applyAlignment="1" applyProtection="1">
      <alignment horizontal="center" vertical="center"/>
      <protection locked="0"/>
    </xf>
    <xf numFmtId="164" fontId="7" fillId="0" borderId="33" xfId="0" applyNumberFormat="1" applyFont="1" applyFill="1" applyBorder="1" applyProtection="1">
      <protection locked="0"/>
    </xf>
    <xf numFmtId="164" fontId="7" fillId="0" borderId="34" xfId="0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164" fontId="7" fillId="0" borderId="35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0" fontId="3" fillId="0" borderId="0" xfId="0" applyFont="1" applyBorder="1" applyAlignment="1" applyProtection="1">
      <alignment/>
      <protection hidden="1"/>
    </xf>
    <xf numFmtId="164" fontId="7" fillId="3" borderId="36" xfId="0" applyNumberFormat="1" applyFont="1" applyFill="1" applyBorder="1" applyProtection="1">
      <protection hidden="1"/>
    </xf>
    <xf numFmtId="164" fontId="7" fillId="3" borderId="33" xfId="0" applyNumberFormat="1" applyFont="1" applyFill="1" applyBorder="1" applyProtection="1">
      <protection hidden="1"/>
    </xf>
    <xf numFmtId="164" fontId="7" fillId="3" borderId="22" xfId="0" applyNumberFormat="1" applyFont="1" applyFill="1" applyBorder="1" applyProtection="1">
      <protection hidden="1"/>
    </xf>
    <xf numFmtId="164" fontId="7" fillId="3" borderId="17" xfId="0" applyNumberFormat="1" applyFont="1" applyFill="1" applyBorder="1" applyProtection="1">
      <protection hidden="1"/>
    </xf>
    <xf numFmtId="164" fontId="7" fillId="3" borderId="37" xfId="0" applyNumberFormat="1" applyFont="1" applyFill="1" applyBorder="1" applyProtection="1">
      <protection hidden="1"/>
    </xf>
    <xf numFmtId="164" fontId="7" fillId="3" borderId="26" xfId="0" applyNumberFormat="1" applyFont="1" applyFill="1" applyBorder="1" applyProtection="1">
      <protection hidden="1"/>
    </xf>
    <xf numFmtId="164" fontId="7" fillId="3" borderId="26" xfId="58" applyNumberFormat="1" applyFont="1" applyFill="1" applyBorder="1" applyProtection="1">
      <alignment/>
      <protection hidden="1"/>
    </xf>
    <xf numFmtId="164" fontId="7" fillId="3" borderId="22" xfId="58" applyNumberFormat="1" applyFont="1" applyFill="1" applyBorder="1" applyProtection="1">
      <alignment/>
      <protection hidden="1"/>
    </xf>
    <xf numFmtId="164" fontId="7" fillId="3" borderId="23" xfId="0" applyNumberFormat="1" applyFont="1" applyFill="1" applyBorder="1" applyProtection="1">
      <protection hidden="1"/>
    </xf>
    <xf numFmtId="164" fontId="7" fillId="3" borderId="28" xfId="0" applyNumberFormat="1" applyFont="1" applyFill="1" applyBorder="1" applyProtection="1">
      <protection hidden="1"/>
    </xf>
    <xf numFmtId="164" fontId="7" fillId="3" borderId="31" xfId="0" applyNumberFormat="1" applyFont="1" applyFill="1" applyBorder="1" applyProtection="1">
      <protection hidden="1"/>
    </xf>
    <xf numFmtId="164" fontId="7" fillId="3" borderId="20" xfId="0" applyNumberFormat="1" applyFont="1" applyFill="1" applyBorder="1" applyProtection="1">
      <protection hidden="1"/>
    </xf>
    <xf numFmtId="164" fontId="7" fillId="3" borderId="10" xfId="0" applyNumberFormat="1" applyFont="1" applyFill="1" applyBorder="1" applyProtection="1">
      <protection hidden="1"/>
    </xf>
    <xf numFmtId="164" fontId="7" fillId="3" borderId="0" xfId="0" applyNumberFormat="1" applyFont="1" applyFill="1" applyBorder="1" applyProtection="1">
      <protection hidden="1"/>
    </xf>
    <xf numFmtId="164" fontId="7" fillId="3" borderId="35" xfId="0" applyNumberFormat="1" applyFont="1" applyFill="1" applyBorder="1" applyProtection="1">
      <protection hidden="1"/>
    </xf>
    <xf numFmtId="164" fontId="7" fillId="3" borderId="38" xfId="0" applyNumberFormat="1" applyFont="1" applyFill="1" applyBorder="1" applyProtection="1">
      <protection hidden="1"/>
    </xf>
    <xf numFmtId="16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7" fillId="0" borderId="39" xfId="0" applyFont="1" applyBorder="1" applyProtection="1">
      <protection hidden="1"/>
    </xf>
    <xf numFmtId="0" fontId="0" fillId="0" borderId="0" xfId="0" applyProtection="1">
      <protection hidden="1"/>
    </xf>
    <xf numFmtId="0" fontId="3" fillId="0" borderId="3" xfId="0" applyFont="1" applyBorder="1" applyProtection="1"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0" xfId="0" applyFont="1" applyBorder="1" applyProtection="1">
      <protection locked="0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0" xfId="58" applyFont="1" applyBorder="1" applyProtection="1">
      <alignment/>
      <protection locked="0"/>
    </xf>
    <xf numFmtId="0" fontId="7" fillId="0" borderId="10" xfId="58" applyFont="1" applyBorder="1" applyProtection="1">
      <alignment/>
      <protection locked="0"/>
    </xf>
    <xf numFmtId="164" fontId="7" fillId="0" borderId="5" xfId="26" applyNumberFormat="1" applyFont="1" applyBorder="1" applyAlignment="1" applyProtection="1">
      <alignment horizontal="righ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8" xfId="0" applyFont="1" applyBorder="1" applyProtection="1">
      <protection locked="0"/>
    </xf>
    <xf numFmtId="165" fontId="7" fillId="0" borderId="6" xfId="26" applyNumberFormat="1" applyFont="1" applyBorder="1" applyAlignment="1" applyProtection="1">
      <alignment horizontal="right"/>
      <protection locked="0"/>
    </xf>
    <xf numFmtId="165" fontId="7" fillId="0" borderId="8" xfId="26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64" fontId="7" fillId="0" borderId="7" xfId="26" applyNumberFormat="1" applyFont="1" applyBorder="1" applyAlignment="1" applyProtection="1">
      <alignment horizontal="right"/>
      <protection locked="0"/>
    </xf>
    <xf numFmtId="164" fontId="7" fillId="0" borderId="11" xfId="26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164" fontId="7" fillId="0" borderId="8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64" fontId="7" fillId="0" borderId="5" xfId="26" applyNumberFormat="1" applyFont="1" applyBorder="1" applyAlignment="1" applyProtection="1">
      <alignment horizontal="right"/>
      <protection hidden="1"/>
    </xf>
    <xf numFmtId="164" fontId="7" fillId="0" borderId="10" xfId="26" applyNumberFormat="1" applyFont="1" applyBorder="1" applyAlignment="1" applyProtection="1">
      <alignment horizontal="right"/>
      <protection hidden="1"/>
    </xf>
    <xf numFmtId="0" fontId="7" fillId="0" borderId="10" xfId="58" applyFont="1" applyBorder="1" applyAlignment="1" applyProtection="1">
      <alignment horizontal="left"/>
      <protection locked="0"/>
    </xf>
    <xf numFmtId="164" fontId="7" fillId="0" borderId="12" xfId="26" applyNumberFormat="1" applyFont="1" applyBorder="1" applyAlignment="1" applyProtection="1">
      <alignment horizontal="right"/>
      <protection locked="0"/>
    </xf>
    <xf numFmtId="164" fontId="7" fillId="0" borderId="40" xfId="26" applyNumberFormat="1" applyFont="1" applyBorder="1" applyAlignment="1" applyProtection="1">
      <alignment horizontal="right"/>
      <protection locked="0"/>
    </xf>
    <xf numFmtId="164" fontId="7" fillId="0" borderId="5" xfId="26" applyNumberFormat="1" applyFont="1" applyBorder="1" applyAlignment="1" applyProtection="1">
      <alignment horizontal="center"/>
      <protection locked="0"/>
    </xf>
    <xf numFmtId="164" fontId="7" fillId="0" borderId="10" xfId="26" applyNumberFormat="1" applyFont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10" xfId="58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164" fontId="7" fillId="0" borderId="12" xfId="16" applyNumberFormat="1" applyFont="1" applyBorder="1" applyAlignment="1" applyProtection="1">
      <alignment horizontal="right"/>
      <protection locked="0"/>
    </xf>
    <xf numFmtId="164" fontId="7" fillId="0" borderId="40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164" fontId="7" fillId="0" borderId="11" xfId="16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4" fontId="7" fillId="0" borderId="12" xfId="0" applyNumberFormat="1" applyFont="1" applyBorder="1" applyAlignment="1" applyProtection="1">
      <alignment horizontal="right"/>
      <protection locked="0"/>
    </xf>
    <xf numFmtId="164" fontId="7" fillId="0" borderId="40" xfId="0" applyNumberFormat="1" applyFont="1" applyBorder="1" applyAlignment="1" applyProtection="1">
      <alignment horizontal="right"/>
      <protection locked="0"/>
    </xf>
    <xf numFmtId="164" fontId="7" fillId="0" borderId="27" xfId="0" applyNumberFormat="1" applyFont="1" applyBorder="1" applyAlignment="1" applyProtection="1">
      <alignment horizontal="right"/>
      <protection locked="0"/>
    </xf>
    <xf numFmtId="164" fontId="7" fillId="0" borderId="9" xfId="0" applyNumberFormat="1" applyFont="1" applyBorder="1" applyAlignment="1" applyProtection="1">
      <alignment horizontal="right"/>
      <protection locked="0"/>
    </xf>
    <xf numFmtId="164" fontId="7" fillId="0" borderId="41" xfId="0" applyNumberFormat="1" applyFont="1" applyBorder="1" applyAlignment="1" applyProtection="1">
      <alignment horizontal="right"/>
      <protection locked="0"/>
    </xf>
    <xf numFmtId="164" fontId="7" fillId="0" borderId="42" xfId="0" applyNumberFormat="1" applyFont="1" applyBorder="1" applyAlignment="1" applyProtection="1">
      <alignment horizontal="right"/>
      <protection locked="0"/>
    </xf>
    <xf numFmtId="164" fontId="7" fillId="0" borderId="5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right"/>
      <protection hidden="1"/>
    </xf>
    <xf numFmtId="164" fontId="7" fillId="0" borderId="11" xfId="0" applyNumberFormat="1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5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164" fontId="7" fillId="0" borderId="6" xfId="0" applyNumberFormat="1" applyFont="1" applyBorder="1" applyAlignment="1" applyProtection="1">
      <alignment/>
      <protection locked="0"/>
    </xf>
    <xf numFmtId="164" fontId="7" fillId="0" borderId="8" xfId="0" applyNumberFormat="1" applyFont="1" applyBorder="1" applyAlignment="1" applyProtection="1">
      <alignment/>
      <protection locked="0"/>
    </xf>
    <xf numFmtId="164" fontId="7" fillId="0" borderId="6" xfId="0" applyNumberFormat="1" applyFont="1" applyBorder="1" applyAlignment="1" applyProtection="1">
      <alignment/>
      <protection hidden="1"/>
    </xf>
    <xf numFmtId="164" fontId="7" fillId="0" borderId="8" xfId="0" applyNumberFormat="1" applyFont="1" applyBorder="1" applyAlignment="1" applyProtection="1">
      <alignment/>
      <protection hidden="1"/>
    </xf>
    <xf numFmtId="164" fontId="7" fillId="0" borderId="5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43" xfId="0" applyNumberFormat="1" applyFont="1" applyBorder="1" applyProtection="1">
      <protection locked="0"/>
    </xf>
    <xf numFmtId="164" fontId="7" fillId="0" borderId="44" xfId="0" applyNumberFormat="1" applyFont="1" applyBorder="1" applyProtection="1">
      <protection locked="0"/>
    </xf>
    <xf numFmtId="164" fontId="7" fillId="0" borderId="5" xfId="58" applyNumberFormat="1" applyFont="1" applyBorder="1" applyProtection="1">
      <alignment/>
      <protection locked="0"/>
    </xf>
    <xf numFmtId="164" fontId="7" fillId="0" borderId="10" xfId="58" applyNumberFormat="1" applyFont="1" applyBorder="1" applyProtection="1">
      <alignment/>
      <protection locked="0"/>
    </xf>
    <xf numFmtId="164" fontId="7" fillId="0" borderId="27" xfId="0" applyNumberFormat="1" applyFont="1" applyBorder="1" applyProtection="1">
      <protection hidden="1"/>
    </xf>
    <xf numFmtId="164" fontId="7" fillId="0" borderId="9" xfId="0" applyNumberFormat="1" applyFont="1" applyBorder="1" applyProtection="1">
      <protection hidden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164" fontId="7" fillId="0" borderId="12" xfId="0" applyNumberFormat="1" applyFont="1" applyBorder="1" applyProtection="1">
      <protection hidden="1"/>
    </xf>
    <xf numFmtId="164" fontId="7" fillId="0" borderId="40" xfId="0" applyNumberFormat="1" applyFont="1" applyBorder="1" applyProtection="1">
      <protection hidden="1"/>
    </xf>
    <xf numFmtId="164" fontId="7" fillId="0" borderId="5" xfId="0" applyNumberFormat="1" applyFont="1" applyBorder="1" applyProtection="1">
      <protection hidden="1"/>
    </xf>
    <xf numFmtId="164" fontId="7" fillId="0" borderId="10" xfId="0" applyNumberFormat="1" applyFont="1" applyBorder="1" applyProtection="1">
      <protection hidden="1"/>
    </xf>
    <xf numFmtId="0" fontId="3" fillId="0" borderId="5" xfId="0" applyFont="1" applyBorder="1"/>
    <xf numFmtId="0" fontId="3" fillId="0" borderId="0" xfId="0" applyFont="1" applyBorder="1"/>
    <xf numFmtId="164" fontId="7" fillId="0" borderId="6" xfId="0" applyNumberFormat="1" applyFont="1" applyBorder="1" applyProtection="1">
      <protection hidden="1"/>
    </xf>
    <xf numFmtId="164" fontId="7" fillId="0" borderId="8" xfId="0" applyNumberFormat="1" applyFont="1" applyBorder="1" applyProtection="1">
      <protection hidden="1"/>
    </xf>
    <xf numFmtId="164" fontId="7" fillId="0" borderId="5" xfId="0" applyNumberFormat="1" applyFont="1" applyBorder="1" applyAlignment="1" applyProtection="1">
      <alignment/>
      <protection hidden="1"/>
    </xf>
    <xf numFmtId="164" fontId="7" fillId="0" borderId="10" xfId="0" applyNumberFormat="1" applyFont="1" applyBorder="1" applyAlignment="1" applyProtection="1">
      <alignment/>
      <protection hidden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7" fillId="0" borderId="3" xfId="0" applyFont="1" applyBorder="1" applyAlignment="1" applyProtection="1">
      <alignment horizontal="left"/>
      <protection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4" fontId="3" fillId="0" borderId="6" xfId="0" applyNumberFormat="1" applyFont="1" applyBorder="1" applyProtection="1">
      <protection hidden="1"/>
    </xf>
    <xf numFmtId="164" fontId="3" fillId="0" borderId="8" xfId="0" applyNumberFormat="1" applyFont="1" applyBorder="1" applyProtection="1">
      <protection hidden="1"/>
    </xf>
    <xf numFmtId="0" fontId="3" fillId="0" borderId="2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0" fillId="0" borderId="0" xfId="0" applyFill="1" applyBorder="1"/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4" borderId="27" xfId="0" applyFont="1" applyFill="1" applyBorder="1" applyAlignment="1" applyProtection="1">
      <alignment horizontal="left"/>
      <protection hidden="1"/>
    </xf>
    <xf numFmtId="0" fontId="7" fillId="4" borderId="3" xfId="0" applyFont="1" applyFill="1" applyBorder="1" applyAlignment="1" applyProtection="1">
      <alignment horizontal="left"/>
      <protection hidden="1"/>
    </xf>
    <xf numFmtId="0" fontId="7" fillId="4" borderId="9" xfId="0" applyFont="1" applyFill="1" applyBorder="1" applyAlignment="1" applyProtection="1">
      <alignment horizontal="left"/>
      <protection hidden="1"/>
    </xf>
    <xf numFmtId="0" fontId="3" fillId="0" borderId="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7" fillId="4" borderId="27" xfId="0" applyFont="1" applyFill="1" applyBorder="1" applyProtection="1">
      <protection hidden="1"/>
    </xf>
    <xf numFmtId="0" fontId="7" fillId="4" borderId="3" xfId="0" applyFont="1" applyFill="1" applyBorder="1" applyProtection="1">
      <protection hidden="1"/>
    </xf>
    <xf numFmtId="0" fontId="7" fillId="4" borderId="9" xfId="0" applyFont="1" applyFill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SheetLayoutView="100" zoomScalePageLayoutView="84" workbookViewId="0" topLeftCell="A1">
      <selection activeCell="B51" sqref="B51"/>
    </sheetView>
  </sheetViews>
  <sheetFormatPr defaultColWidth="0" defaultRowHeight="12.75" zeroHeight="1"/>
  <cols>
    <col min="1" max="4" width="3.57421875" style="40" customWidth="1"/>
    <col min="5" max="5" width="43.00390625" style="40" customWidth="1"/>
    <col min="6" max="6" width="6.00390625" style="40" customWidth="1"/>
    <col min="7" max="7" width="20.421875" style="40" customWidth="1"/>
    <col min="8" max="10" width="12.57421875" style="0" hidden="1" customWidth="1"/>
    <col min="11" max="16384" width="9.140625" style="0" hidden="1" customWidth="1"/>
  </cols>
  <sheetData>
    <row r="1" spans="1:7" ht="46.5" customHeight="1">
      <c r="A1" s="187" t="s">
        <v>136</v>
      </c>
      <c r="B1" s="187"/>
      <c r="C1" s="187"/>
      <c r="D1" s="187"/>
      <c r="E1" s="187"/>
      <c r="F1" s="187"/>
      <c r="G1" s="187"/>
    </row>
    <row r="2" spans="1:7" ht="20.1" customHeight="1">
      <c r="A2" s="188" t="s">
        <v>8</v>
      </c>
      <c r="B2" s="188"/>
      <c r="C2" s="188"/>
      <c r="D2" s="189" t="s">
        <v>154</v>
      </c>
      <c r="E2" s="189"/>
      <c r="F2" s="52" t="s">
        <v>9</v>
      </c>
      <c r="G2" s="53">
        <v>42850</v>
      </c>
    </row>
    <row r="3" spans="1:7" ht="15" customHeight="1">
      <c r="A3" s="42"/>
      <c r="B3" s="42"/>
      <c r="C3" s="42"/>
      <c r="D3" s="190"/>
      <c r="E3" s="190"/>
      <c r="F3" s="191"/>
      <c r="G3" s="191"/>
    </row>
    <row r="4" spans="1:7" ht="12.75">
      <c r="A4" s="49"/>
      <c r="B4" s="49"/>
      <c r="C4" s="49"/>
      <c r="D4" s="49"/>
      <c r="E4" s="49"/>
      <c r="F4" s="186"/>
      <c r="G4" s="186"/>
    </row>
    <row r="5" spans="1:7" s="3" customFormat="1" ht="15" customHeight="1">
      <c r="A5" s="192" t="s">
        <v>54</v>
      </c>
      <c r="B5" s="193"/>
      <c r="C5" s="193"/>
      <c r="D5" s="193"/>
      <c r="E5" s="194"/>
      <c r="F5" s="200" t="s">
        <v>59</v>
      </c>
      <c r="G5" s="201"/>
    </row>
    <row r="6" spans="1:7" s="3" customFormat="1" ht="15" customHeight="1">
      <c r="A6" s="195"/>
      <c r="B6" s="196"/>
      <c r="C6" s="196"/>
      <c r="D6" s="196"/>
      <c r="E6" s="197"/>
      <c r="F6" s="202"/>
      <c r="G6" s="203"/>
    </row>
    <row r="7" spans="1:10" s="1" customFormat="1" ht="20.25" customHeight="1">
      <c r="A7" s="198"/>
      <c r="B7" s="188"/>
      <c r="C7" s="188"/>
      <c r="D7" s="188"/>
      <c r="E7" s="199"/>
      <c r="F7" s="204"/>
      <c r="G7" s="205"/>
      <c r="H7" s="2"/>
      <c r="I7" s="2"/>
      <c r="J7" s="2"/>
    </row>
    <row r="8" spans="1:7" ht="15" customHeight="1">
      <c r="A8" s="206" t="s">
        <v>120</v>
      </c>
      <c r="B8" s="207"/>
      <c r="C8" s="207"/>
      <c r="D8" s="207"/>
      <c r="E8" s="208"/>
      <c r="F8" s="209"/>
      <c r="G8" s="210"/>
    </row>
    <row r="9" spans="1:7" ht="15" customHeight="1">
      <c r="A9" s="38">
        <v>1</v>
      </c>
      <c r="B9" s="181" t="s">
        <v>155</v>
      </c>
      <c r="C9" s="182"/>
      <c r="D9" s="182"/>
      <c r="E9" s="183"/>
      <c r="F9" s="184">
        <v>3464485</v>
      </c>
      <c r="G9" s="185"/>
    </row>
    <row r="10" spans="1:7" ht="15" customHeight="1">
      <c r="A10" s="38">
        <v>2</v>
      </c>
      <c r="B10" s="181" t="s">
        <v>156</v>
      </c>
      <c r="C10" s="182"/>
      <c r="D10" s="182"/>
      <c r="E10" s="183"/>
      <c r="F10" s="184">
        <v>4122959</v>
      </c>
      <c r="G10" s="185"/>
    </row>
    <row r="11" spans="1:7" ht="15" customHeight="1">
      <c r="A11" s="38">
        <v>3</v>
      </c>
      <c r="B11" s="181" t="s">
        <v>157</v>
      </c>
      <c r="C11" s="182"/>
      <c r="D11" s="182"/>
      <c r="E11" s="183"/>
      <c r="F11" s="184">
        <v>7319907</v>
      </c>
      <c r="G11" s="185"/>
    </row>
    <row r="12" spans="1:7" ht="15" customHeight="1">
      <c r="A12" s="38">
        <v>4</v>
      </c>
      <c r="B12" s="181" t="s">
        <v>158</v>
      </c>
      <c r="C12" s="182"/>
      <c r="D12" s="182"/>
      <c r="E12" s="183"/>
      <c r="F12" s="184">
        <v>8277767</v>
      </c>
      <c r="G12" s="185"/>
    </row>
    <row r="13" spans="1:7" ht="15" customHeight="1">
      <c r="A13" s="38">
        <v>5</v>
      </c>
      <c r="B13" s="181" t="s">
        <v>159</v>
      </c>
      <c r="C13" s="182"/>
      <c r="D13" s="182"/>
      <c r="E13" s="183"/>
      <c r="F13" s="184">
        <v>731909</v>
      </c>
      <c r="G13" s="185"/>
    </row>
    <row r="14" spans="1:7" ht="15" customHeight="1">
      <c r="A14" s="38">
        <v>6</v>
      </c>
      <c r="B14" s="211" t="s">
        <v>169</v>
      </c>
      <c r="C14" s="212"/>
      <c r="D14" s="212"/>
      <c r="E14" s="213"/>
      <c r="F14" s="184">
        <v>257646</v>
      </c>
      <c r="G14" s="185"/>
    </row>
    <row r="15" spans="1:7" ht="15" customHeight="1">
      <c r="A15" s="38">
        <v>7</v>
      </c>
      <c r="B15" s="211" t="s">
        <v>160</v>
      </c>
      <c r="C15" s="212"/>
      <c r="D15" s="212"/>
      <c r="E15" s="213"/>
      <c r="F15" s="184">
        <v>411907</v>
      </c>
      <c r="G15" s="185"/>
    </row>
    <row r="16" spans="1:7" ht="15" customHeight="1">
      <c r="A16" s="38">
        <v>8</v>
      </c>
      <c r="B16" s="54" t="s">
        <v>161</v>
      </c>
      <c r="C16" s="37"/>
      <c r="D16" s="37"/>
      <c r="E16" s="55"/>
      <c r="F16" s="56"/>
      <c r="G16" s="57">
        <v>1714717</v>
      </c>
    </row>
    <row r="17" spans="1:7" ht="15" customHeight="1">
      <c r="A17" s="38">
        <v>9</v>
      </c>
      <c r="B17" s="54" t="s">
        <v>162</v>
      </c>
      <c r="C17" s="37"/>
      <c r="D17" s="37"/>
      <c r="E17" s="55"/>
      <c r="F17" s="56"/>
      <c r="G17" s="57">
        <v>201697</v>
      </c>
    </row>
    <row r="18" spans="1:7" ht="15" customHeight="1">
      <c r="A18" s="38">
        <v>10</v>
      </c>
      <c r="B18" s="54" t="s">
        <v>163</v>
      </c>
      <c r="C18" s="37"/>
      <c r="D18" s="37"/>
      <c r="E18" s="55"/>
      <c r="F18" s="56"/>
      <c r="G18" s="57">
        <v>3069147</v>
      </c>
    </row>
    <row r="19" spans="1:7" ht="15" customHeight="1">
      <c r="A19" s="38">
        <v>11</v>
      </c>
      <c r="B19" s="54" t="s">
        <v>164</v>
      </c>
      <c r="C19" s="37"/>
      <c r="D19" s="37"/>
      <c r="E19" s="55"/>
      <c r="F19" s="56"/>
      <c r="G19" s="57">
        <v>745763</v>
      </c>
    </row>
    <row r="20" spans="1:7" ht="15" customHeight="1">
      <c r="A20" s="38">
        <v>12</v>
      </c>
      <c r="B20" s="211"/>
      <c r="C20" s="212"/>
      <c r="D20" s="212"/>
      <c r="E20" s="213"/>
      <c r="F20" s="184"/>
      <c r="G20" s="185"/>
    </row>
    <row r="21" spans="1:7" ht="15" customHeight="1">
      <c r="A21" s="38">
        <v>13</v>
      </c>
      <c r="B21" s="211"/>
      <c r="C21" s="212"/>
      <c r="D21" s="212"/>
      <c r="E21" s="213"/>
      <c r="F21" s="184"/>
      <c r="G21" s="185"/>
    </row>
    <row r="22" spans="1:7" ht="15" customHeight="1">
      <c r="A22" s="38">
        <v>14</v>
      </c>
      <c r="B22" s="211"/>
      <c r="C22" s="212"/>
      <c r="D22" s="212"/>
      <c r="E22" s="213"/>
      <c r="F22" s="184"/>
      <c r="G22" s="185"/>
    </row>
    <row r="23" spans="1:7" ht="15" customHeight="1">
      <c r="A23" s="38">
        <v>15</v>
      </c>
      <c r="B23" s="211"/>
      <c r="C23" s="212"/>
      <c r="D23" s="212"/>
      <c r="E23" s="213"/>
      <c r="F23" s="184"/>
      <c r="G23" s="185"/>
    </row>
    <row r="24" spans="1:7" ht="15" customHeight="1">
      <c r="A24" s="38">
        <v>16</v>
      </c>
      <c r="B24" s="211"/>
      <c r="C24" s="212"/>
      <c r="D24" s="212"/>
      <c r="E24" s="213"/>
      <c r="F24" s="184"/>
      <c r="G24" s="185"/>
    </row>
    <row r="25" spans="1:7" ht="15" customHeight="1">
      <c r="A25" s="38">
        <v>17</v>
      </c>
      <c r="B25" s="211"/>
      <c r="C25" s="212"/>
      <c r="D25" s="212"/>
      <c r="E25" s="213"/>
      <c r="F25" s="184"/>
      <c r="G25" s="185"/>
    </row>
    <row r="26" spans="1:7" ht="15" customHeight="1">
      <c r="A26" s="38">
        <v>18</v>
      </c>
      <c r="B26" s="211"/>
      <c r="C26" s="212"/>
      <c r="D26" s="212"/>
      <c r="E26" s="213"/>
      <c r="F26" s="184"/>
      <c r="G26" s="185"/>
    </row>
    <row r="27" spans="1:7" ht="15" customHeight="1">
      <c r="A27" s="38">
        <v>19</v>
      </c>
      <c r="B27" s="211"/>
      <c r="C27" s="212"/>
      <c r="D27" s="212"/>
      <c r="E27" s="213"/>
      <c r="F27" s="184"/>
      <c r="G27" s="185"/>
    </row>
    <row r="28" spans="1:7" ht="15" customHeight="1">
      <c r="A28" s="38">
        <v>20</v>
      </c>
      <c r="B28" s="214"/>
      <c r="C28" s="212"/>
      <c r="D28" s="212"/>
      <c r="E28" s="213"/>
      <c r="F28" s="184"/>
      <c r="G28" s="185"/>
    </row>
    <row r="29" spans="1:7" ht="15" customHeight="1">
      <c r="A29" s="38">
        <v>21</v>
      </c>
      <c r="B29" s="211"/>
      <c r="C29" s="212"/>
      <c r="D29" s="212"/>
      <c r="E29" s="213"/>
      <c r="F29" s="184"/>
      <c r="G29" s="185"/>
    </row>
    <row r="30" spans="1:7" ht="15" customHeight="1">
      <c r="A30" s="38">
        <v>22</v>
      </c>
      <c r="B30" s="211"/>
      <c r="C30" s="212"/>
      <c r="D30" s="212"/>
      <c r="E30" s="213"/>
      <c r="F30" s="184"/>
      <c r="G30" s="185"/>
    </row>
    <row r="31" spans="1:7" ht="15" customHeight="1">
      <c r="A31" s="38">
        <v>23</v>
      </c>
      <c r="B31" s="211"/>
      <c r="C31" s="212"/>
      <c r="D31" s="212"/>
      <c r="E31" s="213"/>
      <c r="F31" s="184"/>
      <c r="G31" s="185"/>
    </row>
    <row r="32" spans="1:7" ht="15" customHeight="1">
      <c r="A32" s="38">
        <v>24</v>
      </c>
      <c r="B32" s="211"/>
      <c r="C32" s="212"/>
      <c r="D32" s="212"/>
      <c r="E32" s="213"/>
      <c r="F32" s="184"/>
      <c r="G32" s="185"/>
    </row>
    <row r="33" spans="1:7" s="4" customFormat="1" ht="15" customHeight="1">
      <c r="A33" s="38">
        <v>25</v>
      </c>
      <c r="B33" s="211"/>
      <c r="C33" s="212"/>
      <c r="D33" s="212"/>
      <c r="E33" s="213"/>
      <c r="F33" s="184"/>
      <c r="G33" s="185"/>
    </row>
    <row r="34" spans="1:7" s="4" customFormat="1" ht="15" customHeight="1">
      <c r="A34" s="39"/>
      <c r="B34" s="222" t="s">
        <v>63</v>
      </c>
      <c r="C34" s="222"/>
      <c r="D34" s="222"/>
      <c r="E34" s="223"/>
      <c r="F34" s="216">
        <f>SUM(F9:G33)</f>
        <v>30317904</v>
      </c>
      <c r="G34" s="217"/>
    </row>
    <row r="35" spans="1:7" s="4" customFormat="1" ht="15" customHeight="1">
      <c r="A35" s="224" t="s">
        <v>121</v>
      </c>
      <c r="B35" s="225"/>
      <c r="C35" s="225"/>
      <c r="D35" s="225"/>
      <c r="E35" s="226"/>
      <c r="F35" s="227"/>
      <c r="G35" s="228"/>
    </row>
    <row r="36" spans="1:7" s="4" customFormat="1" ht="15" customHeight="1">
      <c r="A36" s="38">
        <v>1</v>
      </c>
      <c r="B36" s="181" t="s">
        <v>165</v>
      </c>
      <c r="C36" s="181"/>
      <c r="D36" s="181"/>
      <c r="E36" s="229"/>
      <c r="F36" s="184">
        <v>266836</v>
      </c>
      <c r="G36" s="185"/>
    </row>
    <row r="37" spans="1:7" s="4" customFormat="1" ht="15" customHeight="1">
      <c r="A37" s="38">
        <v>2</v>
      </c>
      <c r="B37" s="181" t="s">
        <v>166</v>
      </c>
      <c r="C37" s="181"/>
      <c r="D37" s="181"/>
      <c r="E37" s="229"/>
      <c r="F37" s="184">
        <v>5780975</v>
      </c>
      <c r="G37" s="185"/>
    </row>
    <row r="38" spans="1:7" s="4" customFormat="1" ht="15" customHeight="1">
      <c r="A38" s="38">
        <v>3</v>
      </c>
      <c r="B38" s="181" t="s">
        <v>160</v>
      </c>
      <c r="C38" s="181"/>
      <c r="D38" s="181"/>
      <c r="E38" s="229"/>
      <c r="F38" s="184">
        <f>1338699+308931</f>
        <v>1647630</v>
      </c>
      <c r="G38" s="185"/>
    </row>
    <row r="39" spans="1:7" s="4" customFormat="1" ht="15" customHeight="1">
      <c r="A39" s="38">
        <v>4</v>
      </c>
      <c r="B39" s="211" t="s">
        <v>167</v>
      </c>
      <c r="C39" s="211"/>
      <c r="D39" s="211"/>
      <c r="E39" s="215"/>
      <c r="F39" s="184">
        <v>15711439</v>
      </c>
      <c r="G39" s="185"/>
    </row>
    <row r="40" spans="1:7" s="4" customFormat="1" ht="15" customHeight="1">
      <c r="A40" s="38">
        <v>5</v>
      </c>
      <c r="B40" s="211" t="s">
        <v>161</v>
      </c>
      <c r="C40" s="211"/>
      <c r="D40" s="211"/>
      <c r="E40" s="215"/>
      <c r="F40" s="184">
        <v>5144151</v>
      </c>
      <c r="G40" s="185"/>
    </row>
    <row r="41" spans="1:7" s="4" customFormat="1" ht="15" customHeight="1">
      <c r="A41" s="38">
        <v>6</v>
      </c>
      <c r="B41" s="211" t="s">
        <v>162</v>
      </c>
      <c r="C41" s="211"/>
      <c r="D41" s="211"/>
      <c r="E41" s="215"/>
      <c r="F41" s="184">
        <f>201697+403394</f>
        <v>605091</v>
      </c>
      <c r="G41" s="185"/>
    </row>
    <row r="42" spans="1:7" s="4" customFormat="1" ht="15" customHeight="1">
      <c r="A42" s="38">
        <v>7</v>
      </c>
      <c r="B42" s="181" t="s">
        <v>168</v>
      </c>
      <c r="C42" s="181"/>
      <c r="D42" s="181"/>
      <c r="E42" s="229"/>
      <c r="F42" s="184">
        <f>901763+386470</f>
        <v>1288233</v>
      </c>
      <c r="G42" s="185"/>
    </row>
    <row r="43" spans="1:7" s="4" customFormat="1" ht="15" customHeight="1">
      <c r="A43" s="38">
        <v>8</v>
      </c>
      <c r="B43" s="181" t="s">
        <v>163</v>
      </c>
      <c r="C43" s="181"/>
      <c r="D43" s="181"/>
      <c r="E43" s="229"/>
      <c r="F43" s="184">
        <v>458608</v>
      </c>
      <c r="G43" s="185"/>
    </row>
    <row r="44" spans="1:7" s="4" customFormat="1" ht="15" customHeight="1">
      <c r="A44" s="38">
        <v>9</v>
      </c>
      <c r="B44" s="181" t="s">
        <v>164</v>
      </c>
      <c r="C44" s="181"/>
      <c r="D44" s="181"/>
      <c r="E44" s="229"/>
      <c r="F44" s="184">
        <f>372881+372881</f>
        <v>745762</v>
      </c>
      <c r="G44" s="185"/>
    </row>
    <row r="45" spans="1:7" s="4" customFormat="1" ht="15" customHeight="1">
      <c r="A45" s="38">
        <v>10</v>
      </c>
      <c r="B45" s="181" t="s">
        <v>187</v>
      </c>
      <c r="C45" s="181"/>
      <c r="D45" s="181"/>
      <c r="E45" s="229"/>
      <c r="F45" s="184">
        <v>362724</v>
      </c>
      <c r="G45" s="185"/>
    </row>
    <row r="46" spans="1:7" s="4" customFormat="1" ht="15" customHeight="1">
      <c r="A46" s="38">
        <v>11</v>
      </c>
      <c r="B46" s="234"/>
      <c r="C46" s="234"/>
      <c r="D46" s="234"/>
      <c r="E46" s="235"/>
      <c r="F46" s="232"/>
      <c r="G46" s="233"/>
    </row>
    <row r="47" spans="1:7" s="4" customFormat="1" ht="15" customHeight="1">
      <c r="A47" s="38">
        <v>12</v>
      </c>
      <c r="B47" s="211"/>
      <c r="C47" s="211"/>
      <c r="D47" s="211"/>
      <c r="E47" s="215"/>
      <c r="F47" s="184"/>
      <c r="G47" s="185"/>
    </row>
    <row r="48" spans="1:7" s="4" customFormat="1" ht="15" customHeight="1">
      <c r="A48" s="38">
        <v>13</v>
      </c>
      <c r="B48" s="211"/>
      <c r="C48" s="211"/>
      <c r="D48" s="211"/>
      <c r="E48" s="215"/>
      <c r="F48" s="184"/>
      <c r="G48" s="185"/>
    </row>
    <row r="49" spans="1:7" s="4" customFormat="1" ht="15" customHeight="1">
      <c r="A49" s="38">
        <v>14</v>
      </c>
      <c r="B49" s="211"/>
      <c r="C49" s="211"/>
      <c r="D49" s="211"/>
      <c r="E49" s="215"/>
      <c r="F49" s="184"/>
      <c r="G49" s="185"/>
    </row>
    <row r="50" spans="1:7" s="4" customFormat="1" ht="15" customHeight="1">
      <c r="A50" s="38">
        <v>15</v>
      </c>
      <c r="B50" s="211"/>
      <c r="C50" s="211"/>
      <c r="D50" s="211"/>
      <c r="E50" s="215"/>
      <c r="F50" s="184"/>
      <c r="G50" s="185"/>
    </row>
    <row r="51" spans="1:7" s="4" customFormat="1" ht="15" customHeight="1">
      <c r="A51" s="179"/>
      <c r="B51" s="58" t="s">
        <v>122</v>
      </c>
      <c r="C51" s="58"/>
      <c r="D51" s="58"/>
      <c r="E51" s="59"/>
      <c r="F51" s="216">
        <f>SUM(F36:G50)</f>
        <v>32011449</v>
      </c>
      <c r="G51" s="217"/>
    </row>
    <row r="52" spans="1:7" s="4" customFormat="1" ht="15" customHeight="1">
      <c r="A52" s="206" t="s">
        <v>123</v>
      </c>
      <c r="B52" s="218"/>
      <c r="C52" s="218"/>
      <c r="D52" s="218"/>
      <c r="E52" s="219"/>
      <c r="F52" s="220">
        <f>SUM(F34+F51)</f>
        <v>62329353</v>
      </c>
      <c r="G52" s="221"/>
    </row>
    <row r="53" spans="1:7" s="4" customFormat="1" ht="15" customHeight="1">
      <c r="A53" s="224" t="s">
        <v>53</v>
      </c>
      <c r="B53" s="225"/>
      <c r="C53" s="225"/>
      <c r="D53" s="225"/>
      <c r="E53" s="226"/>
      <c r="F53" s="184"/>
      <c r="G53" s="185"/>
    </row>
    <row r="54" spans="1:7" s="4" customFormat="1" ht="15" customHeight="1">
      <c r="A54" s="224" t="s">
        <v>20</v>
      </c>
      <c r="B54" s="225"/>
      <c r="C54" s="225"/>
      <c r="D54" s="225"/>
      <c r="E54" s="226"/>
      <c r="F54" s="184">
        <v>1878373</v>
      </c>
      <c r="G54" s="185"/>
    </row>
    <row r="55" spans="1:7" s="4" customFormat="1" ht="15" customHeight="1" thickBot="1">
      <c r="A55" s="224" t="s">
        <v>40</v>
      </c>
      <c r="B55" s="225"/>
      <c r="C55" s="225"/>
      <c r="D55" s="225"/>
      <c r="E55" s="226"/>
      <c r="F55" s="184"/>
      <c r="G55" s="185"/>
    </row>
    <row r="56" spans="1:7" ht="15" customHeight="1" thickBot="1">
      <c r="A56" s="60" t="s">
        <v>23</v>
      </c>
      <c r="B56" s="61"/>
      <c r="C56" s="61"/>
      <c r="D56" s="61"/>
      <c r="E56" s="61"/>
      <c r="F56" s="230">
        <f>SUM(F52:G55)</f>
        <v>64207726</v>
      </c>
      <c r="G56" s="231"/>
    </row>
  </sheetData>
  <sheetProtection selectLockedCells="1"/>
  <mergeCells count="96">
    <mergeCell ref="B40:E40"/>
    <mergeCell ref="F40:G40"/>
    <mergeCell ref="B41:E41"/>
    <mergeCell ref="F41:G41"/>
    <mergeCell ref="F45:G45"/>
    <mergeCell ref="B42:E42"/>
    <mergeCell ref="F42:G42"/>
    <mergeCell ref="B37:E37"/>
    <mergeCell ref="F37:G37"/>
    <mergeCell ref="B38:E38"/>
    <mergeCell ref="F38:G38"/>
    <mergeCell ref="B39:E39"/>
    <mergeCell ref="F39:G39"/>
    <mergeCell ref="A53:E53"/>
    <mergeCell ref="F53:G53"/>
    <mergeCell ref="B43:E43"/>
    <mergeCell ref="F43:G43"/>
    <mergeCell ref="B44:E44"/>
    <mergeCell ref="F44:G44"/>
    <mergeCell ref="F46:G46"/>
    <mergeCell ref="B46:E46"/>
    <mergeCell ref="B45:E45"/>
    <mergeCell ref="A54:E54"/>
    <mergeCell ref="F54:G54"/>
    <mergeCell ref="A55:E55"/>
    <mergeCell ref="F55:G55"/>
    <mergeCell ref="F56:G56"/>
    <mergeCell ref="B47:E47"/>
    <mergeCell ref="F47:G47"/>
    <mergeCell ref="B48:E48"/>
    <mergeCell ref="F48:G48"/>
    <mergeCell ref="B49:E49"/>
    <mergeCell ref="F49:G49"/>
    <mergeCell ref="B50:E50"/>
    <mergeCell ref="F50:G50"/>
    <mergeCell ref="F51:G51"/>
    <mergeCell ref="A52:E52"/>
    <mergeCell ref="F52:G52"/>
    <mergeCell ref="F36:G36"/>
    <mergeCell ref="B31:E31"/>
    <mergeCell ref="F31:G31"/>
    <mergeCell ref="B32:E32"/>
    <mergeCell ref="F32:G32"/>
    <mergeCell ref="B33:E33"/>
    <mergeCell ref="F33:G33"/>
    <mergeCell ref="B34:E34"/>
    <mergeCell ref="F34:G34"/>
    <mergeCell ref="A35:E35"/>
    <mergeCell ref="F35:G35"/>
    <mergeCell ref="B36:E36"/>
    <mergeCell ref="B28:E28"/>
    <mergeCell ref="F28:G28"/>
    <mergeCell ref="B29:E29"/>
    <mergeCell ref="F29:G29"/>
    <mergeCell ref="B30:E30"/>
    <mergeCell ref="F30:G30"/>
    <mergeCell ref="B25:E25"/>
    <mergeCell ref="F25:G25"/>
    <mergeCell ref="B26:E26"/>
    <mergeCell ref="F26:G26"/>
    <mergeCell ref="B27:E27"/>
    <mergeCell ref="F27:G27"/>
    <mergeCell ref="B22:E22"/>
    <mergeCell ref="F22:G22"/>
    <mergeCell ref="B23:E23"/>
    <mergeCell ref="F23:G23"/>
    <mergeCell ref="B24:E24"/>
    <mergeCell ref="F24:G24"/>
    <mergeCell ref="B20:E20"/>
    <mergeCell ref="F20:G20"/>
    <mergeCell ref="B21:E21"/>
    <mergeCell ref="F21:G21"/>
    <mergeCell ref="B13:E13"/>
    <mergeCell ref="F13:G13"/>
    <mergeCell ref="B14:E14"/>
    <mergeCell ref="F14:G14"/>
    <mergeCell ref="B15:E15"/>
    <mergeCell ref="F15:G15"/>
    <mergeCell ref="B12:E12"/>
    <mergeCell ref="F12:G12"/>
    <mergeCell ref="A5:E7"/>
    <mergeCell ref="F5:G7"/>
    <mergeCell ref="A8:E8"/>
    <mergeCell ref="F8:G8"/>
    <mergeCell ref="B9:E9"/>
    <mergeCell ref="F9:G9"/>
    <mergeCell ref="B10:E10"/>
    <mergeCell ref="F10:G10"/>
    <mergeCell ref="B11:E11"/>
    <mergeCell ref="F11:G11"/>
    <mergeCell ref="F4:G4"/>
    <mergeCell ref="A1:G1"/>
    <mergeCell ref="A2:C2"/>
    <mergeCell ref="D2:E2"/>
    <mergeCell ref="D3:E3"/>
    <mergeCell ref="F3:G3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"/>
  <sheetViews>
    <sheetView zoomScale="90" zoomScaleNormal="90" zoomScaleSheetLayoutView="100" workbookViewId="0" topLeftCell="A46">
      <selection activeCell="A5" sqref="A5:E6"/>
    </sheetView>
  </sheetViews>
  <sheetFormatPr defaultColWidth="0" defaultRowHeight="12.75" zeroHeight="1"/>
  <cols>
    <col min="1" max="4" width="3.57421875" style="27" customWidth="1"/>
    <col min="5" max="5" width="49.28125" style="27" customWidth="1"/>
    <col min="6" max="6" width="10.8515625" style="27" customWidth="1"/>
    <col min="7" max="7" width="31.140625" style="27" customWidth="1"/>
    <col min="8" max="16384" width="9.140625" style="0" hidden="1" customWidth="1"/>
  </cols>
  <sheetData>
    <row r="1" spans="1:7" ht="46.5" customHeight="1">
      <c r="A1" s="249" t="s">
        <v>137</v>
      </c>
      <c r="B1" s="249"/>
      <c r="C1" s="249"/>
      <c r="D1" s="249"/>
      <c r="E1" s="249"/>
      <c r="F1" s="249"/>
      <c r="G1" s="249"/>
    </row>
    <row r="2" spans="1:7" ht="20.1" customHeight="1">
      <c r="A2" s="188" t="s">
        <v>8</v>
      </c>
      <c r="B2" s="188"/>
      <c r="C2" s="188"/>
      <c r="D2" s="248" t="str">
        <f>'CSS '!D2:E2</f>
        <v>Santa Clara</v>
      </c>
      <c r="E2" s="248"/>
      <c r="F2" s="33" t="s">
        <v>9</v>
      </c>
      <c r="G2" s="34">
        <f>'CSS '!G2</f>
        <v>42850</v>
      </c>
    </row>
    <row r="3" spans="1:7" ht="15" customHeight="1">
      <c r="A3" s="41"/>
      <c r="B3" s="42"/>
      <c r="C3" s="42"/>
      <c r="D3" s="190"/>
      <c r="E3" s="190"/>
      <c r="F3" s="43"/>
      <c r="G3" s="44"/>
    </row>
    <row r="4" spans="1:7" ht="15" customHeight="1">
      <c r="A4" s="45"/>
      <c r="B4" s="44"/>
      <c r="C4" s="44"/>
      <c r="D4" s="44"/>
      <c r="E4" s="44"/>
      <c r="F4" s="44"/>
      <c r="G4" s="44"/>
    </row>
    <row r="5" spans="1:7" s="3" customFormat="1" ht="15" customHeight="1">
      <c r="A5" s="192" t="s">
        <v>55</v>
      </c>
      <c r="B5" s="193"/>
      <c r="C5" s="193"/>
      <c r="D5" s="193"/>
      <c r="E5" s="194"/>
      <c r="F5" s="192" t="s">
        <v>0</v>
      </c>
      <c r="G5" s="194"/>
    </row>
    <row r="6" spans="1:7" s="1" customFormat="1" ht="34.5" customHeight="1">
      <c r="A6" s="198"/>
      <c r="B6" s="188"/>
      <c r="C6" s="188"/>
      <c r="D6" s="188"/>
      <c r="E6" s="199"/>
      <c r="F6" s="204" t="s">
        <v>59</v>
      </c>
      <c r="G6" s="205"/>
    </row>
    <row r="7" spans="1:7" ht="15" customHeight="1">
      <c r="A7" s="206" t="s">
        <v>128</v>
      </c>
      <c r="B7" s="207"/>
      <c r="C7" s="207"/>
      <c r="D7" s="207"/>
      <c r="E7" s="208"/>
      <c r="F7" s="236"/>
      <c r="G7" s="237"/>
    </row>
    <row r="8" spans="1:7" ht="15" customHeight="1">
      <c r="A8" s="38">
        <v>1</v>
      </c>
      <c r="B8" s="181" t="s">
        <v>170</v>
      </c>
      <c r="C8" s="181"/>
      <c r="D8" s="181"/>
      <c r="E8" s="229"/>
      <c r="F8" s="184">
        <v>1198823</v>
      </c>
      <c r="G8" s="185"/>
    </row>
    <row r="9" spans="1:7" ht="15" customHeight="1">
      <c r="A9" s="38">
        <v>2</v>
      </c>
      <c r="B9" s="181" t="s">
        <v>171</v>
      </c>
      <c r="C9" s="181"/>
      <c r="D9" s="181"/>
      <c r="E9" s="229"/>
      <c r="F9" s="184">
        <v>7217590</v>
      </c>
      <c r="G9" s="185"/>
    </row>
    <row r="10" spans="1:7" ht="15" customHeight="1">
      <c r="A10" s="38">
        <v>3</v>
      </c>
      <c r="B10" s="181" t="s">
        <v>172</v>
      </c>
      <c r="C10" s="181"/>
      <c r="D10" s="181"/>
      <c r="E10" s="229"/>
      <c r="F10" s="184">
        <v>316476</v>
      </c>
      <c r="G10" s="185"/>
    </row>
    <row r="11" spans="1:7" ht="15" customHeight="1">
      <c r="A11" s="38">
        <v>4</v>
      </c>
      <c r="B11" s="181" t="s">
        <v>173</v>
      </c>
      <c r="C11" s="181"/>
      <c r="D11" s="181"/>
      <c r="E11" s="229"/>
      <c r="F11" s="184">
        <v>962952</v>
      </c>
      <c r="G11" s="185"/>
    </row>
    <row r="12" spans="1:7" ht="15" customHeight="1">
      <c r="A12" s="38">
        <v>5</v>
      </c>
      <c r="B12" s="181" t="s">
        <v>174</v>
      </c>
      <c r="C12" s="181"/>
      <c r="D12" s="181"/>
      <c r="E12" s="229"/>
      <c r="F12" s="184">
        <v>723280</v>
      </c>
      <c r="G12" s="185"/>
    </row>
    <row r="13" spans="1:7" ht="15" customHeight="1">
      <c r="A13" s="38">
        <v>6</v>
      </c>
      <c r="B13" s="181"/>
      <c r="C13" s="181"/>
      <c r="D13" s="181"/>
      <c r="E13" s="229"/>
      <c r="F13" s="184"/>
      <c r="G13" s="185"/>
    </row>
    <row r="14" spans="1:7" ht="15" customHeight="1">
      <c r="A14" s="38">
        <v>7</v>
      </c>
      <c r="B14" s="181"/>
      <c r="C14" s="181"/>
      <c r="D14" s="181"/>
      <c r="E14" s="229"/>
      <c r="F14" s="184"/>
      <c r="G14" s="185"/>
    </row>
    <row r="15" spans="1:7" ht="15" customHeight="1">
      <c r="A15" s="38">
        <v>8</v>
      </c>
      <c r="B15" s="211"/>
      <c r="C15" s="211"/>
      <c r="D15" s="211"/>
      <c r="E15" s="215"/>
      <c r="F15" s="184"/>
      <c r="G15" s="185"/>
    </row>
    <row r="16" spans="1:7" ht="15" customHeight="1">
      <c r="A16" s="38">
        <v>9</v>
      </c>
      <c r="B16" s="211"/>
      <c r="C16" s="211"/>
      <c r="D16" s="211"/>
      <c r="E16" s="215"/>
      <c r="F16" s="184"/>
      <c r="G16" s="185"/>
    </row>
    <row r="17" spans="1:7" ht="15" customHeight="1">
      <c r="A17" s="38">
        <v>10</v>
      </c>
      <c r="B17" s="211"/>
      <c r="C17" s="211"/>
      <c r="D17" s="211"/>
      <c r="E17" s="215"/>
      <c r="F17" s="232"/>
      <c r="G17" s="233"/>
    </row>
    <row r="18" spans="1:7" ht="15" customHeight="1">
      <c r="A18" s="38">
        <v>11</v>
      </c>
      <c r="B18" s="211"/>
      <c r="C18" s="211"/>
      <c r="D18" s="211"/>
      <c r="E18" s="215"/>
      <c r="F18" s="184"/>
      <c r="G18" s="185"/>
    </row>
    <row r="19" spans="1:7" ht="15" customHeight="1">
      <c r="A19" s="38">
        <v>12</v>
      </c>
      <c r="B19" s="211"/>
      <c r="C19" s="211"/>
      <c r="D19" s="211"/>
      <c r="E19" s="215"/>
      <c r="F19" s="184"/>
      <c r="G19" s="185"/>
    </row>
    <row r="20" spans="1:7" ht="15" customHeight="1">
      <c r="A20" s="38">
        <v>13</v>
      </c>
      <c r="B20" s="211"/>
      <c r="C20" s="211"/>
      <c r="D20" s="211"/>
      <c r="E20" s="215"/>
      <c r="F20" s="184"/>
      <c r="G20" s="185"/>
    </row>
    <row r="21" spans="1:7" ht="15" customHeight="1">
      <c r="A21" s="38">
        <v>14</v>
      </c>
      <c r="B21" s="211"/>
      <c r="C21" s="211"/>
      <c r="D21" s="211"/>
      <c r="E21" s="215"/>
      <c r="F21" s="184"/>
      <c r="G21" s="185"/>
    </row>
    <row r="22" spans="1:7" ht="15" customHeight="1">
      <c r="A22" s="38">
        <v>15</v>
      </c>
      <c r="B22" s="211"/>
      <c r="C22" s="211"/>
      <c r="D22" s="211"/>
      <c r="E22" s="211"/>
      <c r="F22" s="184"/>
      <c r="G22" s="185"/>
    </row>
    <row r="23" spans="1:7" s="4" customFormat="1" ht="15" customHeight="1">
      <c r="A23" s="39"/>
      <c r="B23" s="222" t="s">
        <v>129</v>
      </c>
      <c r="C23" s="222"/>
      <c r="D23" s="222"/>
      <c r="E23" s="223"/>
      <c r="F23" s="216">
        <f>SUM(F8:G22)</f>
        <v>10419121</v>
      </c>
      <c r="G23" s="217"/>
    </row>
    <row r="24" spans="1:7" ht="15" customHeight="1">
      <c r="A24" s="224" t="s">
        <v>127</v>
      </c>
      <c r="B24" s="225"/>
      <c r="C24" s="225"/>
      <c r="D24" s="225"/>
      <c r="E24" s="226"/>
      <c r="F24" s="184"/>
      <c r="G24" s="185"/>
    </row>
    <row r="25" spans="1:7" ht="15" customHeight="1">
      <c r="A25" s="38">
        <v>1</v>
      </c>
      <c r="B25" s="181" t="s">
        <v>171</v>
      </c>
      <c r="C25" s="181"/>
      <c r="D25" s="181"/>
      <c r="E25" s="229"/>
      <c r="F25" s="184">
        <v>7217590</v>
      </c>
      <c r="G25" s="185"/>
    </row>
    <row r="26" spans="1:7" ht="15" customHeight="1">
      <c r="A26" s="38">
        <v>2</v>
      </c>
      <c r="B26" s="181" t="s">
        <v>172</v>
      </c>
      <c r="C26" s="181"/>
      <c r="D26" s="181"/>
      <c r="E26" s="229"/>
      <c r="F26" s="184">
        <v>1265904</v>
      </c>
      <c r="G26" s="185"/>
    </row>
    <row r="27" spans="1:7" ht="15" customHeight="1">
      <c r="A27" s="38">
        <v>3</v>
      </c>
      <c r="B27" s="181" t="s">
        <v>173</v>
      </c>
      <c r="C27" s="181"/>
      <c r="D27" s="181"/>
      <c r="E27" s="229"/>
      <c r="F27" s="184">
        <v>3851810</v>
      </c>
      <c r="G27" s="185"/>
    </row>
    <row r="28" spans="1:7" ht="15" customHeight="1">
      <c r="A28" s="38">
        <v>4</v>
      </c>
      <c r="B28" s="181" t="s">
        <v>174</v>
      </c>
      <c r="C28" s="181"/>
      <c r="D28" s="181"/>
      <c r="E28" s="229"/>
      <c r="F28" s="184">
        <v>80364</v>
      </c>
      <c r="G28" s="185"/>
    </row>
    <row r="29" spans="1:7" ht="15" customHeight="1">
      <c r="A29" s="38">
        <v>5</v>
      </c>
      <c r="B29" s="211"/>
      <c r="C29" s="211"/>
      <c r="D29" s="211"/>
      <c r="E29" s="215"/>
      <c r="F29" s="184"/>
      <c r="G29" s="185"/>
    </row>
    <row r="30" spans="1:7" ht="15" customHeight="1">
      <c r="A30" s="38">
        <v>6</v>
      </c>
      <c r="B30" s="211"/>
      <c r="C30" s="211"/>
      <c r="D30" s="211"/>
      <c r="E30" s="215"/>
      <c r="F30" s="184"/>
      <c r="G30" s="185"/>
    </row>
    <row r="31" spans="1:7" ht="15" customHeight="1">
      <c r="A31" s="38">
        <v>7</v>
      </c>
      <c r="B31" s="211"/>
      <c r="C31" s="211"/>
      <c r="D31" s="211"/>
      <c r="E31" s="215"/>
      <c r="F31" s="184"/>
      <c r="G31" s="185"/>
    </row>
    <row r="32" spans="1:7" ht="15" customHeight="1">
      <c r="A32" s="38">
        <v>8</v>
      </c>
      <c r="B32" s="211"/>
      <c r="C32" s="211"/>
      <c r="D32" s="211"/>
      <c r="E32" s="215"/>
      <c r="F32" s="184"/>
      <c r="G32" s="185"/>
    </row>
    <row r="33" spans="1:7" ht="15" customHeight="1">
      <c r="A33" s="38">
        <v>9</v>
      </c>
      <c r="B33" s="211"/>
      <c r="C33" s="211"/>
      <c r="D33" s="211"/>
      <c r="E33" s="215"/>
      <c r="F33" s="184"/>
      <c r="G33" s="185"/>
    </row>
    <row r="34" spans="1:7" ht="15" customHeight="1">
      <c r="A34" s="38">
        <v>10</v>
      </c>
      <c r="B34" s="211"/>
      <c r="C34" s="211"/>
      <c r="D34" s="211"/>
      <c r="E34" s="215"/>
      <c r="F34" s="184"/>
      <c r="G34" s="185"/>
    </row>
    <row r="35" spans="1:7" ht="15" customHeight="1">
      <c r="A35" s="38">
        <v>11</v>
      </c>
      <c r="B35" s="211"/>
      <c r="C35" s="211"/>
      <c r="D35" s="211"/>
      <c r="E35" s="215"/>
      <c r="F35" s="184"/>
      <c r="G35" s="185"/>
    </row>
    <row r="36" spans="1:7" ht="15" customHeight="1">
      <c r="A36" s="38">
        <v>12</v>
      </c>
      <c r="B36" s="211"/>
      <c r="C36" s="211"/>
      <c r="D36" s="211"/>
      <c r="E36" s="215"/>
      <c r="F36" s="184"/>
      <c r="G36" s="185"/>
    </row>
    <row r="37" spans="1:7" ht="15" customHeight="1">
      <c r="A37" s="38">
        <v>13</v>
      </c>
      <c r="B37" s="211"/>
      <c r="C37" s="211"/>
      <c r="D37" s="211"/>
      <c r="E37" s="215"/>
      <c r="F37" s="184"/>
      <c r="G37" s="185"/>
    </row>
    <row r="38" spans="1:7" ht="15" customHeight="1">
      <c r="A38" s="38">
        <v>14</v>
      </c>
      <c r="B38" s="211"/>
      <c r="C38" s="211"/>
      <c r="D38" s="211"/>
      <c r="E38" s="215"/>
      <c r="F38" s="184"/>
      <c r="G38" s="185"/>
    </row>
    <row r="39" spans="1:7" ht="15" customHeight="1">
      <c r="A39" s="38">
        <v>15</v>
      </c>
      <c r="B39" s="211"/>
      <c r="C39" s="211"/>
      <c r="D39" s="211"/>
      <c r="E39" s="215"/>
      <c r="F39" s="184"/>
      <c r="G39" s="185"/>
    </row>
    <row r="40" spans="1:7" s="4" customFormat="1" ht="15" customHeight="1">
      <c r="A40" s="39"/>
      <c r="B40" s="222" t="s">
        <v>129</v>
      </c>
      <c r="C40" s="222"/>
      <c r="D40" s="222"/>
      <c r="E40" s="223"/>
      <c r="F40" s="216">
        <f>SUM(F25:G39)</f>
        <v>12415668</v>
      </c>
      <c r="G40" s="217"/>
    </row>
    <row r="41" spans="1:7" ht="15" customHeight="1">
      <c r="A41" s="224" t="s">
        <v>133</v>
      </c>
      <c r="B41" s="225"/>
      <c r="C41" s="225"/>
      <c r="D41" s="225"/>
      <c r="E41" s="226"/>
      <c r="F41" s="184"/>
      <c r="G41" s="185"/>
    </row>
    <row r="42" spans="1:7" ht="15" customHeight="1">
      <c r="A42" s="38">
        <v>1</v>
      </c>
      <c r="B42" s="211"/>
      <c r="C42" s="211"/>
      <c r="D42" s="211"/>
      <c r="E42" s="215"/>
      <c r="F42" s="184"/>
      <c r="G42" s="185"/>
    </row>
    <row r="43" spans="1:7" ht="15" customHeight="1">
      <c r="A43" s="38">
        <v>2</v>
      </c>
      <c r="B43" s="211"/>
      <c r="C43" s="211"/>
      <c r="D43" s="211"/>
      <c r="E43" s="215"/>
      <c r="F43" s="184"/>
      <c r="G43" s="185"/>
    </row>
    <row r="44" spans="1:7" ht="15" customHeight="1">
      <c r="A44" s="38">
        <v>3</v>
      </c>
      <c r="B44" s="211"/>
      <c r="C44" s="211"/>
      <c r="D44" s="211"/>
      <c r="E44" s="215"/>
      <c r="F44" s="184"/>
      <c r="G44" s="185"/>
    </row>
    <row r="45" spans="1:7" s="4" customFormat="1" ht="15" customHeight="1">
      <c r="A45" s="39"/>
      <c r="B45" s="222" t="s">
        <v>130</v>
      </c>
      <c r="C45" s="222"/>
      <c r="D45" s="222"/>
      <c r="E45" s="223"/>
      <c r="F45" s="216">
        <f>SUM(F42:G44)</f>
        <v>0</v>
      </c>
      <c r="G45" s="217"/>
    </row>
    <row r="46" spans="1:7" ht="15" customHeight="1">
      <c r="A46" s="242" t="s">
        <v>131</v>
      </c>
      <c r="B46" s="243"/>
      <c r="C46" s="243"/>
      <c r="D46" s="243"/>
      <c r="E46" s="244"/>
      <c r="F46" s="240">
        <f>F23+F40+F45</f>
        <v>22834789</v>
      </c>
      <c r="G46" s="241"/>
    </row>
    <row r="47" spans="1:7" s="4" customFormat="1" ht="15" customHeight="1">
      <c r="A47" s="224" t="s">
        <v>56</v>
      </c>
      <c r="B47" s="225"/>
      <c r="C47" s="225"/>
      <c r="D47" s="225"/>
      <c r="E47" s="226"/>
      <c r="F47" s="184">
        <v>0</v>
      </c>
      <c r="G47" s="185"/>
    </row>
    <row r="48" spans="1:7" s="4" customFormat="1" ht="15" customHeight="1" thickBot="1">
      <c r="A48" s="224" t="s">
        <v>21</v>
      </c>
      <c r="B48" s="225"/>
      <c r="C48" s="225"/>
      <c r="D48" s="225"/>
      <c r="E48" s="226"/>
      <c r="F48" s="184">
        <v>587351</v>
      </c>
      <c r="G48" s="185"/>
    </row>
    <row r="49" spans="1:7" ht="15" customHeight="1" thickBot="1">
      <c r="A49" s="245" t="s">
        <v>22</v>
      </c>
      <c r="B49" s="246"/>
      <c r="C49" s="246"/>
      <c r="D49" s="246"/>
      <c r="E49" s="247"/>
      <c r="F49" s="238">
        <f>SUM(F46:G48)</f>
        <v>23422140</v>
      </c>
      <c r="G49" s="239"/>
    </row>
    <row r="50" spans="1:7" ht="15" hidden="1">
      <c r="A50" s="40"/>
      <c r="B50" s="40"/>
      <c r="C50" s="40"/>
      <c r="D50" s="40"/>
      <c r="E50" s="40"/>
      <c r="F50" s="40"/>
      <c r="G50" s="40"/>
    </row>
  </sheetData>
  <sheetProtection sheet="1" objects="1" scenarios="1" selectLockedCells="1"/>
  <mergeCells count="93"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B15:E15"/>
    <mergeCell ref="B16:E16"/>
    <mergeCell ref="A5:E6"/>
    <mergeCell ref="B27:E27"/>
    <mergeCell ref="B28:E28"/>
    <mergeCell ref="B44:E44"/>
    <mergeCell ref="B37:E37"/>
    <mergeCell ref="B26:E26"/>
    <mergeCell ref="B10:E10"/>
    <mergeCell ref="B20:E20"/>
    <mergeCell ref="A24:E24"/>
    <mergeCell ref="B23:E23"/>
    <mergeCell ref="B18:E18"/>
    <mergeCell ref="B19:E19"/>
    <mergeCell ref="B17:E17"/>
    <mergeCell ref="A48:E48"/>
    <mergeCell ref="B43:E43"/>
    <mergeCell ref="B38:E38"/>
    <mergeCell ref="A46:E46"/>
    <mergeCell ref="A49:E49"/>
    <mergeCell ref="A47:E47"/>
    <mergeCell ref="F49:G49"/>
    <mergeCell ref="F43:G43"/>
    <mergeCell ref="F44:G44"/>
    <mergeCell ref="F48:G48"/>
    <mergeCell ref="F47:G47"/>
    <mergeCell ref="F46:G4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4:G14"/>
    <mergeCell ref="F15:G15"/>
    <mergeCell ref="F17:G17"/>
    <mergeCell ref="F11:G11"/>
    <mergeCell ref="F12:G12"/>
    <mergeCell ref="F13:G13"/>
    <mergeCell ref="F16:G16"/>
    <mergeCell ref="F20:G20"/>
    <mergeCell ref="B21:E21"/>
    <mergeCell ref="F21:G21"/>
    <mergeCell ref="B22:E22"/>
    <mergeCell ref="F22:G22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B39:E39"/>
    <mergeCell ref="B42:E42"/>
    <mergeCell ref="B32:E32"/>
    <mergeCell ref="B33:E33"/>
    <mergeCell ref="F36:G36"/>
    <mergeCell ref="A41:E41"/>
    <mergeCell ref="F41:G41"/>
    <mergeCell ref="F42:G42"/>
    <mergeCell ref="F39:G39"/>
    <mergeCell ref="F38:G38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SheetLayoutView="100" workbookViewId="0" topLeftCell="A16">
      <selection activeCell="A5" sqref="A5:E6"/>
    </sheetView>
  </sheetViews>
  <sheetFormatPr defaultColWidth="0" defaultRowHeight="12.75" zeroHeight="1"/>
  <cols>
    <col min="1" max="4" width="3.57421875" style="40" customWidth="1"/>
    <col min="5" max="5" width="34.8515625" style="40" customWidth="1"/>
    <col min="6" max="6" width="6.57421875" style="40" customWidth="1"/>
    <col min="7" max="7" width="34.8515625" style="40" customWidth="1"/>
    <col min="8" max="8" width="19.421875" style="40" hidden="1" customWidth="1"/>
    <col min="9" max="9" width="0.42578125" style="40" hidden="1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46.5" customHeight="1">
      <c r="A1" s="187" t="s">
        <v>138</v>
      </c>
      <c r="B1" s="187"/>
      <c r="C1" s="187"/>
      <c r="D1" s="187"/>
      <c r="E1" s="187"/>
      <c r="F1" s="187"/>
      <c r="G1" s="187"/>
      <c r="H1" s="187"/>
      <c r="I1" s="187"/>
    </row>
    <row r="2" spans="1:7" ht="20.1" customHeight="1">
      <c r="A2" s="188" t="s">
        <v>8</v>
      </c>
      <c r="B2" s="188"/>
      <c r="C2" s="188"/>
      <c r="D2" s="248" t="str">
        <f>'CSS '!D2:E2</f>
        <v>Santa Clara</v>
      </c>
      <c r="E2" s="248"/>
      <c r="F2" s="33" t="s">
        <v>9</v>
      </c>
      <c r="G2" s="34">
        <f>'CSS '!G2</f>
        <v>42850</v>
      </c>
    </row>
    <row r="3" spans="1:7" ht="15" customHeight="1">
      <c r="A3" s="42"/>
      <c r="B3" s="42"/>
      <c r="C3" s="42"/>
      <c r="D3" s="190"/>
      <c r="E3" s="190"/>
      <c r="F3" s="43"/>
      <c r="G3" s="48"/>
    </row>
    <row r="4" spans="1:7" ht="15" customHeight="1">
      <c r="A4" s="49"/>
      <c r="B4" s="49"/>
      <c r="C4" s="49"/>
      <c r="D4" s="49"/>
      <c r="E4" s="49"/>
      <c r="F4" s="49"/>
      <c r="G4" s="50"/>
    </row>
    <row r="5" spans="1:9" s="3" customFormat="1" ht="15" customHeight="1">
      <c r="A5" s="192" t="s">
        <v>57</v>
      </c>
      <c r="B5" s="193"/>
      <c r="C5" s="193"/>
      <c r="D5" s="193"/>
      <c r="E5" s="194"/>
      <c r="F5" s="192" t="s">
        <v>0</v>
      </c>
      <c r="G5" s="194"/>
      <c r="H5" s="36"/>
      <c r="I5" s="36"/>
    </row>
    <row r="6" spans="1:9" s="1" customFormat="1" ht="42" customHeight="1">
      <c r="A6" s="198"/>
      <c r="B6" s="188"/>
      <c r="C6" s="188"/>
      <c r="D6" s="188"/>
      <c r="E6" s="199"/>
      <c r="F6" s="202" t="s">
        <v>59</v>
      </c>
      <c r="G6" s="203"/>
      <c r="H6" s="47"/>
      <c r="I6" s="47"/>
    </row>
    <row r="7" spans="1:9" ht="15" customHeight="1">
      <c r="A7" s="259" t="s">
        <v>34</v>
      </c>
      <c r="B7" s="260"/>
      <c r="C7" s="260"/>
      <c r="D7" s="260"/>
      <c r="E7" s="260"/>
      <c r="F7" s="261"/>
      <c r="G7" s="262"/>
      <c r="H7" s="46"/>
      <c r="I7" s="46"/>
    </row>
    <row r="8" spans="1:9" ht="15" customHeight="1">
      <c r="A8" s="38">
        <v>1</v>
      </c>
      <c r="B8" s="211" t="s">
        <v>175</v>
      </c>
      <c r="C8" s="212"/>
      <c r="D8" s="212"/>
      <c r="E8" s="212"/>
      <c r="F8" s="256">
        <v>50735</v>
      </c>
      <c r="G8" s="257"/>
      <c r="H8" s="46"/>
      <c r="I8" s="46"/>
    </row>
    <row r="9" spans="1:9" ht="15" customHeight="1">
      <c r="A9" s="38">
        <v>2</v>
      </c>
      <c r="B9" s="211" t="s">
        <v>177</v>
      </c>
      <c r="C9" s="212"/>
      <c r="D9" s="212"/>
      <c r="E9" s="212"/>
      <c r="F9" s="256">
        <v>1247393</v>
      </c>
      <c r="G9" s="257"/>
      <c r="H9" s="46"/>
      <c r="I9" s="46"/>
    </row>
    <row r="10" spans="1:9" ht="15" customHeight="1">
      <c r="A10" s="38">
        <v>3</v>
      </c>
      <c r="B10" s="211" t="s">
        <v>176</v>
      </c>
      <c r="C10" s="212"/>
      <c r="D10" s="212"/>
      <c r="E10" s="212"/>
      <c r="F10" s="256">
        <v>0</v>
      </c>
      <c r="G10" s="257"/>
      <c r="H10" s="46"/>
      <c r="I10" s="46"/>
    </row>
    <row r="11" spans="1:9" ht="15" customHeight="1">
      <c r="A11" s="38">
        <v>4</v>
      </c>
      <c r="B11" s="211" t="s">
        <v>178</v>
      </c>
      <c r="C11" s="212"/>
      <c r="D11" s="212"/>
      <c r="E11" s="212"/>
      <c r="F11" s="256">
        <v>384038</v>
      </c>
      <c r="G11" s="257"/>
      <c r="H11" s="46"/>
      <c r="I11" s="46"/>
    </row>
    <row r="12" spans="1:9" ht="15" customHeight="1">
      <c r="A12" s="38">
        <v>5</v>
      </c>
      <c r="B12" s="211" t="s">
        <v>179</v>
      </c>
      <c r="C12" s="212"/>
      <c r="D12" s="212"/>
      <c r="E12" s="212"/>
      <c r="F12" s="256">
        <v>1037151</v>
      </c>
      <c r="G12" s="257"/>
      <c r="H12" s="46"/>
      <c r="I12" s="46"/>
    </row>
    <row r="13" spans="1:9" ht="15" customHeight="1">
      <c r="A13" s="38">
        <v>6</v>
      </c>
      <c r="B13" s="211" t="s">
        <v>180</v>
      </c>
      <c r="C13" s="212"/>
      <c r="D13" s="212"/>
      <c r="E13" s="212"/>
      <c r="F13" s="256">
        <v>0</v>
      </c>
      <c r="G13" s="257"/>
      <c r="H13" s="46"/>
      <c r="I13" s="46"/>
    </row>
    <row r="14" spans="1:9" ht="15" customHeight="1">
      <c r="A14" s="38">
        <v>7</v>
      </c>
      <c r="B14" s="211" t="s">
        <v>181</v>
      </c>
      <c r="C14" s="212"/>
      <c r="D14" s="212"/>
      <c r="E14" s="212"/>
      <c r="F14" s="256">
        <v>0</v>
      </c>
      <c r="G14" s="257"/>
      <c r="H14" s="46"/>
      <c r="I14" s="46"/>
    </row>
    <row r="15" spans="1:9" ht="15" customHeight="1">
      <c r="A15" s="38">
        <v>8</v>
      </c>
      <c r="B15" s="211" t="s">
        <v>182</v>
      </c>
      <c r="C15" s="212"/>
      <c r="D15" s="212"/>
      <c r="E15" s="212"/>
      <c r="F15" s="256">
        <v>79804</v>
      </c>
      <c r="G15" s="257"/>
      <c r="H15" s="46"/>
      <c r="I15" s="46"/>
    </row>
    <row r="16" spans="1:9" ht="15" customHeight="1">
      <c r="A16" s="38">
        <v>9</v>
      </c>
      <c r="B16" s="211"/>
      <c r="C16" s="212"/>
      <c r="D16" s="212"/>
      <c r="E16" s="212"/>
      <c r="F16" s="256">
        <v>0</v>
      </c>
      <c r="G16" s="257"/>
      <c r="H16" s="46"/>
      <c r="I16" s="46"/>
    </row>
    <row r="17" spans="1:9" ht="15" customHeight="1">
      <c r="A17" s="38">
        <v>10</v>
      </c>
      <c r="B17" s="211"/>
      <c r="C17" s="212"/>
      <c r="D17" s="212"/>
      <c r="E17" s="212"/>
      <c r="F17" s="256">
        <f aca="true" t="shared" si="0" ref="F17:F32">H17+I17</f>
        <v>0</v>
      </c>
      <c r="G17" s="257"/>
      <c r="H17" s="46"/>
      <c r="I17" s="46"/>
    </row>
    <row r="18" spans="1:9" ht="15" customHeight="1">
      <c r="A18" s="38">
        <v>11</v>
      </c>
      <c r="B18" s="211"/>
      <c r="C18" s="212"/>
      <c r="D18" s="212"/>
      <c r="E18" s="212"/>
      <c r="F18" s="256">
        <v>0</v>
      </c>
      <c r="G18" s="257"/>
      <c r="H18" s="46"/>
      <c r="I18" s="46"/>
    </row>
    <row r="19" spans="1:9" ht="15" customHeight="1">
      <c r="A19" s="38">
        <v>12</v>
      </c>
      <c r="B19" s="211"/>
      <c r="C19" s="212"/>
      <c r="D19" s="212"/>
      <c r="E19" s="212"/>
      <c r="F19" s="256">
        <v>0</v>
      </c>
      <c r="G19" s="257"/>
      <c r="H19" s="46"/>
      <c r="I19" s="46"/>
    </row>
    <row r="20" spans="1:9" ht="15" customHeight="1">
      <c r="A20" s="38">
        <v>13</v>
      </c>
      <c r="B20" s="211"/>
      <c r="C20" s="212"/>
      <c r="D20" s="212"/>
      <c r="E20" s="212"/>
      <c r="F20" s="256">
        <f t="shared" si="0"/>
        <v>0</v>
      </c>
      <c r="G20" s="257"/>
      <c r="H20" s="46"/>
      <c r="I20" s="46"/>
    </row>
    <row r="21" spans="1:9" ht="15" customHeight="1">
      <c r="A21" s="38">
        <v>14</v>
      </c>
      <c r="B21" s="211"/>
      <c r="C21" s="212"/>
      <c r="D21" s="212"/>
      <c r="E21" s="212"/>
      <c r="F21" s="256">
        <f t="shared" si="0"/>
        <v>0</v>
      </c>
      <c r="G21" s="257"/>
      <c r="H21" s="46"/>
      <c r="I21" s="46"/>
    </row>
    <row r="22" spans="1:9" ht="15" customHeight="1">
      <c r="A22" s="38">
        <v>15</v>
      </c>
      <c r="B22" s="211"/>
      <c r="C22" s="212"/>
      <c r="D22" s="212"/>
      <c r="E22" s="212"/>
      <c r="F22" s="256">
        <f t="shared" si="0"/>
        <v>0</v>
      </c>
      <c r="G22" s="257"/>
      <c r="H22" s="46"/>
      <c r="I22" s="46"/>
    </row>
    <row r="23" spans="1:9" ht="15" customHeight="1">
      <c r="A23" s="38">
        <v>16</v>
      </c>
      <c r="B23" s="211"/>
      <c r="C23" s="212"/>
      <c r="D23" s="212"/>
      <c r="E23" s="212"/>
      <c r="F23" s="256">
        <f t="shared" si="0"/>
        <v>0</v>
      </c>
      <c r="G23" s="257"/>
      <c r="H23" s="46"/>
      <c r="I23" s="46"/>
    </row>
    <row r="24" spans="1:9" ht="15" customHeight="1">
      <c r="A24" s="38">
        <v>17</v>
      </c>
      <c r="B24" s="211"/>
      <c r="C24" s="212"/>
      <c r="D24" s="212"/>
      <c r="E24" s="212"/>
      <c r="F24" s="256">
        <f t="shared" si="0"/>
        <v>0</v>
      </c>
      <c r="G24" s="257"/>
      <c r="H24" s="46"/>
      <c r="I24" s="46"/>
    </row>
    <row r="25" spans="1:9" ht="15" customHeight="1">
      <c r="A25" s="38">
        <v>18</v>
      </c>
      <c r="B25" s="211"/>
      <c r="C25" s="212"/>
      <c r="D25" s="212"/>
      <c r="E25" s="212"/>
      <c r="F25" s="256">
        <f t="shared" si="0"/>
        <v>0</v>
      </c>
      <c r="G25" s="257"/>
      <c r="H25" s="46"/>
      <c r="I25" s="46"/>
    </row>
    <row r="26" spans="1:9" ht="15" customHeight="1">
      <c r="A26" s="38">
        <v>19</v>
      </c>
      <c r="B26" s="211"/>
      <c r="C26" s="212"/>
      <c r="D26" s="212"/>
      <c r="E26" s="212"/>
      <c r="F26" s="256">
        <v>0</v>
      </c>
      <c r="G26" s="257"/>
      <c r="H26" s="46"/>
      <c r="I26" s="46"/>
    </row>
    <row r="27" spans="1:9" ht="15" customHeight="1">
      <c r="A27" s="38">
        <v>20</v>
      </c>
      <c r="B27" s="211"/>
      <c r="C27" s="212"/>
      <c r="D27" s="212"/>
      <c r="E27" s="212"/>
      <c r="F27" s="256">
        <f t="shared" si="0"/>
        <v>0</v>
      </c>
      <c r="G27" s="257"/>
      <c r="H27" s="46"/>
      <c r="I27" s="46"/>
    </row>
    <row r="28" spans="1:9" ht="15" customHeight="1">
      <c r="A28" s="38">
        <v>21</v>
      </c>
      <c r="B28" s="211"/>
      <c r="C28" s="212"/>
      <c r="D28" s="212"/>
      <c r="E28" s="212"/>
      <c r="F28" s="256">
        <f t="shared" si="0"/>
        <v>0</v>
      </c>
      <c r="G28" s="257"/>
      <c r="H28" s="46"/>
      <c r="I28" s="46"/>
    </row>
    <row r="29" spans="1:9" ht="15" customHeight="1">
      <c r="A29" s="38">
        <v>22</v>
      </c>
      <c r="B29" s="211"/>
      <c r="C29" s="212"/>
      <c r="D29" s="212"/>
      <c r="E29" s="212"/>
      <c r="F29" s="256">
        <f t="shared" si="0"/>
        <v>0</v>
      </c>
      <c r="G29" s="257"/>
      <c r="H29" s="46"/>
      <c r="I29" s="46"/>
    </row>
    <row r="30" spans="1:9" ht="15" customHeight="1">
      <c r="A30" s="38">
        <v>23</v>
      </c>
      <c r="B30" s="211"/>
      <c r="C30" s="212"/>
      <c r="D30" s="212"/>
      <c r="E30" s="212"/>
      <c r="F30" s="256">
        <f t="shared" si="0"/>
        <v>0</v>
      </c>
      <c r="G30" s="257"/>
      <c r="H30" s="46"/>
      <c r="I30" s="46"/>
    </row>
    <row r="31" spans="1:9" ht="15" customHeight="1">
      <c r="A31" s="38">
        <v>24</v>
      </c>
      <c r="B31" s="211"/>
      <c r="C31" s="212"/>
      <c r="D31" s="212"/>
      <c r="E31" s="212"/>
      <c r="F31" s="256">
        <f t="shared" si="0"/>
        <v>0</v>
      </c>
      <c r="G31" s="257"/>
      <c r="H31" s="46"/>
      <c r="I31" s="46"/>
    </row>
    <row r="32" spans="1:9" s="4" customFormat="1" ht="15" customHeight="1">
      <c r="A32" s="38">
        <v>25</v>
      </c>
      <c r="B32" s="211"/>
      <c r="C32" s="212"/>
      <c r="D32" s="212"/>
      <c r="E32" s="212"/>
      <c r="F32" s="252">
        <f t="shared" si="0"/>
        <v>0</v>
      </c>
      <c r="G32" s="253"/>
      <c r="H32" s="46"/>
      <c r="I32" s="46"/>
    </row>
    <row r="33" spans="1:9" s="4" customFormat="1" ht="15" customHeight="1">
      <c r="A33" s="263" t="s">
        <v>132</v>
      </c>
      <c r="B33" s="260"/>
      <c r="C33" s="260"/>
      <c r="D33" s="260"/>
      <c r="E33" s="264"/>
      <c r="F33" s="267">
        <f>SUM(F8:G32)</f>
        <v>2799121</v>
      </c>
      <c r="G33" s="268"/>
      <c r="H33" s="46"/>
      <c r="I33" s="46"/>
    </row>
    <row r="34" spans="1:9" s="4" customFormat="1" ht="15" customHeight="1">
      <c r="A34" s="263" t="s">
        <v>152</v>
      </c>
      <c r="B34" s="260"/>
      <c r="C34" s="260"/>
      <c r="D34" s="260"/>
      <c r="E34" s="264"/>
      <c r="F34" s="267">
        <v>105619</v>
      </c>
      <c r="G34" s="268"/>
      <c r="H34" s="46"/>
      <c r="I34" s="46"/>
    </row>
    <row r="35" spans="1:9" s="4" customFormat="1" ht="15" customHeight="1" thickBot="1">
      <c r="A35" s="265" t="s">
        <v>26</v>
      </c>
      <c r="B35" s="266"/>
      <c r="C35" s="266"/>
      <c r="D35" s="266"/>
      <c r="E35" s="266"/>
      <c r="F35" s="254">
        <f>600857-105619</f>
        <v>495238</v>
      </c>
      <c r="G35" s="255"/>
      <c r="H35" s="37"/>
      <c r="I35" s="37"/>
    </row>
    <row r="36" spans="1:11" ht="15" customHeight="1" thickBot="1">
      <c r="A36" s="245" t="s">
        <v>27</v>
      </c>
      <c r="B36" s="246"/>
      <c r="C36" s="246"/>
      <c r="D36" s="246"/>
      <c r="E36" s="247"/>
      <c r="F36" s="250">
        <f>SUM(F33:G35)</f>
        <v>3399978</v>
      </c>
      <c r="G36" s="251"/>
      <c r="H36" s="37"/>
      <c r="I36" s="37"/>
      <c r="J36" s="23"/>
      <c r="K36" s="23"/>
    </row>
    <row r="37" spans="8:11" ht="12.75" hidden="1">
      <c r="H37" s="37"/>
      <c r="I37" s="37"/>
      <c r="J37" s="23"/>
      <c r="K37" s="23"/>
    </row>
    <row r="38" spans="8:11" ht="12.75" hidden="1">
      <c r="H38" s="37"/>
      <c r="I38" s="37"/>
      <c r="J38" s="23"/>
      <c r="K38" s="23"/>
    </row>
    <row r="40" spans="1:9" ht="30" customHeight="1" hidden="1">
      <c r="A40" s="258"/>
      <c r="B40" s="258"/>
      <c r="C40" s="258"/>
      <c r="D40" s="258"/>
      <c r="E40" s="258"/>
      <c r="F40" s="258"/>
      <c r="G40" s="258"/>
      <c r="H40" s="258"/>
      <c r="I40" s="258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8">
    <mergeCell ref="B23:E23"/>
    <mergeCell ref="F23:G23"/>
    <mergeCell ref="F24:G24"/>
    <mergeCell ref="F25:G25"/>
    <mergeCell ref="F26:G26"/>
    <mergeCell ref="F27:G27"/>
    <mergeCell ref="A35:E35"/>
    <mergeCell ref="F34:G34"/>
    <mergeCell ref="B24:E24"/>
    <mergeCell ref="A33:E33"/>
    <mergeCell ref="B31:E31"/>
    <mergeCell ref="F33:G33"/>
    <mergeCell ref="A34:E34"/>
    <mergeCell ref="F31:G31"/>
    <mergeCell ref="F30:G30"/>
    <mergeCell ref="F29:G29"/>
    <mergeCell ref="F28:G28"/>
    <mergeCell ref="A1:I1"/>
    <mergeCell ref="B22:E22"/>
    <mergeCell ref="B21:E21"/>
    <mergeCell ref="B12:E12"/>
    <mergeCell ref="B16:E16"/>
    <mergeCell ref="B17:E17"/>
    <mergeCell ref="B20:E20"/>
    <mergeCell ref="B19:E19"/>
    <mergeCell ref="B11:E11"/>
    <mergeCell ref="B13:E13"/>
    <mergeCell ref="A2:C2"/>
    <mergeCell ref="F10:G10"/>
    <mergeCell ref="A7:E7"/>
    <mergeCell ref="B8:E8"/>
    <mergeCell ref="B9:E9"/>
    <mergeCell ref="F7:G7"/>
    <mergeCell ref="F6:G6"/>
    <mergeCell ref="D2:E2"/>
    <mergeCell ref="D3:E3"/>
    <mergeCell ref="A40:I40"/>
    <mergeCell ref="F11:G11"/>
    <mergeCell ref="F17:G17"/>
    <mergeCell ref="F5:G5"/>
    <mergeCell ref="F8:G8"/>
    <mergeCell ref="F9:G9"/>
    <mergeCell ref="F18:G18"/>
    <mergeCell ref="F12:G12"/>
    <mergeCell ref="F13:G13"/>
    <mergeCell ref="B10:E10"/>
    <mergeCell ref="B14:E14"/>
    <mergeCell ref="B15:E15"/>
    <mergeCell ref="B18:E18"/>
    <mergeCell ref="F21:G21"/>
    <mergeCell ref="F20:G20"/>
    <mergeCell ref="F19:G19"/>
    <mergeCell ref="F36:G36"/>
    <mergeCell ref="F32:G32"/>
    <mergeCell ref="F35:G35"/>
    <mergeCell ref="F22:G22"/>
    <mergeCell ref="A5:E6"/>
    <mergeCell ref="F14:G14"/>
    <mergeCell ref="F15:G15"/>
    <mergeCell ref="F16:G16"/>
    <mergeCell ref="A36:E36"/>
    <mergeCell ref="B32:E32"/>
    <mergeCell ref="B25:E25"/>
    <mergeCell ref="B26:E26"/>
    <mergeCell ref="B27:E27"/>
    <mergeCell ref="B28:E28"/>
    <mergeCell ref="B29:E29"/>
    <mergeCell ref="B30:E30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SheetLayoutView="100" workbookViewId="0" topLeftCell="A13">
      <selection activeCell="A5" sqref="A5:E6"/>
    </sheetView>
  </sheetViews>
  <sheetFormatPr defaultColWidth="0" defaultRowHeight="12.75" zeroHeight="1"/>
  <cols>
    <col min="1" max="1" width="9.8515625" style="0" customWidth="1"/>
    <col min="2" max="2" width="6.00390625" style="0" customWidth="1"/>
    <col min="3" max="4" width="3.57421875" style="0" customWidth="1"/>
    <col min="5" max="5" width="30.421875" style="0" customWidth="1"/>
    <col min="6" max="6" width="7.00390625" style="0" customWidth="1"/>
    <col min="7" max="7" width="30.28125" style="0" customWidth="1"/>
    <col min="8" max="16384" width="9.140625" style="0" hidden="1" customWidth="1"/>
  </cols>
  <sheetData>
    <row r="1" spans="1:7" ht="46.5" customHeight="1">
      <c r="A1" s="187" t="s">
        <v>139</v>
      </c>
      <c r="B1" s="187"/>
      <c r="C1" s="187"/>
      <c r="D1" s="187"/>
      <c r="E1" s="187"/>
      <c r="F1" s="187"/>
      <c r="G1" s="187"/>
    </row>
    <row r="2" spans="1:7" ht="20.1" customHeight="1">
      <c r="A2" s="188" t="s">
        <v>8</v>
      </c>
      <c r="B2" s="188"/>
      <c r="C2" s="178"/>
      <c r="D2" s="248" t="str">
        <f>'CSS '!D2:E2</f>
        <v>Santa Clara</v>
      </c>
      <c r="E2" s="248"/>
      <c r="F2" s="33" t="s">
        <v>9</v>
      </c>
      <c r="G2" s="53">
        <f>'CSS '!G2</f>
        <v>42850</v>
      </c>
    </row>
    <row r="3" spans="1:7" ht="15" customHeight="1">
      <c r="A3" s="42"/>
      <c r="B3" s="42"/>
      <c r="C3" s="42"/>
      <c r="D3" s="190"/>
      <c r="E3" s="190"/>
      <c r="F3" s="43"/>
      <c r="G3" s="49"/>
    </row>
    <row r="4" spans="1:7" ht="15" customHeight="1">
      <c r="A4" s="49"/>
      <c r="B4" s="49"/>
      <c r="C4" s="49"/>
      <c r="D4" s="49"/>
      <c r="E4" s="49"/>
      <c r="F4" s="49"/>
      <c r="G4" s="49"/>
    </row>
    <row r="5" spans="1:7" s="3" customFormat="1" ht="15" customHeight="1">
      <c r="A5" s="192" t="s">
        <v>58</v>
      </c>
      <c r="B5" s="193"/>
      <c r="C5" s="193"/>
      <c r="D5" s="193"/>
      <c r="E5" s="194"/>
      <c r="F5" s="192" t="s">
        <v>0</v>
      </c>
      <c r="G5" s="194"/>
    </row>
    <row r="6" spans="1:7" s="1" customFormat="1" ht="42" customHeight="1">
      <c r="A6" s="198"/>
      <c r="B6" s="188"/>
      <c r="C6" s="188"/>
      <c r="D6" s="188"/>
      <c r="E6" s="199"/>
      <c r="F6" s="204" t="s">
        <v>59</v>
      </c>
      <c r="G6" s="205"/>
    </row>
    <row r="7" spans="1:7" ht="15" customHeight="1">
      <c r="A7" s="66" t="s">
        <v>39</v>
      </c>
      <c r="B7" s="67"/>
      <c r="C7" s="67"/>
      <c r="D7" s="67"/>
      <c r="E7" s="68"/>
      <c r="F7" s="274"/>
      <c r="G7" s="275"/>
    </row>
    <row r="8" spans="1:7" ht="15" customHeight="1">
      <c r="A8" s="38"/>
      <c r="B8" s="69" t="s">
        <v>10</v>
      </c>
      <c r="C8" s="69"/>
      <c r="D8" s="69"/>
      <c r="E8" s="70"/>
      <c r="F8" s="276">
        <f>1350308-362724</f>
        <v>987584</v>
      </c>
      <c r="G8" s="277"/>
    </row>
    <row r="9" spans="1:7" ht="15" customHeight="1">
      <c r="A9" s="38"/>
      <c r="B9" s="69" t="s">
        <v>11</v>
      </c>
      <c r="C9" s="69"/>
      <c r="D9" s="69"/>
      <c r="E9" s="70"/>
      <c r="F9" s="276">
        <v>786559</v>
      </c>
      <c r="G9" s="277"/>
    </row>
    <row r="10" spans="1:7" ht="15" customHeight="1">
      <c r="A10" s="38"/>
      <c r="B10" s="69" t="s">
        <v>12</v>
      </c>
      <c r="C10" s="69"/>
      <c r="D10" s="69"/>
      <c r="E10" s="70"/>
      <c r="F10" s="276"/>
      <c r="G10" s="277"/>
    </row>
    <row r="11" spans="1:7" ht="15" customHeight="1">
      <c r="A11" s="38"/>
      <c r="B11" s="69" t="s">
        <v>13</v>
      </c>
      <c r="C11" s="69"/>
      <c r="D11" s="69"/>
      <c r="E11" s="70"/>
      <c r="F11" s="276"/>
      <c r="G11" s="277"/>
    </row>
    <row r="12" spans="1:7" ht="15" customHeight="1">
      <c r="A12" s="38"/>
      <c r="B12" s="69" t="s">
        <v>14</v>
      </c>
      <c r="C12" s="69"/>
      <c r="D12" s="69"/>
      <c r="E12" s="70"/>
      <c r="F12" s="276">
        <v>359161</v>
      </c>
      <c r="G12" s="277"/>
    </row>
    <row r="13" spans="1:7" ht="15" customHeight="1">
      <c r="A13" s="271" t="s">
        <v>64</v>
      </c>
      <c r="B13" s="207"/>
      <c r="C13" s="207"/>
      <c r="D13" s="207"/>
      <c r="E13" s="207"/>
      <c r="F13" s="272">
        <f>SUM(F8:G12)</f>
        <v>2133304</v>
      </c>
      <c r="G13" s="273"/>
    </row>
    <row r="14" spans="1:7" s="4" customFormat="1" ht="15" customHeight="1" thickBot="1">
      <c r="A14" s="224" t="s">
        <v>24</v>
      </c>
      <c r="B14" s="225"/>
      <c r="C14" s="225"/>
      <c r="D14" s="225"/>
      <c r="E14" s="225"/>
      <c r="F14" s="269">
        <v>0</v>
      </c>
      <c r="G14" s="270"/>
    </row>
    <row r="15" spans="1:7" ht="15" customHeight="1">
      <c r="A15" s="71" t="s">
        <v>25</v>
      </c>
      <c r="B15" s="72"/>
      <c r="C15" s="72"/>
      <c r="D15" s="72"/>
      <c r="E15" s="73"/>
      <c r="F15" s="278">
        <f>SUM(F13:G14)</f>
        <v>2133304</v>
      </c>
      <c r="G15" s="279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zoomScale="90" zoomScaleNormal="90" workbookViewId="0" topLeftCell="A13">
      <selection activeCell="B8" sqref="B8:E8"/>
    </sheetView>
  </sheetViews>
  <sheetFormatPr defaultColWidth="0" defaultRowHeight="12.75" zeroHeight="1"/>
  <cols>
    <col min="1" max="1" width="4.57421875" style="24" customWidth="1"/>
    <col min="2" max="2" width="4.421875" style="24" customWidth="1"/>
    <col min="3" max="4" width="3.57421875" style="24" customWidth="1"/>
    <col min="5" max="5" width="37.00390625" style="24" customWidth="1"/>
    <col min="6" max="6" width="8.421875" style="24" customWidth="1"/>
    <col min="7" max="7" width="29.00390625" style="24" customWidth="1"/>
    <col min="8" max="16384" width="9.140625" style="0" hidden="1" customWidth="1"/>
  </cols>
  <sheetData>
    <row r="1" spans="1:7" ht="46.5" customHeight="1">
      <c r="A1" s="297" t="s">
        <v>199</v>
      </c>
      <c r="B1" s="297"/>
      <c r="C1" s="297"/>
      <c r="D1" s="297"/>
      <c r="E1" s="297"/>
      <c r="F1" s="297"/>
      <c r="G1" s="297"/>
    </row>
    <row r="2" spans="1:7" ht="20.1" customHeight="1">
      <c r="A2" s="311" t="s">
        <v>8</v>
      </c>
      <c r="B2" s="311"/>
      <c r="C2" s="63"/>
      <c r="D2" s="306" t="str">
        <f>'CSS '!D2:E2</f>
        <v>Santa Clara</v>
      </c>
      <c r="E2" s="306"/>
      <c r="F2" s="28" t="s">
        <v>9</v>
      </c>
      <c r="G2" s="29">
        <f>'CSS '!G2</f>
        <v>42850</v>
      </c>
    </row>
    <row r="3" spans="1:6" ht="15" customHeight="1">
      <c r="A3" s="30"/>
      <c r="B3" s="42"/>
      <c r="C3" s="30"/>
      <c r="D3" s="307"/>
      <c r="E3" s="307"/>
      <c r="F3" s="31"/>
    </row>
    <row r="4" ht="15" customHeight="1"/>
    <row r="5" spans="1:7" s="3" customFormat="1" ht="15" customHeight="1">
      <c r="A5" s="308" t="s">
        <v>72</v>
      </c>
      <c r="B5" s="307"/>
      <c r="C5" s="307"/>
      <c r="D5" s="307"/>
      <c r="E5" s="309"/>
      <c r="F5" s="308" t="s">
        <v>0</v>
      </c>
      <c r="G5" s="309"/>
    </row>
    <row r="6" spans="1:7" s="1" customFormat="1" ht="42" customHeight="1">
      <c r="A6" s="310"/>
      <c r="B6" s="311"/>
      <c r="C6" s="311"/>
      <c r="D6" s="311"/>
      <c r="E6" s="312"/>
      <c r="F6" s="313" t="s">
        <v>60</v>
      </c>
      <c r="G6" s="314"/>
    </row>
    <row r="7" spans="1:7" ht="15" customHeight="1">
      <c r="A7" s="301" t="s">
        <v>35</v>
      </c>
      <c r="B7" s="304"/>
      <c r="C7" s="304"/>
      <c r="D7" s="304"/>
      <c r="E7" s="305"/>
      <c r="F7" s="315"/>
      <c r="G7" s="316"/>
    </row>
    <row r="8" spans="1:7" ht="15" customHeight="1">
      <c r="A8" s="32">
        <v>1</v>
      </c>
      <c r="B8" s="211" t="s">
        <v>183</v>
      </c>
      <c r="C8" s="212"/>
      <c r="D8" s="212"/>
      <c r="E8" s="213"/>
      <c r="F8" s="269">
        <v>2551172</v>
      </c>
      <c r="G8" s="270"/>
    </row>
    <row r="9" spans="1:7" ht="15" customHeight="1">
      <c r="A9" s="32">
        <v>2</v>
      </c>
      <c r="B9" s="211" t="s">
        <v>184</v>
      </c>
      <c r="C9" s="212"/>
      <c r="D9" s="212"/>
      <c r="E9" s="213"/>
      <c r="F9" s="269">
        <v>230522</v>
      </c>
      <c r="G9" s="270"/>
    </row>
    <row r="10" spans="1:7" ht="15" customHeight="1">
      <c r="A10" s="32">
        <v>3</v>
      </c>
      <c r="B10" s="211" t="s">
        <v>185</v>
      </c>
      <c r="C10" s="212"/>
      <c r="D10" s="212"/>
      <c r="E10" s="213"/>
      <c r="F10" s="269">
        <v>74101</v>
      </c>
      <c r="G10" s="270"/>
    </row>
    <row r="11" spans="1:7" ht="15" customHeight="1">
      <c r="A11" s="32">
        <v>4</v>
      </c>
      <c r="B11" s="211" t="s">
        <v>186</v>
      </c>
      <c r="C11" s="212"/>
      <c r="D11" s="212"/>
      <c r="E11" s="213"/>
      <c r="F11" s="269">
        <v>20408</v>
      </c>
      <c r="G11" s="270"/>
    </row>
    <row r="12" spans="1:7" ht="15" customHeight="1">
      <c r="A12" s="32">
        <v>5</v>
      </c>
      <c r="B12" s="211"/>
      <c r="C12" s="212"/>
      <c r="D12" s="212"/>
      <c r="E12" s="213"/>
      <c r="F12" s="269"/>
      <c r="G12" s="270"/>
    </row>
    <row r="13" spans="1:7" ht="15" customHeight="1">
      <c r="A13" s="32">
        <v>6</v>
      </c>
      <c r="B13" s="211"/>
      <c r="C13" s="212"/>
      <c r="D13" s="212"/>
      <c r="E13" s="213"/>
      <c r="F13" s="269"/>
      <c r="G13" s="270"/>
    </row>
    <row r="14" spans="1:7" ht="15" customHeight="1">
      <c r="A14" s="32">
        <v>7</v>
      </c>
      <c r="B14" s="211"/>
      <c r="C14" s="212"/>
      <c r="D14" s="212"/>
      <c r="E14" s="213"/>
      <c r="F14" s="269"/>
      <c r="G14" s="270"/>
    </row>
    <row r="15" spans="1:7" ht="15" customHeight="1">
      <c r="A15" s="32">
        <v>8</v>
      </c>
      <c r="B15" s="211"/>
      <c r="C15" s="212"/>
      <c r="D15" s="212"/>
      <c r="E15" s="213"/>
      <c r="F15" s="269"/>
      <c r="G15" s="270"/>
    </row>
    <row r="16" spans="1:7" ht="15" customHeight="1">
      <c r="A16" s="32">
        <v>9</v>
      </c>
      <c r="B16" s="211"/>
      <c r="C16" s="212"/>
      <c r="D16" s="212"/>
      <c r="E16" s="213"/>
      <c r="F16" s="269"/>
      <c r="G16" s="270"/>
    </row>
    <row r="17" spans="1:7" ht="15" customHeight="1">
      <c r="A17" s="32">
        <v>10</v>
      </c>
      <c r="B17" s="211"/>
      <c r="C17" s="212"/>
      <c r="D17" s="212"/>
      <c r="E17" s="213"/>
      <c r="F17" s="269"/>
      <c r="G17" s="270"/>
    </row>
    <row r="18" spans="1:7" ht="15" customHeight="1">
      <c r="A18" s="32">
        <v>11</v>
      </c>
      <c r="B18" s="211"/>
      <c r="C18" s="212"/>
      <c r="D18" s="212"/>
      <c r="E18" s="213"/>
      <c r="F18" s="269"/>
      <c r="G18" s="270"/>
    </row>
    <row r="19" spans="1:7" ht="15" customHeight="1">
      <c r="A19" s="32">
        <v>12</v>
      </c>
      <c r="B19" s="211"/>
      <c r="C19" s="212"/>
      <c r="D19" s="212"/>
      <c r="E19" s="213"/>
      <c r="F19" s="269"/>
      <c r="G19" s="270"/>
    </row>
    <row r="20" spans="1:7" ht="15" customHeight="1">
      <c r="A20" s="319" t="s">
        <v>65</v>
      </c>
      <c r="B20" s="304"/>
      <c r="C20" s="304"/>
      <c r="D20" s="304"/>
      <c r="E20" s="304"/>
      <c r="F20" s="293">
        <f>SUM(F8:G19)</f>
        <v>2876203</v>
      </c>
      <c r="G20" s="294"/>
    </row>
    <row r="21" spans="1:7" ht="15" customHeight="1">
      <c r="A21" s="291" t="s">
        <v>32</v>
      </c>
      <c r="B21" s="292"/>
      <c r="C21" s="292"/>
      <c r="D21" s="292"/>
      <c r="E21" s="292"/>
      <c r="F21" s="269"/>
      <c r="G21" s="270"/>
    </row>
    <row r="22" spans="1:7" ht="15" customHeight="1">
      <c r="A22" s="317" t="s">
        <v>33</v>
      </c>
      <c r="B22" s="318"/>
      <c r="C22" s="318"/>
      <c r="D22" s="318"/>
      <c r="E22" s="318"/>
      <c r="F22" s="282">
        <f>SUM(F20:G21)</f>
        <v>2876203</v>
      </c>
      <c r="G22" s="283"/>
    </row>
    <row r="23" spans="1:7" ht="15" customHeight="1">
      <c r="A23" s="74" t="s">
        <v>29</v>
      </c>
      <c r="B23" s="64"/>
      <c r="C23" s="64"/>
      <c r="D23" s="64"/>
      <c r="E23" s="65"/>
      <c r="F23" s="295"/>
      <c r="G23" s="296"/>
    </row>
    <row r="24" spans="1:7" ht="15" customHeight="1">
      <c r="A24" s="32">
        <v>1</v>
      </c>
      <c r="B24" s="181"/>
      <c r="C24" s="182"/>
      <c r="D24" s="182"/>
      <c r="E24" s="183"/>
      <c r="F24" s="280"/>
      <c r="G24" s="281"/>
    </row>
    <row r="25" spans="1:7" ht="15" customHeight="1">
      <c r="A25" s="32">
        <v>2</v>
      </c>
      <c r="B25" s="181"/>
      <c r="C25" s="182"/>
      <c r="D25" s="182"/>
      <c r="E25" s="183"/>
      <c r="F25" s="280"/>
      <c r="G25" s="281"/>
    </row>
    <row r="26" spans="1:7" ht="15" customHeight="1">
      <c r="A26" s="32">
        <v>3</v>
      </c>
      <c r="B26" s="181"/>
      <c r="C26" s="182"/>
      <c r="D26" s="182"/>
      <c r="E26" s="183"/>
      <c r="F26" s="280"/>
      <c r="G26" s="281"/>
    </row>
    <row r="27" spans="1:7" ht="15" customHeight="1">
      <c r="A27" s="32">
        <v>4</v>
      </c>
      <c r="B27" s="181"/>
      <c r="C27" s="182"/>
      <c r="D27" s="182"/>
      <c r="E27" s="183"/>
      <c r="F27" s="280"/>
      <c r="G27" s="281"/>
    </row>
    <row r="28" spans="1:7" ht="15" customHeight="1">
      <c r="A28" s="32">
        <v>5</v>
      </c>
      <c r="B28" s="181"/>
      <c r="C28" s="182"/>
      <c r="D28" s="182"/>
      <c r="E28" s="183"/>
      <c r="F28" s="280"/>
      <c r="G28" s="281"/>
    </row>
    <row r="29" spans="1:7" ht="15" customHeight="1">
      <c r="A29" s="32">
        <v>6</v>
      </c>
      <c r="B29" s="181"/>
      <c r="C29" s="182"/>
      <c r="D29" s="182"/>
      <c r="E29" s="183"/>
      <c r="F29" s="280"/>
      <c r="G29" s="281"/>
    </row>
    <row r="30" spans="1:7" ht="15" customHeight="1">
      <c r="A30" s="32">
        <v>7</v>
      </c>
      <c r="B30" s="211"/>
      <c r="C30" s="212"/>
      <c r="D30" s="212"/>
      <c r="E30" s="213"/>
      <c r="F30" s="280"/>
      <c r="G30" s="281"/>
    </row>
    <row r="31" spans="1:7" ht="15" customHeight="1">
      <c r="A31" s="32">
        <v>8</v>
      </c>
      <c r="B31" s="211"/>
      <c r="C31" s="212"/>
      <c r="D31" s="212"/>
      <c r="E31" s="213"/>
      <c r="F31" s="280"/>
      <c r="G31" s="281"/>
    </row>
    <row r="32" spans="1:7" ht="15" customHeight="1">
      <c r="A32" s="32">
        <v>9</v>
      </c>
      <c r="B32" s="211"/>
      <c r="C32" s="212"/>
      <c r="D32" s="212"/>
      <c r="E32" s="213"/>
      <c r="F32" s="280"/>
      <c r="G32" s="281"/>
    </row>
    <row r="33" spans="1:7" ht="15" customHeight="1">
      <c r="A33" s="32">
        <v>10</v>
      </c>
      <c r="B33" s="211"/>
      <c r="C33" s="212"/>
      <c r="D33" s="212"/>
      <c r="E33" s="213"/>
      <c r="F33" s="280"/>
      <c r="G33" s="281"/>
    </row>
    <row r="34" spans="1:7" ht="15" customHeight="1">
      <c r="A34" s="32">
        <v>11</v>
      </c>
      <c r="B34" s="211"/>
      <c r="C34" s="212"/>
      <c r="D34" s="212"/>
      <c r="E34" s="213"/>
      <c r="F34" s="280"/>
      <c r="G34" s="281"/>
    </row>
    <row r="35" spans="1:7" s="4" customFormat="1" ht="15" customHeight="1">
      <c r="A35" s="32">
        <v>12</v>
      </c>
      <c r="B35" s="211"/>
      <c r="C35" s="212"/>
      <c r="D35" s="212"/>
      <c r="E35" s="213"/>
      <c r="F35" s="280"/>
      <c r="G35" s="281"/>
    </row>
    <row r="36" spans="1:7" s="4" customFormat="1" ht="15" customHeight="1">
      <c r="A36" s="32">
        <v>13</v>
      </c>
      <c r="B36" s="211"/>
      <c r="C36" s="211"/>
      <c r="D36" s="211"/>
      <c r="E36" s="215"/>
      <c r="F36" s="280"/>
      <c r="G36" s="281"/>
    </row>
    <row r="37" spans="1:7" s="4" customFormat="1" ht="15" customHeight="1">
      <c r="A37" s="301" t="s">
        <v>66</v>
      </c>
      <c r="B37" s="302"/>
      <c r="C37" s="302"/>
      <c r="D37" s="302"/>
      <c r="E37" s="303"/>
      <c r="F37" s="293">
        <f>SUM(F24:G36)</f>
        <v>0</v>
      </c>
      <c r="G37" s="294"/>
    </row>
    <row r="38" spans="1:7" ht="15" customHeight="1">
      <c r="A38" s="298" t="s">
        <v>36</v>
      </c>
      <c r="B38" s="299"/>
      <c r="C38" s="299"/>
      <c r="D38" s="299"/>
      <c r="E38" s="300"/>
      <c r="F38" s="269"/>
      <c r="G38" s="270"/>
    </row>
    <row r="39" spans="1:7" ht="15" customHeight="1" thickBot="1">
      <c r="A39" s="298" t="s">
        <v>37</v>
      </c>
      <c r="B39" s="299"/>
      <c r="C39" s="299"/>
      <c r="D39" s="299"/>
      <c r="E39" s="300"/>
      <c r="F39" s="289">
        <f>F37+F38</f>
        <v>0</v>
      </c>
      <c r="G39" s="290"/>
    </row>
    <row r="40" spans="1:7" ht="16.5" thickBot="1">
      <c r="A40" s="284" t="s">
        <v>28</v>
      </c>
      <c r="B40" s="285"/>
      <c r="C40" s="285"/>
      <c r="D40" s="285"/>
      <c r="E40" s="286"/>
      <c r="F40" s="287">
        <f>F22+F39</f>
        <v>2876203</v>
      </c>
      <c r="G40" s="288"/>
    </row>
  </sheetData>
  <sheetProtection sheet="1" objects="1" scenarios="1" selectLockedCells="1"/>
  <mergeCells count="74">
    <mergeCell ref="B13:E13"/>
    <mergeCell ref="B24:E24"/>
    <mergeCell ref="B25:E25"/>
    <mergeCell ref="B26:E26"/>
    <mergeCell ref="A7:E7"/>
    <mergeCell ref="D2:E2"/>
    <mergeCell ref="D3:E3"/>
    <mergeCell ref="A5:E6"/>
    <mergeCell ref="F5:G5"/>
    <mergeCell ref="A2:B2"/>
    <mergeCell ref="F6:G6"/>
    <mergeCell ref="F7:G7"/>
    <mergeCell ref="B11:E11"/>
    <mergeCell ref="F24:G24"/>
    <mergeCell ref="F9:G9"/>
    <mergeCell ref="F10:G10"/>
    <mergeCell ref="F11:G11"/>
    <mergeCell ref="F21:G21"/>
    <mergeCell ref="B18:E18"/>
    <mergeCell ref="B16:E16"/>
    <mergeCell ref="B14:E14"/>
    <mergeCell ref="B15:E15"/>
    <mergeCell ref="B17:E17"/>
    <mergeCell ref="A22:E22"/>
    <mergeCell ref="B12:E12"/>
    <mergeCell ref="A20:E20"/>
    <mergeCell ref="F20:G20"/>
    <mergeCell ref="B19:E19"/>
    <mergeCell ref="F18:G18"/>
    <mergeCell ref="F19:G19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F12:G12"/>
    <mergeCell ref="B8:E8"/>
    <mergeCell ref="B9:E9"/>
    <mergeCell ref="B10:E10"/>
    <mergeCell ref="F13:G13"/>
    <mergeCell ref="F14:G14"/>
    <mergeCell ref="F15:G15"/>
    <mergeCell ref="F16:G16"/>
    <mergeCell ref="F17:G17"/>
    <mergeCell ref="F22:G22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25:G25"/>
    <mergeCell ref="F26:G26"/>
    <mergeCell ref="F23:G23"/>
    <mergeCell ref="F28:G28"/>
    <mergeCell ref="B30:E30"/>
    <mergeCell ref="B28:E28"/>
    <mergeCell ref="F30:G30"/>
    <mergeCell ref="F27:G27"/>
    <mergeCell ref="F36:G36"/>
    <mergeCell ref="B29:E29"/>
    <mergeCell ref="F31:G31"/>
    <mergeCell ref="F32:G32"/>
    <mergeCell ref="F33:G33"/>
    <mergeCell ref="B27:E27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PageLayoutView="60" workbookViewId="0" topLeftCell="A10">
      <selection activeCell="F7" sqref="F7:G7"/>
    </sheetView>
  </sheetViews>
  <sheetFormatPr defaultColWidth="0" defaultRowHeight="12.75" zeroHeight="1"/>
  <cols>
    <col min="1" max="1" width="5.00390625" style="0" customWidth="1"/>
    <col min="2" max="2" width="6.00390625" style="0" customWidth="1"/>
    <col min="3" max="4" width="3.57421875" style="0" customWidth="1"/>
    <col min="5" max="5" width="26.421875" style="0" customWidth="1"/>
    <col min="6" max="6" width="8.421875" style="0" customWidth="1"/>
    <col min="7" max="7" width="26.8515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297" t="s">
        <v>148</v>
      </c>
      <c r="B1" s="297"/>
      <c r="C1" s="297"/>
      <c r="D1" s="297"/>
      <c r="E1" s="297"/>
      <c r="F1" s="297"/>
      <c r="G1" s="297"/>
    </row>
    <row r="2" spans="1:7" ht="15" customHeight="1">
      <c r="A2" s="311" t="s">
        <v>8</v>
      </c>
      <c r="B2" s="311"/>
      <c r="C2" s="63"/>
      <c r="D2" s="306" t="str">
        <f>'CSS '!D2:E2</f>
        <v>Santa Clara</v>
      </c>
      <c r="E2" s="306"/>
      <c r="F2" s="28" t="s">
        <v>9</v>
      </c>
      <c r="G2" s="29">
        <f>'CSS '!G2</f>
        <v>42850</v>
      </c>
    </row>
    <row r="3" spans="1:7" ht="15" customHeight="1">
      <c r="A3" s="42"/>
      <c r="B3" s="42"/>
      <c r="C3" s="42"/>
      <c r="D3" s="190"/>
      <c r="E3" s="190"/>
      <c r="F3" s="43"/>
      <c r="G3" s="49"/>
    </row>
    <row r="4" spans="1:7" ht="15" customHeight="1">
      <c r="A4" s="49"/>
      <c r="B4" s="49"/>
      <c r="C4" s="49"/>
      <c r="D4" s="49"/>
      <c r="E4" s="49"/>
      <c r="F4" s="49"/>
      <c r="G4" s="49"/>
    </row>
    <row r="5" spans="1:7" s="3" customFormat="1" ht="12.75" customHeight="1">
      <c r="A5" s="332"/>
      <c r="B5" s="190"/>
      <c r="C5" s="190"/>
      <c r="D5" s="190"/>
      <c r="E5" s="333"/>
      <c r="F5" s="308" t="s">
        <v>0</v>
      </c>
      <c r="G5" s="309"/>
    </row>
    <row r="6" spans="1:7" s="1" customFormat="1" ht="15.75">
      <c r="A6" s="334"/>
      <c r="B6" s="335"/>
      <c r="C6" s="335"/>
      <c r="D6" s="335"/>
      <c r="E6" s="336"/>
      <c r="F6" s="313" t="s">
        <v>69</v>
      </c>
      <c r="G6" s="314"/>
    </row>
    <row r="7" spans="1:7" ht="35.25" customHeight="1">
      <c r="A7" s="321" t="s">
        <v>101</v>
      </c>
      <c r="B7" s="322"/>
      <c r="C7" s="322"/>
      <c r="D7" s="322"/>
      <c r="E7" s="323"/>
      <c r="F7" s="216"/>
      <c r="G7" s="217"/>
    </row>
    <row r="8" spans="1:7" s="177" customFormat="1" ht="15">
      <c r="A8" s="324"/>
      <c r="B8" s="325"/>
      <c r="C8" s="325"/>
      <c r="D8" s="325"/>
      <c r="E8" s="325"/>
      <c r="F8" s="325"/>
      <c r="G8" s="326"/>
    </row>
    <row r="9" spans="1:7" ht="15.75">
      <c r="A9" s="321" t="s">
        <v>31</v>
      </c>
      <c r="B9" s="327"/>
      <c r="C9" s="327"/>
      <c r="D9" s="327"/>
      <c r="E9" s="328"/>
      <c r="F9" s="216"/>
      <c r="G9" s="217"/>
    </row>
    <row r="10" spans="1:7" s="177" customFormat="1" ht="15">
      <c r="A10" s="329"/>
      <c r="B10" s="330"/>
      <c r="C10" s="330"/>
      <c r="D10" s="330"/>
      <c r="E10" s="330"/>
      <c r="F10" s="330"/>
      <c r="G10" s="331"/>
    </row>
    <row r="11" spans="1:7" ht="15.75">
      <c r="A11" s="321" t="s">
        <v>70</v>
      </c>
      <c r="B11" s="327"/>
      <c r="C11" s="327"/>
      <c r="D11" s="327"/>
      <c r="E11" s="328"/>
      <c r="F11" s="216"/>
      <c r="G11" s="217"/>
    </row>
    <row r="12" spans="1:8" ht="12.75" hidden="1">
      <c r="A12" s="320"/>
      <c r="B12" s="320"/>
      <c r="C12" s="320"/>
      <c r="D12" s="320"/>
      <c r="E12" s="320"/>
      <c r="F12" s="320"/>
      <c r="G12" s="320"/>
      <c r="H12" s="23"/>
    </row>
    <row r="13" spans="1:8" ht="12.75" hidden="1">
      <c r="A13" s="337"/>
      <c r="B13" s="337"/>
      <c r="C13" s="337"/>
      <c r="D13" s="337"/>
      <c r="E13" s="337"/>
      <c r="F13" s="338"/>
      <c r="G13" s="338"/>
      <c r="H13" s="23"/>
    </row>
    <row r="14" spans="1:8" ht="12.75" hidden="1">
      <c r="A14" s="320"/>
      <c r="B14" s="320"/>
      <c r="C14" s="320"/>
      <c r="D14" s="320"/>
      <c r="E14" s="320"/>
      <c r="F14" s="320"/>
      <c r="G14" s="320"/>
      <c r="H14" s="23"/>
    </row>
    <row r="15" spans="1:8" ht="12.75" hidden="1">
      <c r="A15" s="337"/>
      <c r="B15" s="337"/>
      <c r="C15" s="337"/>
      <c r="D15" s="337"/>
      <c r="E15" s="337"/>
      <c r="F15" s="338"/>
      <c r="G15" s="338"/>
      <c r="H15" s="23"/>
    </row>
    <row r="16" spans="1:8" ht="12.75" hidden="1">
      <c r="A16" s="320"/>
      <c r="B16" s="320"/>
      <c r="C16" s="320"/>
      <c r="D16" s="320"/>
      <c r="E16" s="320"/>
      <c r="F16" s="320"/>
      <c r="G16" s="320"/>
      <c r="H16" s="23"/>
    </row>
    <row r="22" ht="12.75" hidden="1">
      <c r="C22" s="22"/>
    </row>
    <row r="23" ht="12.75" hidden="1">
      <c r="C23" s="22"/>
    </row>
    <row r="24" ht="12.75" hidden="1">
      <c r="C24" s="22"/>
    </row>
    <row r="25" ht="12.75" hidden="1">
      <c r="C25" s="22"/>
    </row>
    <row r="26" ht="12.75" hidden="1">
      <c r="C26" s="22"/>
    </row>
    <row r="27" ht="12.75" hidden="1">
      <c r="C27" s="22"/>
    </row>
    <row r="28" ht="12.75" hidden="1">
      <c r="C28" s="22"/>
    </row>
    <row r="29" ht="12.75" hidden="1">
      <c r="C29" s="22"/>
    </row>
    <row r="30" ht="12.75" hidden="1">
      <c r="C30" s="22"/>
    </row>
    <row r="31" ht="12.75" hidden="1">
      <c r="C31" s="22"/>
    </row>
    <row r="32" ht="12.75" hidden="1">
      <c r="C32" s="22"/>
    </row>
    <row r="33" ht="12.75" hidden="1">
      <c r="C33" s="22"/>
    </row>
    <row r="34" ht="12.75" hidden="1">
      <c r="C34" s="22"/>
    </row>
    <row r="35" ht="12.75" hidden="1">
      <c r="C35" s="22"/>
    </row>
    <row r="36" ht="12.75" hidden="1">
      <c r="C36" s="22"/>
    </row>
    <row r="37" ht="12.75" hidden="1">
      <c r="C37" s="22"/>
    </row>
    <row r="38" ht="12.75" hidden="1">
      <c r="C38" s="22"/>
    </row>
    <row r="39" ht="12.75" hidden="1">
      <c r="C39" s="22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:G1"/>
    <mergeCell ref="D2:E2"/>
    <mergeCell ref="D3:E3"/>
    <mergeCell ref="A5:E6"/>
    <mergeCell ref="F5:G5"/>
    <mergeCell ref="F6:G6"/>
    <mergeCell ref="A2:B2"/>
    <mergeCell ref="A12:G12"/>
    <mergeCell ref="A7:E7"/>
    <mergeCell ref="A8:G8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PageLayoutView="60" workbookViewId="0" topLeftCell="A1048576">
      <selection activeCell="F5" sqref="F5:G5"/>
    </sheetView>
  </sheetViews>
  <sheetFormatPr defaultColWidth="0" defaultRowHeight="12.75" zeroHeight="1"/>
  <cols>
    <col min="1" max="1" width="7.00390625" style="0" customWidth="1"/>
    <col min="2" max="4" width="3.57421875" style="0" customWidth="1"/>
    <col min="5" max="5" width="26.421875" style="0" customWidth="1"/>
    <col min="6" max="6" width="8.421875" style="0" customWidth="1"/>
    <col min="7" max="7" width="27.140625" style="0" customWidth="1"/>
    <col min="8" max="16384" width="9.140625" style="0" hidden="1" customWidth="1"/>
  </cols>
  <sheetData>
    <row r="1" spans="1:7" ht="46.5" customHeight="1">
      <c r="A1" s="187" t="s">
        <v>147</v>
      </c>
      <c r="B1" s="187"/>
      <c r="C1" s="187"/>
      <c r="D1" s="187"/>
      <c r="E1" s="187"/>
      <c r="F1" s="187"/>
      <c r="G1" s="187"/>
    </row>
    <row r="2" spans="1:7" ht="15" customHeight="1">
      <c r="A2" s="188" t="s">
        <v>8</v>
      </c>
      <c r="B2" s="188"/>
      <c r="C2" s="52"/>
      <c r="D2" s="248" t="str">
        <f>'CSS '!D2:E2</f>
        <v>Santa Clara</v>
      </c>
      <c r="E2" s="248"/>
      <c r="F2" s="33" t="s">
        <v>9</v>
      </c>
      <c r="G2" s="34">
        <f>'CSS '!G2</f>
        <v>42850</v>
      </c>
    </row>
    <row r="3" spans="1:7" ht="15" customHeight="1">
      <c r="A3" s="42"/>
      <c r="B3" s="42"/>
      <c r="C3" s="42"/>
      <c r="D3" s="190"/>
      <c r="E3" s="190"/>
      <c r="F3" s="43"/>
      <c r="G3" s="49"/>
    </row>
    <row r="4" spans="1:7" ht="15" customHeight="1">
      <c r="A4" s="49"/>
      <c r="B4" s="49"/>
      <c r="C4" s="49"/>
      <c r="D4" s="49"/>
      <c r="E4" s="49"/>
      <c r="F4" s="49"/>
      <c r="G4" s="49"/>
    </row>
    <row r="5" spans="1:7" s="3" customFormat="1" ht="12.75" customHeight="1">
      <c r="A5" s="332"/>
      <c r="B5" s="190"/>
      <c r="C5" s="190"/>
      <c r="D5" s="190"/>
      <c r="E5" s="333"/>
      <c r="F5" s="192" t="s">
        <v>0</v>
      </c>
      <c r="G5" s="194"/>
    </row>
    <row r="6" spans="1:7" s="1" customFormat="1" ht="15.75">
      <c r="A6" s="334"/>
      <c r="B6" s="335"/>
      <c r="C6" s="335"/>
      <c r="D6" s="335"/>
      <c r="E6" s="336"/>
      <c r="F6" s="204" t="s">
        <v>69</v>
      </c>
      <c r="G6" s="205"/>
    </row>
    <row r="7" spans="1:7" ht="26.1" customHeight="1">
      <c r="A7" s="339" t="s">
        <v>142</v>
      </c>
      <c r="B7" s="340"/>
      <c r="C7" s="340"/>
      <c r="D7" s="340"/>
      <c r="E7" s="341"/>
      <c r="F7" s="216"/>
      <c r="G7" s="217"/>
    </row>
    <row r="8" spans="1:7" ht="15">
      <c r="A8" s="324"/>
      <c r="B8" s="325"/>
      <c r="C8" s="325"/>
      <c r="D8" s="325"/>
      <c r="E8" s="325"/>
      <c r="F8" s="325"/>
      <c r="G8" s="326"/>
    </row>
    <row r="15" ht="12.75" hidden="1">
      <c r="C15" s="22"/>
    </row>
    <row r="16" ht="12.75" hidden="1">
      <c r="C16" s="22"/>
    </row>
    <row r="17" ht="12.75" hidden="1">
      <c r="C17" s="22"/>
    </row>
    <row r="18" ht="12.75" hidden="1">
      <c r="C18" s="22"/>
    </row>
    <row r="19" ht="12.75" hidden="1">
      <c r="C19" s="22"/>
    </row>
    <row r="20" ht="12.75" hidden="1">
      <c r="C20" s="22"/>
    </row>
    <row r="21" ht="12.75" hidden="1">
      <c r="C21" s="22"/>
    </row>
    <row r="22" ht="12.75" hidden="1">
      <c r="C22" s="22"/>
    </row>
    <row r="23" ht="12.75" hidden="1">
      <c r="C23" s="22"/>
    </row>
    <row r="24" ht="12.75" hidden="1">
      <c r="C24" s="22"/>
    </row>
    <row r="25" ht="12.75" hidden="1">
      <c r="C25" s="22"/>
    </row>
    <row r="26" ht="12.75" hidden="1">
      <c r="C26" s="22"/>
    </row>
    <row r="27" ht="12.75" hidden="1">
      <c r="C27" s="22"/>
    </row>
    <row r="28" ht="12.75" hidden="1">
      <c r="C28" s="22"/>
    </row>
    <row r="29" ht="12.75" hidden="1">
      <c r="C29" s="22"/>
    </row>
    <row r="30" ht="12.75" hidden="1">
      <c r="C30" s="22"/>
    </row>
    <row r="31" ht="12.75" hidden="1">
      <c r="C31" s="22"/>
    </row>
    <row r="32" ht="12.75" hidden="1">
      <c r="C32" s="22"/>
    </row>
  </sheetData>
  <sheetProtection sheet="1" objects="1" scenarios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6"/>
  <sheetViews>
    <sheetView zoomScale="50" zoomScaleNormal="50" zoomScaleSheetLayoutView="70" zoomScalePageLayoutView="70" workbookViewId="0" topLeftCell="A37">
      <selection activeCell="A49" sqref="A49"/>
    </sheetView>
  </sheetViews>
  <sheetFormatPr defaultColWidth="0" defaultRowHeight="12.75" zeroHeight="1"/>
  <cols>
    <col min="1" max="1" width="3.421875" style="91" customWidth="1"/>
    <col min="2" max="2" width="6.8515625" style="91" customWidth="1"/>
    <col min="3" max="3" width="6.00390625" style="91" customWidth="1"/>
    <col min="4" max="5" width="3.57421875" style="91" customWidth="1"/>
    <col min="6" max="6" width="55.8515625" style="91" customWidth="1"/>
    <col min="7" max="7" width="16.7109375" style="91" customWidth="1"/>
    <col min="8" max="8" width="18.57421875" style="91" customWidth="1"/>
    <col min="9" max="9" width="19.28125" style="91" customWidth="1"/>
    <col min="10" max="10" width="20.00390625" style="91" customWidth="1"/>
    <col min="11" max="11" width="21.421875" style="91" customWidth="1"/>
    <col min="12" max="12" width="14.57421875" style="91" customWidth="1"/>
    <col min="13" max="13" width="20.28125" style="91" customWidth="1"/>
    <col min="14" max="14" width="17.140625" style="91" customWidth="1"/>
    <col min="15" max="15" width="19.57421875" style="91" customWidth="1"/>
    <col min="16" max="16" width="21.28125" style="91" customWidth="1"/>
    <col min="17" max="17" width="20.00390625" style="91" customWidth="1"/>
    <col min="18" max="18" width="13.00390625" style="5" hidden="1" customWidth="1"/>
    <col min="19" max="120" width="0" style="5" hidden="1" customWidth="1"/>
    <col min="121" max="16384" width="8.8515625" style="6" hidden="1" customWidth="1"/>
  </cols>
  <sheetData>
    <row r="1" spans="1:17" ht="15.75">
      <c r="A1" s="359" t="s">
        <v>83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15.75">
      <c r="A2" s="359" t="s">
        <v>140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7" ht="15.75">
      <c r="A3" s="173" t="s">
        <v>126</v>
      </c>
      <c r="B3" s="174"/>
      <c r="C3" s="175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20" s="13" customFormat="1" ht="15.75">
      <c r="A4" s="111"/>
      <c r="B4" s="112"/>
      <c r="C4" s="112"/>
      <c r="D4" s="112"/>
      <c r="E4" s="112"/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7" ht="15.75">
      <c r="A5" s="169" t="s">
        <v>125</v>
      </c>
      <c r="B5" s="170"/>
      <c r="C5" s="170"/>
      <c r="D5" s="369" t="str">
        <f>'CSS '!D2:E2</f>
        <v>Santa Clara</v>
      </c>
      <c r="E5" s="369"/>
      <c r="F5" s="369"/>
      <c r="G5" s="49"/>
      <c r="H5" s="49"/>
      <c r="I5" s="49"/>
      <c r="J5" s="49"/>
      <c r="K5" s="114"/>
      <c r="L5" s="49"/>
      <c r="M5" s="49"/>
      <c r="N5" s="49"/>
      <c r="O5" s="49"/>
      <c r="P5" s="171" t="s">
        <v>82</v>
      </c>
      <c r="Q5" s="171"/>
    </row>
    <row r="6" spans="1:17" ht="15" customHeight="1">
      <c r="A6" s="358"/>
      <c r="B6" s="358"/>
      <c r="C6" s="358"/>
      <c r="D6" s="358"/>
      <c r="E6" s="358"/>
      <c r="F6" s="358"/>
      <c r="G6" s="115"/>
      <c r="H6" s="115"/>
      <c r="I6" s="115"/>
      <c r="J6" s="115"/>
      <c r="K6" s="115"/>
      <c r="L6" s="115"/>
      <c r="M6" s="115"/>
      <c r="N6" s="116"/>
      <c r="O6" s="116"/>
      <c r="P6" s="117"/>
      <c r="Q6" s="117"/>
    </row>
    <row r="7" spans="1:17" ht="31.5" customHeight="1">
      <c r="A7" s="354" t="s">
        <v>103</v>
      </c>
      <c r="B7" s="355"/>
      <c r="C7" s="355"/>
      <c r="D7" s="355"/>
      <c r="E7" s="355"/>
      <c r="F7" s="356"/>
      <c r="G7" s="172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6" ht="15" customHeight="1">
      <c r="A8" s="357"/>
      <c r="B8" s="357"/>
      <c r="C8" s="357"/>
      <c r="D8" s="357"/>
      <c r="E8" s="357"/>
      <c r="F8" s="357"/>
    </row>
    <row r="9" spans="1:120" s="8" customFormat="1" ht="15" customHeight="1">
      <c r="A9" s="360" t="s">
        <v>141</v>
      </c>
      <c r="B9" s="361"/>
      <c r="C9" s="361"/>
      <c r="D9" s="361"/>
      <c r="E9" s="361"/>
      <c r="F9" s="362"/>
      <c r="G9" s="118" t="s">
        <v>0</v>
      </c>
      <c r="H9" s="118" t="s">
        <v>1</v>
      </c>
      <c r="I9" s="118" t="s">
        <v>7</v>
      </c>
      <c r="J9" s="118" t="s">
        <v>2</v>
      </c>
      <c r="K9" s="118" t="s">
        <v>3</v>
      </c>
      <c r="L9" s="118" t="s">
        <v>4</v>
      </c>
      <c r="M9" s="118" t="s">
        <v>5</v>
      </c>
      <c r="N9" s="118" t="s">
        <v>6</v>
      </c>
      <c r="O9" s="118" t="s">
        <v>41</v>
      </c>
      <c r="P9" s="118" t="s">
        <v>117</v>
      </c>
      <c r="Q9" s="118" t="s">
        <v>61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s="8" customFormat="1" ht="21.6" customHeight="1">
      <c r="A10" s="363"/>
      <c r="B10" s="364"/>
      <c r="C10" s="364"/>
      <c r="D10" s="364"/>
      <c r="E10" s="364"/>
      <c r="F10" s="365"/>
      <c r="G10" s="352" t="s">
        <v>15</v>
      </c>
      <c r="H10" s="352" t="s">
        <v>17</v>
      </c>
      <c r="I10" s="352" t="s">
        <v>38</v>
      </c>
      <c r="J10" s="352" t="s">
        <v>16</v>
      </c>
      <c r="K10" s="352" t="s">
        <v>18</v>
      </c>
      <c r="L10" s="352" t="s">
        <v>30</v>
      </c>
      <c r="M10" s="352" t="s">
        <v>31</v>
      </c>
      <c r="N10" s="352" t="s">
        <v>71</v>
      </c>
      <c r="O10" s="378" t="s">
        <v>142</v>
      </c>
      <c r="P10" s="352" t="s">
        <v>52</v>
      </c>
      <c r="Q10" s="352" t="s">
        <v>19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1" customFormat="1" ht="54.75" customHeight="1">
      <c r="A11" s="366"/>
      <c r="B11" s="367"/>
      <c r="C11" s="367"/>
      <c r="D11" s="367"/>
      <c r="E11" s="367"/>
      <c r="F11" s="368"/>
      <c r="G11" s="353"/>
      <c r="H11" s="353"/>
      <c r="I11" s="353"/>
      <c r="J11" s="353"/>
      <c r="K11" s="353"/>
      <c r="L11" s="353"/>
      <c r="M11" s="353"/>
      <c r="N11" s="353"/>
      <c r="O11" s="379"/>
      <c r="P11" s="353"/>
      <c r="Q11" s="353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7" ht="24.95" customHeight="1">
      <c r="A12" s="119">
        <v>1</v>
      </c>
      <c r="B12" s="271" t="s">
        <v>192</v>
      </c>
      <c r="C12" s="207"/>
      <c r="D12" s="207"/>
      <c r="E12" s="207"/>
      <c r="F12" s="208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</row>
    <row r="13" spans="1:17" ht="24.95" customHeight="1">
      <c r="A13" s="78"/>
      <c r="B13" s="120"/>
      <c r="C13" s="37" t="s">
        <v>42</v>
      </c>
      <c r="D13" s="211" t="s">
        <v>67</v>
      </c>
      <c r="E13" s="211"/>
      <c r="F13" s="215"/>
      <c r="G13" s="151"/>
      <c r="H13" s="151"/>
      <c r="I13" s="151"/>
      <c r="J13" s="151"/>
      <c r="K13" s="151"/>
      <c r="L13" s="151"/>
      <c r="M13" s="151"/>
      <c r="N13" s="151"/>
      <c r="O13" s="151"/>
      <c r="P13" s="92">
        <v>20025347</v>
      </c>
      <c r="Q13" s="92">
        <f>P13</f>
        <v>20025347</v>
      </c>
    </row>
    <row r="14" spans="1:17" ht="24.95" customHeight="1">
      <c r="A14" s="78"/>
      <c r="B14" s="120"/>
      <c r="C14" s="37" t="s">
        <v>43</v>
      </c>
      <c r="D14" s="211" t="s">
        <v>85</v>
      </c>
      <c r="E14" s="211"/>
      <c r="F14" s="215"/>
      <c r="G14" s="151"/>
      <c r="H14" s="151"/>
      <c r="I14" s="151"/>
      <c r="J14" s="92"/>
      <c r="K14" s="151"/>
      <c r="L14" s="151"/>
      <c r="M14" s="151"/>
      <c r="N14" s="151"/>
      <c r="O14" s="151"/>
      <c r="P14" s="151"/>
      <c r="Q14" s="92">
        <f aca="true" t="shared" si="0" ref="Q14:Q23">SUM(G14:P14)</f>
        <v>0</v>
      </c>
    </row>
    <row r="15" spans="1:17" ht="24.95" customHeight="1">
      <c r="A15" s="78"/>
      <c r="B15" s="120"/>
      <c r="C15" s="103" t="s">
        <v>44</v>
      </c>
      <c r="D15" s="211" t="s">
        <v>73</v>
      </c>
      <c r="E15" s="211"/>
      <c r="F15" s="215"/>
      <c r="G15" s="151"/>
      <c r="H15" s="151"/>
      <c r="I15" s="151"/>
      <c r="J15" s="92"/>
      <c r="K15" s="92"/>
      <c r="L15" s="151"/>
      <c r="M15" s="151"/>
      <c r="N15" s="151"/>
      <c r="O15" s="151"/>
      <c r="P15" s="151"/>
      <c r="Q15" s="92">
        <f t="shared" si="0"/>
        <v>0</v>
      </c>
    </row>
    <row r="16" spans="1:120" s="13" customFormat="1" ht="24.95" customHeight="1">
      <c r="A16" s="121"/>
      <c r="B16" s="122"/>
      <c r="C16" s="103" t="s">
        <v>45</v>
      </c>
      <c r="D16" s="344" t="s">
        <v>74</v>
      </c>
      <c r="E16" s="344"/>
      <c r="F16" s="345"/>
      <c r="G16" s="92"/>
      <c r="H16" s="92"/>
      <c r="I16" s="92"/>
      <c r="J16" s="92"/>
      <c r="K16" s="92"/>
      <c r="L16" s="92"/>
      <c r="M16" s="92"/>
      <c r="N16" s="92"/>
      <c r="O16" s="151"/>
      <c r="P16" s="152"/>
      <c r="Q16" s="92">
        <f t="shared" si="0"/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</row>
    <row r="17" spans="1:120" s="13" customFormat="1" ht="24.95" customHeight="1">
      <c r="A17" s="121"/>
      <c r="B17" s="122"/>
      <c r="C17" s="103" t="s">
        <v>46</v>
      </c>
      <c r="D17" s="346" t="s">
        <v>75</v>
      </c>
      <c r="E17" s="346"/>
      <c r="F17" s="347"/>
      <c r="G17" s="92"/>
      <c r="H17" s="92"/>
      <c r="I17" s="92"/>
      <c r="J17" s="92">
        <v>40463</v>
      </c>
      <c r="K17" s="92">
        <v>2551255</v>
      </c>
      <c r="L17" s="92"/>
      <c r="M17" s="92"/>
      <c r="N17" s="92"/>
      <c r="O17" s="151"/>
      <c r="P17" s="152"/>
      <c r="Q17" s="92">
        <f t="shared" si="0"/>
        <v>2591718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</row>
    <row r="18" spans="1:120" s="13" customFormat="1" ht="24.95" customHeight="1">
      <c r="A18" s="121"/>
      <c r="B18" s="122"/>
      <c r="C18" s="103" t="s">
        <v>47</v>
      </c>
      <c r="D18" s="346" t="s">
        <v>76</v>
      </c>
      <c r="E18" s="346"/>
      <c r="F18" s="347"/>
      <c r="G18" s="92"/>
      <c r="H18" s="92"/>
      <c r="I18" s="92">
        <v>5083718</v>
      </c>
      <c r="J18" s="92">
        <v>2000000</v>
      </c>
      <c r="K18" s="92">
        <v>9459000</v>
      </c>
      <c r="L18" s="92">
        <v>289900</v>
      </c>
      <c r="M18" s="92"/>
      <c r="N18" s="92"/>
      <c r="O18" s="152"/>
      <c r="P18" s="152"/>
      <c r="Q18" s="92">
        <f t="shared" si="0"/>
        <v>16832618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</row>
    <row r="19" spans="1:120" s="13" customFormat="1" ht="24.95" customHeight="1">
      <c r="A19" s="121"/>
      <c r="B19" s="122"/>
      <c r="C19" s="103" t="s">
        <v>48</v>
      </c>
      <c r="D19" s="346" t="s">
        <v>77</v>
      </c>
      <c r="E19" s="346"/>
      <c r="F19" s="347"/>
      <c r="G19" s="92"/>
      <c r="H19" s="92"/>
      <c r="I19" s="92"/>
      <c r="J19" s="92">
        <v>48141</v>
      </c>
      <c r="K19" s="92">
        <v>135115</v>
      </c>
      <c r="L19" s="92">
        <v>2050</v>
      </c>
      <c r="M19" s="92"/>
      <c r="N19" s="92"/>
      <c r="O19" s="152"/>
      <c r="P19" s="152"/>
      <c r="Q19" s="92">
        <f t="shared" si="0"/>
        <v>185306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</row>
    <row r="20" spans="1:120" s="13" customFormat="1" ht="24.95" customHeight="1">
      <c r="A20" s="121"/>
      <c r="B20" s="122"/>
      <c r="C20" s="103" t="s">
        <v>49</v>
      </c>
      <c r="D20" s="346" t="s">
        <v>89</v>
      </c>
      <c r="E20" s="346"/>
      <c r="F20" s="347"/>
      <c r="G20" s="92">
        <v>8781461</v>
      </c>
      <c r="H20" s="92">
        <v>9113527</v>
      </c>
      <c r="I20" s="92">
        <v>2489834</v>
      </c>
      <c r="J20" s="92">
        <v>0</v>
      </c>
      <c r="K20" s="92">
        <v>0</v>
      </c>
      <c r="L20" s="152"/>
      <c r="M20" s="152"/>
      <c r="N20" s="152"/>
      <c r="O20" s="152"/>
      <c r="P20" s="152"/>
      <c r="Q20" s="92">
        <f t="shared" si="0"/>
        <v>20384822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s="13" customFormat="1" ht="24.95" customHeight="1">
      <c r="A21" s="121"/>
      <c r="B21" s="122"/>
      <c r="C21" s="103" t="s">
        <v>50</v>
      </c>
      <c r="D21" s="346" t="s">
        <v>109</v>
      </c>
      <c r="E21" s="346"/>
      <c r="F21" s="347"/>
      <c r="G21" s="92">
        <v>43171010</v>
      </c>
      <c r="H21" s="92">
        <v>10792752</v>
      </c>
      <c r="I21" s="92">
        <v>2840198</v>
      </c>
      <c r="J21" s="92">
        <v>0</v>
      </c>
      <c r="K21" s="92">
        <v>0</v>
      </c>
      <c r="L21" s="152"/>
      <c r="M21" s="152"/>
      <c r="N21" s="152"/>
      <c r="O21" s="152"/>
      <c r="P21" s="152"/>
      <c r="Q21" s="92">
        <f t="shared" si="0"/>
        <v>56803960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</row>
    <row r="22" spans="1:120" s="13" customFormat="1" ht="24.95" customHeight="1" thickBot="1">
      <c r="A22" s="121"/>
      <c r="B22" s="122"/>
      <c r="C22" s="37" t="s">
        <v>51</v>
      </c>
      <c r="D22" s="346" t="s">
        <v>119</v>
      </c>
      <c r="E22" s="346"/>
      <c r="F22" s="347"/>
      <c r="G22" s="92">
        <v>538685</v>
      </c>
      <c r="H22" s="92">
        <v>288725</v>
      </c>
      <c r="I22" s="92">
        <v>125963</v>
      </c>
      <c r="J22" s="92">
        <v>41231</v>
      </c>
      <c r="K22" s="92">
        <v>145753</v>
      </c>
      <c r="L22" s="92">
        <v>2883</v>
      </c>
      <c r="M22" s="92"/>
      <c r="N22" s="92"/>
      <c r="O22" s="153"/>
      <c r="P22" s="153"/>
      <c r="Q22" s="94">
        <f t="shared" si="0"/>
        <v>1143240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7" ht="24.95" customHeight="1" thickBot="1">
      <c r="A23" s="78"/>
      <c r="B23" s="38" t="s">
        <v>62</v>
      </c>
      <c r="C23" s="248" t="s">
        <v>88</v>
      </c>
      <c r="D23" s="248"/>
      <c r="E23" s="248"/>
      <c r="F23" s="248"/>
      <c r="G23" s="123">
        <f>SUM(G16:G22)</f>
        <v>52491156</v>
      </c>
      <c r="H23" s="123">
        <f>SUM(H16:H22)</f>
        <v>20195004</v>
      </c>
      <c r="I23" s="123">
        <f>SUM(I16:I22)</f>
        <v>10539713</v>
      </c>
      <c r="J23" s="123">
        <f>SUM(J14:J22)</f>
        <v>2129835</v>
      </c>
      <c r="K23" s="123">
        <f>SUM(K15:K22)</f>
        <v>12291123</v>
      </c>
      <c r="L23" s="123">
        <f>SUM(L16:L22)</f>
        <v>294833</v>
      </c>
      <c r="M23" s="123">
        <f>SUM(M16:M22)</f>
        <v>0</v>
      </c>
      <c r="N23" s="123">
        <f>SUM(N16:N22)</f>
        <v>0</v>
      </c>
      <c r="O23" s="123">
        <f>SUM(O16:O22)</f>
        <v>0</v>
      </c>
      <c r="P23" s="123">
        <f>P13</f>
        <v>20025347</v>
      </c>
      <c r="Q23" s="123">
        <f t="shared" si="0"/>
        <v>117967011</v>
      </c>
    </row>
    <row r="24" spans="1:18" ht="24.95" customHeight="1">
      <c r="A24" s="119">
        <v>2</v>
      </c>
      <c r="B24" s="206" t="s">
        <v>193</v>
      </c>
      <c r="C24" s="218"/>
      <c r="D24" s="218"/>
      <c r="E24" s="218"/>
      <c r="F24" s="219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2"/>
    </row>
    <row r="25" spans="1:17" ht="24.95" customHeight="1">
      <c r="A25" s="78"/>
      <c r="B25" s="38"/>
      <c r="C25" s="69" t="s">
        <v>42</v>
      </c>
      <c r="D25" s="69" t="s">
        <v>91</v>
      </c>
      <c r="E25" s="69"/>
      <c r="F25" s="70"/>
      <c r="G25" s="92"/>
      <c r="H25" s="92"/>
      <c r="I25" s="152"/>
      <c r="J25" s="152"/>
      <c r="K25" s="152"/>
      <c r="L25" s="152"/>
      <c r="M25" s="152"/>
      <c r="N25" s="152"/>
      <c r="O25" s="152"/>
      <c r="P25" s="92">
        <f>(-G25-H25)</f>
        <v>0</v>
      </c>
      <c r="Q25" s="92">
        <f>G25+H25+P25</f>
        <v>0</v>
      </c>
    </row>
    <row r="26" spans="1:17" ht="24.95" customHeight="1">
      <c r="A26" s="78"/>
      <c r="B26" s="38"/>
      <c r="C26" s="69" t="s">
        <v>43</v>
      </c>
      <c r="D26" s="69" t="s">
        <v>143</v>
      </c>
      <c r="E26" s="69"/>
      <c r="F26" s="70"/>
      <c r="G26" s="92">
        <v>60429505</v>
      </c>
      <c r="H26" s="92">
        <v>15107376</v>
      </c>
      <c r="I26" s="92">
        <v>3975625</v>
      </c>
      <c r="J26" s="152"/>
      <c r="K26" s="152"/>
      <c r="L26" s="152"/>
      <c r="M26" s="92"/>
      <c r="N26" s="152"/>
      <c r="O26" s="92"/>
      <c r="P26" s="152"/>
      <c r="Q26" s="92">
        <f>SUM(G26:P26)</f>
        <v>79512506</v>
      </c>
    </row>
    <row r="27" spans="1:17" ht="24.95" customHeight="1" thickBot="1">
      <c r="A27" s="78"/>
      <c r="B27" s="38"/>
      <c r="C27" s="37" t="s">
        <v>44</v>
      </c>
      <c r="D27" s="37" t="s">
        <v>153</v>
      </c>
      <c r="E27" s="37"/>
      <c r="F27" s="55"/>
      <c r="G27" s="124">
        <f>362064+40</f>
        <v>362104</v>
      </c>
      <c r="H27" s="124">
        <v>89582</v>
      </c>
      <c r="I27" s="124">
        <v>59875</v>
      </c>
      <c r="J27" s="124">
        <v>3469</v>
      </c>
      <c r="K27" s="124">
        <v>48848</v>
      </c>
      <c r="L27" s="124">
        <v>1373</v>
      </c>
      <c r="M27" s="124"/>
      <c r="N27" s="124"/>
      <c r="O27" s="94"/>
      <c r="P27" s="94">
        <v>93040</v>
      </c>
      <c r="Q27" s="94">
        <f>SUM(G27:P27)</f>
        <v>658291</v>
      </c>
    </row>
    <row r="28" spans="1:20" ht="24.95" customHeight="1" thickBot="1">
      <c r="A28" s="81"/>
      <c r="B28" s="125" t="s">
        <v>45</v>
      </c>
      <c r="C28" s="370" t="s">
        <v>88</v>
      </c>
      <c r="D28" s="370"/>
      <c r="E28" s="370"/>
      <c r="F28" s="370"/>
      <c r="G28" s="123">
        <f>SUM(G25:G27)</f>
        <v>60791609</v>
      </c>
      <c r="H28" s="123">
        <f>SUM(H25:H27)</f>
        <v>15196958</v>
      </c>
      <c r="I28" s="123">
        <f>SUM(I26:I27)</f>
        <v>4035500</v>
      </c>
      <c r="J28" s="123">
        <f>J27</f>
        <v>3469</v>
      </c>
      <c r="K28" s="123">
        <f>K27</f>
        <v>48848</v>
      </c>
      <c r="L28" s="123">
        <f>L27</f>
        <v>1373</v>
      </c>
      <c r="M28" s="123">
        <f>M27</f>
        <v>0</v>
      </c>
      <c r="N28" s="123">
        <f>N27</f>
        <v>0</v>
      </c>
      <c r="O28" s="123">
        <f>SUM(O26:O27)</f>
        <v>0</v>
      </c>
      <c r="P28" s="123">
        <f>SUM(P25+P27)</f>
        <v>93040</v>
      </c>
      <c r="Q28" s="123">
        <f>SUM(G28:P28)</f>
        <v>80170797</v>
      </c>
      <c r="T28" s="14"/>
    </row>
    <row r="29" spans="1:17" ht="24.95" customHeight="1">
      <c r="A29" s="119">
        <v>3</v>
      </c>
      <c r="B29" s="206" t="s">
        <v>194</v>
      </c>
      <c r="C29" s="218"/>
      <c r="D29" s="218"/>
      <c r="E29" s="218"/>
      <c r="F29" s="219"/>
      <c r="G29" s="154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ht="24.95" customHeight="1">
      <c r="A30" s="126"/>
      <c r="B30" s="127" t="s">
        <v>113</v>
      </c>
      <c r="C30" s="211" t="s">
        <v>111</v>
      </c>
      <c r="D30" s="211"/>
      <c r="E30" s="211"/>
      <c r="F30" s="215"/>
      <c r="G30" s="154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ht="24.95" customHeight="1">
      <c r="A31" s="78"/>
      <c r="B31" s="127"/>
      <c r="C31" s="54" t="s">
        <v>42</v>
      </c>
      <c r="D31" s="373" t="s">
        <v>86</v>
      </c>
      <c r="E31" s="373"/>
      <c r="F31" s="374"/>
      <c r="G31" s="155"/>
      <c r="H31" s="152"/>
      <c r="I31" s="152"/>
      <c r="J31" s="95"/>
      <c r="K31" s="152"/>
      <c r="L31" s="152"/>
      <c r="M31" s="152"/>
      <c r="N31" s="152"/>
      <c r="O31" s="152"/>
      <c r="P31" s="152"/>
      <c r="Q31" s="92">
        <f aca="true" t="shared" si="1" ref="Q31:Q39">SUM(G31:P31)</f>
        <v>0</v>
      </c>
    </row>
    <row r="32" spans="1:17" ht="24.95" customHeight="1">
      <c r="A32" s="78"/>
      <c r="B32" s="127"/>
      <c r="C32" s="54" t="s">
        <v>43</v>
      </c>
      <c r="D32" s="373" t="s">
        <v>78</v>
      </c>
      <c r="E32" s="373"/>
      <c r="F32" s="374"/>
      <c r="G32" s="155"/>
      <c r="H32" s="152"/>
      <c r="I32" s="152"/>
      <c r="J32" s="95"/>
      <c r="K32" s="95"/>
      <c r="L32" s="152"/>
      <c r="M32" s="152"/>
      <c r="N32" s="152"/>
      <c r="O32" s="152"/>
      <c r="P32" s="152"/>
      <c r="Q32" s="92">
        <f t="shared" si="1"/>
        <v>0</v>
      </c>
    </row>
    <row r="33" spans="1:17" ht="24.95" customHeight="1">
      <c r="A33" s="78"/>
      <c r="B33" s="127"/>
      <c r="C33" s="54" t="s">
        <v>44</v>
      </c>
      <c r="D33" s="211" t="s">
        <v>79</v>
      </c>
      <c r="E33" s="211"/>
      <c r="F33" s="215"/>
      <c r="G33" s="155"/>
      <c r="H33" s="152"/>
      <c r="I33" s="152"/>
      <c r="J33" s="95"/>
      <c r="K33" s="92"/>
      <c r="L33" s="152"/>
      <c r="M33" s="92"/>
      <c r="N33" s="152"/>
      <c r="O33" s="152"/>
      <c r="P33" s="152"/>
      <c r="Q33" s="92">
        <f t="shared" si="1"/>
        <v>0</v>
      </c>
    </row>
    <row r="34" spans="1:17" ht="24.95" customHeight="1">
      <c r="A34" s="78"/>
      <c r="B34" s="127"/>
      <c r="C34" s="54" t="s">
        <v>45</v>
      </c>
      <c r="D34" s="211" t="s">
        <v>80</v>
      </c>
      <c r="E34" s="211"/>
      <c r="F34" s="215"/>
      <c r="G34" s="155"/>
      <c r="H34" s="152"/>
      <c r="I34" s="152"/>
      <c r="J34" s="95">
        <f>+J17</f>
        <v>40463</v>
      </c>
      <c r="K34" s="128">
        <f>+K17</f>
        <v>2551255</v>
      </c>
      <c r="L34" s="152"/>
      <c r="M34" s="92"/>
      <c r="N34" s="152"/>
      <c r="O34" s="152"/>
      <c r="P34" s="152"/>
      <c r="Q34" s="92">
        <f t="shared" si="1"/>
        <v>2591718</v>
      </c>
    </row>
    <row r="35" spans="1:17" ht="24.95" customHeight="1">
      <c r="A35" s="78"/>
      <c r="B35" s="127"/>
      <c r="C35" s="54" t="s">
        <v>46</v>
      </c>
      <c r="D35" s="211" t="s">
        <v>81</v>
      </c>
      <c r="E35" s="211"/>
      <c r="F35" s="215"/>
      <c r="G35" s="156"/>
      <c r="H35" s="157"/>
      <c r="I35" s="152"/>
      <c r="J35" s="95">
        <f>+J18</f>
        <v>2000000</v>
      </c>
      <c r="K35" s="92">
        <f>2876203-K34</f>
        <v>324948</v>
      </c>
      <c r="L35" s="157"/>
      <c r="M35" s="92"/>
      <c r="N35" s="152"/>
      <c r="O35" s="152"/>
      <c r="P35" s="152"/>
      <c r="Q35" s="92">
        <f t="shared" si="1"/>
        <v>2324948</v>
      </c>
    </row>
    <row r="36" spans="1:17" ht="24.95" customHeight="1">
      <c r="A36" s="78"/>
      <c r="B36" s="127"/>
      <c r="C36" s="54" t="s">
        <v>47</v>
      </c>
      <c r="D36" s="211" t="s">
        <v>93</v>
      </c>
      <c r="E36" s="211"/>
      <c r="F36" s="215"/>
      <c r="G36" s="99"/>
      <c r="H36" s="99"/>
      <c r="I36" s="99"/>
      <c r="J36" s="95">
        <f>+J19</f>
        <v>48141</v>
      </c>
      <c r="K36" s="92"/>
      <c r="L36" s="92"/>
      <c r="M36" s="92"/>
      <c r="N36" s="92"/>
      <c r="O36" s="152"/>
      <c r="P36" s="152"/>
      <c r="Q36" s="92">
        <f t="shared" si="1"/>
        <v>48141</v>
      </c>
    </row>
    <row r="37" spans="1:17" ht="24.95" customHeight="1">
      <c r="A37" s="78"/>
      <c r="B37" s="127"/>
      <c r="C37" s="54" t="s">
        <v>48</v>
      </c>
      <c r="D37" s="211" t="s">
        <v>90</v>
      </c>
      <c r="E37" s="211"/>
      <c r="F37" s="215"/>
      <c r="G37" s="99">
        <f>+G20</f>
        <v>8781461</v>
      </c>
      <c r="H37" s="99">
        <f>+H20</f>
        <v>9113527</v>
      </c>
      <c r="I37" s="99">
        <f>+I20</f>
        <v>2489834</v>
      </c>
      <c r="J37" s="95"/>
      <c r="K37" s="95"/>
      <c r="L37" s="152"/>
      <c r="M37" s="152"/>
      <c r="N37" s="152"/>
      <c r="O37" s="152"/>
      <c r="P37" s="152"/>
      <c r="Q37" s="92">
        <f t="shared" si="1"/>
        <v>20384822</v>
      </c>
    </row>
    <row r="38" spans="1:17" ht="24.95" customHeight="1">
      <c r="A38" s="78"/>
      <c r="B38" s="127"/>
      <c r="C38" s="54" t="s">
        <v>49</v>
      </c>
      <c r="D38" s="211" t="s">
        <v>108</v>
      </c>
      <c r="E38" s="211"/>
      <c r="F38" s="215"/>
      <c r="G38" s="99">
        <f>40503076-G37</f>
        <v>31721615</v>
      </c>
      <c r="H38" s="99">
        <f>16295094-H37</f>
        <v>7181567</v>
      </c>
      <c r="I38" s="99">
        <f>2815420-I37</f>
        <v>325586</v>
      </c>
      <c r="J38" s="95"/>
      <c r="K38" s="95"/>
      <c r="L38" s="152"/>
      <c r="M38" s="152"/>
      <c r="N38" s="152"/>
      <c r="O38" s="155"/>
      <c r="P38" s="152"/>
      <c r="Q38" s="92">
        <f t="shared" si="1"/>
        <v>39228768</v>
      </c>
    </row>
    <row r="39" spans="1:17" ht="24.95" customHeight="1" thickBot="1">
      <c r="A39" s="78"/>
      <c r="B39" s="127"/>
      <c r="C39" s="54" t="s">
        <v>50</v>
      </c>
      <c r="D39" s="211" t="s">
        <v>144</v>
      </c>
      <c r="E39" s="211"/>
      <c r="F39" s="215"/>
      <c r="G39" s="97"/>
      <c r="H39" s="97"/>
      <c r="I39" s="97"/>
      <c r="J39" s="96">
        <f>+J27+J22</f>
        <v>44700</v>
      </c>
      <c r="K39" s="96"/>
      <c r="L39" s="158"/>
      <c r="M39" s="94"/>
      <c r="N39" s="158"/>
      <c r="O39" s="97"/>
      <c r="P39" s="158"/>
      <c r="Q39" s="94">
        <f t="shared" si="1"/>
        <v>44700</v>
      </c>
    </row>
    <row r="40" spans="1:18" ht="24.95" customHeight="1" thickBot="1">
      <c r="A40" s="38"/>
      <c r="B40" s="375" t="s">
        <v>149</v>
      </c>
      <c r="C40" s="376"/>
      <c r="D40" s="376"/>
      <c r="E40" s="376"/>
      <c r="F40" s="377"/>
      <c r="G40" s="129">
        <f>G36+G37+G38+G39</f>
        <v>40503076</v>
      </c>
      <c r="H40" s="129">
        <f>H36+H37+H38+H39</f>
        <v>16295094</v>
      </c>
      <c r="I40" s="129">
        <f>I36+I37+I38+I39</f>
        <v>2815420</v>
      </c>
      <c r="J40" s="129">
        <f>SUM(J31:J39)</f>
        <v>2133304</v>
      </c>
      <c r="K40" s="129">
        <f>SUM(K32:K39)</f>
        <v>2876203</v>
      </c>
      <c r="L40" s="130">
        <f>L36</f>
        <v>0</v>
      </c>
      <c r="M40" s="98">
        <f>M33+M34+M36+M35+M39</f>
        <v>0</v>
      </c>
      <c r="N40" s="130">
        <f>N36</f>
        <v>0</v>
      </c>
      <c r="O40" s="98">
        <f>O39</f>
        <v>0</v>
      </c>
      <c r="P40" s="159"/>
      <c r="Q40" s="131">
        <f>SUM(G40:O40)</f>
        <v>64623097</v>
      </c>
      <c r="R40" s="14"/>
    </row>
    <row r="41" spans="1:17" ht="24.95" customHeight="1">
      <c r="A41" s="78"/>
      <c r="B41" s="127"/>
      <c r="C41" s="54" t="s">
        <v>51</v>
      </c>
      <c r="D41" s="211" t="s">
        <v>87</v>
      </c>
      <c r="E41" s="211"/>
      <c r="F41" s="215"/>
      <c r="G41" s="132"/>
      <c r="H41" s="133"/>
      <c r="I41" s="134"/>
      <c r="J41" s="135"/>
      <c r="K41" s="134"/>
      <c r="L41" s="134"/>
      <c r="M41" s="134"/>
      <c r="N41" s="134"/>
      <c r="O41" s="134"/>
      <c r="P41" s="160"/>
      <c r="Q41" s="133">
        <f>SUM(G41:P41)</f>
        <v>0</v>
      </c>
    </row>
    <row r="42" spans="1:17" ht="24.95" customHeight="1">
      <c r="A42" s="78"/>
      <c r="B42" s="127" t="s">
        <v>114</v>
      </c>
      <c r="C42" s="211" t="s">
        <v>112</v>
      </c>
      <c r="D42" s="211"/>
      <c r="E42" s="211"/>
      <c r="F42" s="215"/>
      <c r="G42" s="136"/>
      <c r="H42" s="162"/>
      <c r="I42" s="162"/>
      <c r="J42" s="162"/>
      <c r="K42" s="162"/>
      <c r="L42" s="162"/>
      <c r="M42" s="162"/>
      <c r="N42" s="162"/>
      <c r="O42" s="162"/>
      <c r="P42" s="153"/>
      <c r="Q42" s="153"/>
    </row>
    <row r="43" spans="1:17" ht="24.95" customHeight="1">
      <c r="A43" s="78"/>
      <c r="B43" s="137"/>
      <c r="C43" s="54" t="s">
        <v>42</v>
      </c>
      <c r="D43" s="54" t="s">
        <v>105</v>
      </c>
      <c r="E43" s="54"/>
      <c r="F43" s="138"/>
      <c r="G43" s="139"/>
      <c r="H43" s="92"/>
      <c r="I43" s="99"/>
      <c r="J43" s="99"/>
      <c r="K43" s="99"/>
      <c r="L43" s="99"/>
      <c r="M43" s="99"/>
      <c r="N43" s="99"/>
      <c r="O43" s="99"/>
      <c r="P43" s="152"/>
      <c r="Q43" s="92">
        <f>SUM(G43:P43)</f>
        <v>0</v>
      </c>
    </row>
    <row r="44" spans="1:17" ht="24.95" customHeight="1">
      <c r="A44" s="78"/>
      <c r="B44" s="137"/>
      <c r="C44" s="54" t="s">
        <v>43</v>
      </c>
      <c r="D44" s="54" t="s">
        <v>106</v>
      </c>
      <c r="E44" s="54"/>
      <c r="F44" s="138"/>
      <c r="G44" s="139">
        <v>3538266</v>
      </c>
      <c r="H44" s="92">
        <v>2088672</v>
      </c>
      <c r="I44" s="99">
        <v>0</v>
      </c>
      <c r="J44" s="99"/>
      <c r="K44" s="99"/>
      <c r="L44" s="99"/>
      <c r="M44" s="99"/>
      <c r="N44" s="99"/>
      <c r="O44" s="99"/>
      <c r="P44" s="152"/>
      <c r="Q44" s="92">
        <f>SUM(G44:P44)</f>
        <v>5626938</v>
      </c>
    </row>
    <row r="45" spans="1:17" ht="24.95" customHeight="1">
      <c r="A45" s="78"/>
      <c r="B45" s="137"/>
      <c r="C45" s="54" t="s">
        <v>44</v>
      </c>
      <c r="D45" s="211" t="s">
        <v>102</v>
      </c>
      <c r="E45" s="211"/>
      <c r="F45" s="215"/>
      <c r="G45" s="94">
        <f>64207726-G44-G40</f>
        <v>20166384</v>
      </c>
      <c r="H45" s="140">
        <f>23422140-H40-H44</f>
        <v>5038374</v>
      </c>
      <c r="I45" s="99">
        <f>3399978-I40-I44</f>
        <v>584558</v>
      </c>
      <c r="J45" s="99"/>
      <c r="K45" s="99"/>
      <c r="L45" s="99"/>
      <c r="M45" s="99"/>
      <c r="N45" s="99"/>
      <c r="O45" s="99"/>
      <c r="P45" s="152"/>
      <c r="Q45" s="92">
        <f>SUM(G45:P45)</f>
        <v>25789316</v>
      </c>
    </row>
    <row r="46" spans="1:17" ht="24.95" customHeight="1" thickBot="1">
      <c r="A46" s="81"/>
      <c r="B46" s="125" t="s">
        <v>45</v>
      </c>
      <c r="C46" s="248" t="s">
        <v>115</v>
      </c>
      <c r="D46" s="248"/>
      <c r="E46" s="248"/>
      <c r="F46" s="372"/>
      <c r="G46" s="141">
        <f aca="true" t="shared" si="2" ref="G46:O46">SUM(G40:G45)</f>
        <v>64207726</v>
      </c>
      <c r="H46" s="94">
        <f t="shared" si="2"/>
        <v>23422140</v>
      </c>
      <c r="I46" s="97">
        <f t="shared" si="2"/>
        <v>3399978</v>
      </c>
      <c r="J46" s="94">
        <f t="shared" si="2"/>
        <v>2133304</v>
      </c>
      <c r="K46" s="94">
        <f t="shared" si="2"/>
        <v>2876203</v>
      </c>
      <c r="L46" s="94">
        <f t="shared" si="2"/>
        <v>0</v>
      </c>
      <c r="M46" s="94">
        <f t="shared" si="2"/>
        <v>0</v>
      </c>
      <c r="N46" s="94">
        <f t="shared" si="2"/>
        <v>0</v>
      </c>
      <c r="O46" s="94">
        <f t="shared" si="2"/>
        <v>0</v>
      </c>
      <c r="P46" s="158"/>
      <c r="Q46" s="94">
        <f>SUM(G46:P46)</f>
        <v>96039351</v>
      </c>
    </row>
    <row r="47" spans="1:17" ht="24.95" customHeight="1" thickBot="1">
      <c r="A47" s="81"/>
      <c r="B47" s="125" t="s">
        <v>46</v>
      </c>
      <c r="C47" s="222" t="s">
        <v>68</v>
      </c>
      <c r="D47" s="222"/>
      <c r="E47" s="222"/>
      <c r="F47" s="222"/>
      <c r="G47" s="123">
        <f>IF(G46='CSS '!F56,'CSS '!F56,"ERROR")</f>
        <v>64207726</v>
      </c>
      <c r="H47" s="123">
        <f>IF(H46=PEI!F49,PEI!F49,"ERROR")</f>
        <v>23422140</v>
      </c>
      <c r="I47" s="123">
        <f>IF(I46=INN!F36,INN!F36,"ERROR")</f>
        <v>3399978</v>
      </c>
      <c r="J47" s="123">
        <f>IF(J46=WET!F15,WET!F15,"ERROR")</f>
        <v>2133304</v>
      </c>
      <c r="K47" s="123">
        <f>IF(K46=CFTN!F40,CFTN!F40,"ERROR")</f>
        <v>2876203</v>
      </c>
      <c r="L47" s="123">
        <f>IF(L46='Other MHSA Funds'!F7,'Other MHSA Funds'!F7,"ERROR")</f>
        <v>0</v>
      </c>
      <c r="M47" s="123">
        <f>IF(M46='Other MHSA Funds'!F9,'Other MHSA Funds'!F9,"ERROR")</f>
        <v>0</v>
      </c>
      <c r="N47" s="123">
        <f>IF('RER Summary'!N46='Other MHSA Funds'!F11,'Other MHSA Funds'!F11,"ERROR")</f>
        <v>0</v>
      </c>
      <c r="O47" s="123">
        <f>IF(O46='Unencumbered Housing Funds'!F7,'Unencumbered Housing Funds'!F7,"ERROR")</f>
        <v>0</v>
      </c>
      <c r="P47" s="161"/>
      <c r="Q47" s="123">
        <f>SUM(G47:P47)</f>
        <v>96039351</v>
      </c>
    </row>
    <row r="48" spans="1:17" s="51" customFormat="1" ht="12.75">
      <c r="A48" s="44"/>
      <c r="B48" s="44"/>
      <c r="C48" s="44"/>
      <c r="D48" s="44"/>
      <c r="E48" s="44"/>
      <c r="F48" s="44"/>
      <c r="G48" s="176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s="5" customFormat="1" ht="12.75">
      <c r="A49" s="180" t="s">
        <v>134</v>
      </c>
      <c r="B49" s="37"/>
      <c r="C49" s="37"/>
      <c r="D49" s="37"/>
      <c r="E49" s="37"/>
      <c r="F49" s="37"/>
      <c r="G49" s="40"/>
      <c r="H49" s="40"/>
      <c r="I49" s="40"/>
      <c r="J49" s="40"/>
      <c r="K49" s="49"/>
      <c r="L49" s="49"/>
      <c r="M49" s="49"/>
      <c r="N49" s="49"/>
      <c r="O49" s="49"/>
      <c r="P49" s="49"/>
      <c r="Q49" s="49"/>
    </row>
    <row r="50" spans="1:17" s="51" customFormat="1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ht="24.95" customHeight="1">
      <c r="A51" s="35">
        <v>4</v>
      </c>
      <c r="B51" s="225" t="s">
        <v>195</v>
      </c>
      <c r="C51" s="225"/>
      <c r="D51" s="225"/>
      <c r="E51" s="225"/>
      <c r="F51" s="225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8" ht="24.95" customHeight="1">
      <c r="A52" s="78"/>
      <c r="B52" s="142"/>
      <c r="C52" s="143" t="s">
        <v>42</v>
      </c>
      <c r="D52" s="344" t="s">
        <v>84</v>
      </c>
      <c r="E52" s="344"/>
      <c r="F52" s="345"/>
      <c r="G52" s="140">
        <f>-J52-K52-P52</f>
        <v>0</v>
      </c>
      <c r="H52" s="151"/>
      <c r="I52" s="151"/>
      <c r="J52" s="140"/>
      <c r="K52" s="140"/>
      <c r="L52" s="151"/>
      <c r="M52" s="151"/>
      <c r="N52" s="151"/>
      <c r="O52" s="151"/>
      <c r="P52" s="140"/>
      <c r="Q52" s="140">
        <f>G52+J52+K52+P52</f>
        <v>0</v>
      </c>
      <c r="R52" s="14"/>
    </row>
    <row r="53" spans="1:18" ht="24.95" customHeight="1">
      <c r="A53" s="78"/>
      <c r="B53" s="142"/>
      <c r="C53" s="143" t="s">
        <v>43</v>
      </c>
      <c r="D53" s="344" t="s">
        <v>110</v>
      </c>
      <c r="E53" s="344"/>
      <c r="F53" s="345"/>
      <c r="G53" s="92">
        <f>-J53-K53-P53</f>
        <v>0</v>
      </c>
      <c r="H53" s="152"/>
      <c r="I53" s="152"/>
      <c r="J53" s="92"/>
      <c r="K53" s="92"/>
      <c r="L53" s="152"/>
      <c r="M53" s="152"/>
      <c r="N53" s="152"/>
      <c r="O53" s="152"/>
      <c r="P53" s="92"/>
      <c r="Q53" s="92">
        <f>G53+J53+K53+P53</f>
        <v>0</v>
      </c>
      <c r="R53" s="14"/>
    </row>
    <row r="54" spans="1:18" ht="24.95" customHeight="1">
      <c r="A54" s="81"/>
      <c r="B54" s="144"/>
      <c r="C54" s="145" t="s">
        <v>44</v>
      </c>
      <c r="D54" s="370" t="s">
        <v>145</v>
      </c>
      <c r="E54" s="370"/>
      <c r="F54" s="371"/>
      <c r="G54" s="92">
        <f>-J54-K54-P54</f>
        <v>0</v>
      </c>
      <c r="H54" s="164"/>
      <c r="I54" s="164"/>
      <c r="J54" s="92"/>
      <c r="K54" s="92"/>
      <c r="L54" s="164"/>
      <c r="M54" s="164"/>
      <c r="N54" s="164"/>
      <c r="O54" s="164"/>
      <c r="P54" s="146"/>
      <c r="Q54" s="146">
        <f>G54+J54+K54+P54</f>
        <v>0</v>
      </c>
      <c r="R54" s="14"/>
    </row>
    <row r="55" spans="1:18" ht="24.95" customHeight="1">
      <c r="A55" s="35">
        <v>5</v>
      </c>
      <c r="B55" s="206" t="s">
        <v>196</v>
      </c>
      <c r="C55" s="218"/>
      <c r="D55" s="218"/>
      <c r="E55" s="218"/>
      <c r="F55" s="219"/>
      <c r="G55" s="165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4"/>
    </row>
    <row r="56" spans="1:17" ht="24.95" customHeight="1">
      <c r="A56" s="38"/>
      <c r="B56" s="120"/>
      <c r="C56" s="37" t="s">
        <v>42</v>
      </c>
      <c r="D56" s="211" t="s">
        <v>67</v>
      </c>
      <c r="E56" s="211"/>
      <c r="F56" s="215"/>
      <c r="G56" s="155"/>
      <c r="H56" s="152"/>
      <c r="I56" s="152"/>
      <c r="J56" s="152"/>
      <c r="K56" s="152"/>
      <c r="L56" s="152"/>
      <c r="M56" s="152"/>
      <c r="N56" s="152"/>
      <c r="O56" s="152"/>
      <c r="P56" s="92"/>
      <c r="Q56" s="92">
        <f>P56</f>
        <v>0</v>
      </c>
    </row>
    <row r="57" spans="1:17" ht="24.95" customHeight="1">
      <c r="A57" s="38"/>
      <c r="B57" s="120"/>
      <c r="C57" s="103" t="s">
        <v>43</v>
      </c>
      <c r="D57" s="211" t="s">
        <v>85</v>
      </c>
      <c r="E57" s="211"/>
      <c r="F57" s="215"/>
      <c r="G57" s="155"/>
      <c r="H57" s="152"/>
      <c r="I57" s="152"/>
      <c r="J57" s="92"/>
      <c r="K57" s="152"/>
      <c r="L57" s="152"/>
      <c r="M57" s="152"/>
      <c r="N57" s="152"/>
      <c r="O57" s="152"/>
      <c r="P57" s="152"/>
      <c r="Q57" s="92">
        <f aca="true" t="shared" si="3" ref="Q57:Q67">SUM(G57:P57)</f>
        <v>0</v>
      </c>
    </row>
    <row r="58" spans="1:17" ht="24.95" customHeight="1">
      <c r="A58" s="38"/>
      <c r="B58" s="120"/>
      <c r="C58" s="103" t="s">
        <v>44</v>
      </c>
      <c r="D58" s="211" t="s">
        <v>73</v>
      </c>
      <c r="E58" s="211"/>
      <c r="F58" s="215"/>
      <c r="G58" s="155"/>
      <c r="H58" s="152"/>
      <c r="I58" s="152"/>
      <c r="J58" s="92"/>
      <c r="K58" s="95"/>
      <c r="L58" s="152"/>
      <c r="M58" s="152"/>
      <c r="N58" s="152"/>
      <c r="O58" s="152"/>
      <c r="P58" s="152"/>
      <c r="Q58" s="92">
        <f t="shared" si="3"/>
        <v>0</v>
      </c>
    </row>
    <row r="59" spans="1:17" ht="24.95" customHeight="1">
      <c r="A59" s="38"/>
      <c r="B59" s="120"/>
      <c r="C59" s="37" t="s">
        <v>45</v>
      </c>
      <c r="D59" s="211" t="s">
        <v>74</v>
      </c>
      <c r="E59" s="211"/>
      <c r="F59" s="215"/>
      <c r="G59" s="155"/>
      <c r="H59" s="152"/>
      <c r="I59" s="152"/>
      <c r="J59" s="92"/>
      <c r="K59" s="95"/>
      <c r="L59" s="152"/>
      <c r="M59" s="92"/>
      <c r="N59" s="152"/>
      <c r="O59" s="152"/>
      <c r="P59" s="152"/>
      <c r="Q59" s="92">
        <f t="shared" si="3"/>
        <v>0</v>
      </c>
    </row>
    <row r="60" spans="1:17" ht="24.95" customHeight="1">
      <c r="A60" s="38"/>
      <c r="B60" s="120"/>
      <c r="C60" s="37" t="s">
        <v>46</v>
      </c>
      <c r="D60" s="211" t="s">
        <v>75</v>
      </c>
      <c r="E60" s="211"/>
      <c r="F60" s="215"/>
      <c r="G60" s="155"/>
      <c r="H60" s="155"/>
      <c r="I60" s="155"/>
      <c r="J60" s="92"/>
      <c r="K60" s="95"/>
      <c r="L60" s="152"/>
      <c r="M60" s="92"/>
      <c r="N60" s="152"/>
      <c r="O60" s="152"/>
      <c r="P60" s="152"/>
      <c r="Q60" s="92">
        <f t="shared" si="3"/>
        <v>0</v>
      </c>
    </row>
    <row r="61" spans="1:17" ht="24.95" customHeight="1">
      <c r="A61" s="38"/>
      <c r="B61" s="120"/>
      <c r="C61" s="37" t="s">
        <v>47</v>
      </c>
      <c r="D61" s="212" t="s">
        <v>76</v>
      </c>
      <c r="E61" s="212"/>
      <c r="F61" s="213"/>
      <c r="G61" s="155"/>
      <c r="H61" s="155"/>
      <c r="I61" s="155"/>
      <c r="J61" s="92"/>
      <c r="K61" s="95"/>
      <c r="L61" s="152"/>
      <c r="M61" s="92"/>
      <c r="N61" s="152"/>
      <c r="O61" s="152"/>
      <c r="P61" s="152"/>
      <c r="Q61" s="92">
        <f t="shared" si="3"/>
        <v>0</v>
      </c>
    </row>
    <row r="62" spans="1:120" s="16" customFormat="1" ht="24.95" customHeight="1">
      <c r="A62" s="38"/>
      <c r="B62" s="120"/>
      <c r="C62" s="37" t="s">
        <v>48</v>
      </c>
      <c r="D62" s="346" t="s">
        <v>77</v>
      </c>
      <c r="E62" s="346"/>
      <c r="F62" s="347"/>
      <c r="G62" s="99"/>
      <c r="H62" s="99"/>
      <c r="I62" s="99"/>
      <c r="J62" s="92"/>
      <c r="K62" s="95"/>
      <c r="L62" s="155"/>
      <c r="M62" s="99"/>
      <c r="N62" s="155"/>
      <c r="O62" s="158"/>
      <c r="P62" s="158"/>
      <c r="Q62" s="92">
        <f t="shared" si="3"/>
        <v>0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</row>
    <row r="63" spans="1:120" s="16" customFormat="1" ht="24.95" customHeight="1">
      <c r="A63" s="38"/>
      <c r="B63" s="120"/>
      <c r="C63" s="37" t="s">
        <v>49</v>
      </c>
      <c r="D63" s="346" t="s">
        <v>89</v>
      </c>
      <c r="E63" s="346"/>
      <c r="F63" s="347"/>
      <c r="G63" s="99"/>
      <c r="H63" s="94"/>
      <c r="I63" s="94"/>
      <c r="J63" s="92"/>
      <c r="K63" s="95"/>
      <c r="L63" s="158"/>
      <c r="M63" s="158"/>
      <c r="N63" s="158"/>
      <c r="O63" s="158"/>
      <c r="P63" s="158"/>
      <c r="Q63" s="92">
        <f t="shared" si="3"/>
        <v>0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</row>
    <row r="64" spans="1:120" s="16" customFormat="1" ht="24.95" customHeight="1">
      <c r="A64" s="38"/>
      <c r="B64" s="120"/>
      <c r="C64" s="37" t="s">
        <v>50</v>
      </c>
      <c r="D64" s="346" t="s">
        <v>109</v>
      </c>
      <c r="E64" s="346"/>
      <c r="F64" s="347"/>
      <c r="G64" s="99"/>
      <c r="H64" s="94"/>
      <c r="I64" s="94"/>
      <c r="J64" s="92"/>
      <c r="K64" s="95"/>
      <c r="L64" s="158"/>
      <c r="M64" s="158"/>
      <c r="N64" s="158"/>
      <c r="O64" s="158"/>
      <c r="P64" s="158"/>
      <c r="Q64" s="92">
        <f t="shared" si="3"/>
        <v>0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</row>
    <row r="65" spans="1:120" s="16" customFormat="1" ht="24.95" customHeight="1">
      <c r="A65" s="38"/>
      <c r="B65" s="120"/>
      <c r="C65" s="37" t="s">
        <v>51</v>
      </c>
      <c r="D65" s="346" t="s">
        <v>146</v>
      </c>
      <c r="E65" s="346"/>
      <c r="F65" s="347"/>
      <c r="G65" s="99"/>
      <c r="H65" s="94"/>
      <c r="I65" s="94"/>
      <c r="J65" s="92"/>
      <c r="K65" s="95"/>
      <c r="L65" s="158"/>
      <c r="M65" s="94"/>
      <c r="N65" s="158"/>
      <c r="O65" s="94"/>
      <c r="P65" s="158"/>
      <c r="Q65" s="92">
        <f t="shared" si="3"/>
        <v>0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</row>
    <row r="66" spans="1:17" ht="24.95" customHeight="1" thickBot="1">
      <c r="A66" s="38"/>
      <c r="B66" s="38"/>
      <c r="C66" s="103" t="s">
        <v>62</v>
      </c>
      <c r="D66" s="344" t="s">
        <v>107</v>
      </c>
      <c r="E66" s="344"/>
      <c r="F66" s="345"/>
      <c r="G66" s="97"/>
      <c r="H66" s="94"/>
      <c r="I66" s="94"/>
      <c r="J66" s="92"/>
      <c r="K66" s="95"/>
      <c r="L66" s="94"/>
      <c r="M66" s="94"/>
      <c r="N66" s="94"/>
      <c r="O66" s="94"/>
      <c r="P66" s="158"/>
      <c r="Q66" s="94">
        <f t="shared" si="3"/>
        <v>0</v>
      </c>
    </row>
    <row r="67" spans="1:17" ht="24.95" customHeight="1" thickBot="1">
      <c r="A67" s="125"/>
      <c r="B67" s="38" t="s">
        <v>116</v>
      </c>
      <c r="C67" s="103" t="s">
        <v>88</v>
      </c>
      <c r="D67" s="37"/>
      <c r="E67" s="37"/>
      <c r="F67" s="37"/>
      <c r="G67" s="123">
        <f>SUM(G62:G66)</f>
        <v>0</v>
      </c>
      <c r="H67" s="123">
        <f>SUM(H62:H66)</f>
        <v>0</v>
      </c>
      <c r="I67" s="123">
        <f>SUM(I62:I66)</f>
        <v>0</v>
      </c>
      <c r="J67" s="123">
        <f>SUM(J57:J66)</f>
        <v>0</v>
      </c>
      <c r="K67" s="123">
        <f>SUM(K58:K66)</f>
        <v>0</v>
      </c>
      <c r="L67" s="123">
        <f>SUM(L62:L66)</f>
        <v>0</v>
      </c>
      <c r="M67" s="123">
        <f>SUM(M59:M66)</f>
        <v>0</v>
      </c>
      <c r="N67" s="123">
        <f>N66</f>
        <v>0</v>
      </c>
      <c r="O67" s="123">
        <f>SUM(O65:O66)</f>
        <v>0</v>
      </c>
      <c r="P67" s="123">
        <f>P56</f>
        <v>0</v>
      </c>
      <c r="Q67" s="123">
        <f t="shared" si="3"/>
        <v>0</v>
      </c>
    </row>
    <row r="68" spans="1:18" ht="24.95" customHeight="1">
      <c r="A68" s="35">
        <v>6</v>
      </c>
      <c r="B68" s="206" t="s">
        <v>197</v>
      </c>
      <c r="C68" s="218"/>
      <c r="D68" s="218"/>
      <c r="E68" s="218"/>
      <c r="F68" s="219"/>
      <c r="G68" s="154"/>
      <c r="H68" s="151"/>
      <c r="I68" s="151"/>
      <c r="J68" s="151"/>
      <c r="K68" s="151"/>
      <c r="L68" s="151"/>
      <c r="M68" s="151"/>
      <c r="N68" s="151"/>
      <c r="O68" s="153"/>
      <c r="P68" s="153"/>
      <c r="Q68" s="151"/>
      <c r="R68" s="14"/>
    </row>
    <row r="69" spans="1:17" ht="24.95" customHeight="1">
      <c r="A69" s="38"/>
      <c r="B69" s="120"/>
      <c r="C69" s="37" t="s">
        <v>42</v>
      </c>
      <c r="D69" s="211" t="s">
        <v>92</v>
      </c>
      <c r="E69" s="211"/>
      <c r="F69" s="215"/>
      <c r="G69" s="155"/>
      <c r="H69" s="152"/>
      <c r="I69" s="152"/>
      <c r="J69" s="152"/>
      <c r="K69" s="152"/>
      <c r="L69" s="152"/>
      <c r="M69" s="152"/>
      <c r="N69" s="152"/>
      <c r="O69" s="158"/>
      <c r="P69" s="146">
        <f>SUM(P23+P28+P52+P53+P54+P67)</f>
        <v>20118387</v>
      </c>
      <c r="Q69" s="92">
        <f>P69</f>
        <v>20118387</v>
      </c>
    </row>
    <row r="70" spans="1:17" ht="24.95" customHeight="1">
      <c r="A70" s="38"/>
      <c r="B70" s="120"/>
      <c r="C70" s="103" t="s">
        <v>43</v>
      </c>
      <c r="D70" s="211" t="s">
        <v>85</v>
      </c>
      <c r="E70" s="211"/>
      <c r="F70" s="215"/>
      <c r="G70" s="155"/>
      <c r="H70" s="152"/>
      <c r="I70" s="152"/>
      <c r="J70" s="92">
        <f aca="true" t="shared" si="4" ref="J70:J75">J14-J31+J57</f>
        <v>0</v>
      </c>
      <c r="K70" s="152"/>
      <c r="L70" s="152"/>
      <c r="M70" s="152"/>
      <c r="N70" s="152"/>
      <c r="O70" s="152"/>
      <c r="P70" s="152"/>
      <c r="Q70" s="92">
        <f aca="true" t="shared" si="5" ref="Q70:Q80">SUM(G70:P70)</f>
        <v>0</v>
      </c>
    </row>
    <row r="71" spans="1:17" ht="24.95" customHeight="1">
      <c r="A71" s="38"/>
      <c r="B71" s="120"/>
      <c r="C71" s="103" t="s">
        <v>44</v>
      </c>
      <c r="D71" s="211" t="s">
        <v>73</v>
      </c>
      <c r="E71" s="211"/>
      <c r="F71" s="215"/>
      <c r="G71" s="155"/>
      <c r="H71" s="152"/>
      <c r="I71" s="152"/>
      <c r="J71" s="92">
        <f t="shared" si="4"/>
        <v>0</v>
      </c>
      <c r="K71" s="92">
        <f>K15-K32+K58</f>
        <v>0</v>
      </c>
      <c r="L71" s="152"/>
      <c r="M71" s="152"/>
      <c r="N71" s="152"/>
      <c r="O71" s="152"/>
      <c r="P71" s="152"/>
      <c r="Q71" s="92">
        <f t="shared" si="5"/>
        <v>0</v>
      </c>
    </row>
    <row r="72" spans="1:17" ht="24.95" customHeight="1">
      <c r="A72" s="38"/>
      <c r="B72" s="120"/>
      <c r="C72" s="37" t="s">
        <v>45</v>
      </c>
      <c r="D72" s="211" t="s">
        <v>74</v>
      </c>
      <c r="E72" s="211"/>
      <c r="F72" s="215"/>
      <c r="G72" s="99">
        <f aca="true" t="shared" si="6" ref="G72:I74">G16</f>
        <v>0</v>
      </c>
      <c r="H72" s="99">
        <f t="shared" si="6"/>
        <v>0</v>
      </c>
      <c r="I72" s="99">
        <f t="shared" si="6"/>
        <v>0</v>
      </c>
      <c r="J72" s="92">
        <f t="shared" si="4"/>
        <v>0</v>
      </c>
      <c r="K72" s="92">
        <f>K16-K33+K59</f>
        <v>0</v>
      </c>
      <c r="L72" s="99">
        <f>L16</f>
        <v>0</v>
      </c>
      <c r="M72" s="92">
        <f>M16-M33+M59</f>
        <v>0</v>
      </c>
      <c r="N72" s="99">
        <f>N16</f>
        <v>0</v>
      </c>
      <c r="O72" s="155"/>
      <c r="P72" s="152"/>
      <c r="Q72" s="92">
        <f t="shared" si="5"/>
        <v>0</v>
      </c>
    </row>
    <row r="73" spans="1:17" ht="24.95" customHeight="1">
      <c r="A73" s="38"/>
      <c r="B73" s="120"/>
      <c r="C73" s="37" t="s">
        <v>46</v>
      </c>
      <c r="D73" s="211" t="s">
        <v>75</v>
      </c>
      <c r="E73" s="211"/>
      <c r="F73" s="215"/>
      <c r="G73" s="99">
        <f t="shared" si="6"/>
        <v>0</v>
      </c>
      <c r="H73" s="99">
        <f t="shared" si="6"/>
        <v>0</v>
      </c>
      <c r="I73" s="99">
        <f t="shared" si="6"/>
        <v>0</v>
      </c>
      <c r="J73" s="92">
        <f t="shared" si="4"/>
        <v>0</v>
      </c>
      <c r="K73" s="92">
        <f>K17-K34+K60</f>
        <v>0</v>
      </c>
      <c r="L73" s="99">
        <f>L17</f>
        <v>0</v>
      </c>
      <c r="M73" s="92">
        <f>M17-M34+M60</f>
        <v>0</v>
      </c>
      <c r="N73" s="99">
        <f>N17</f>
        <v>0</v>
      </c>
      <c r="O73" s="155"/>
      <c r="P73" s="152"/>
      <c r="Q73" s="92">
        <f t="shared" si="5"/>
        <v>0</v>
      </c>
    </row>
    <row r="74" spans="1:17" ht="24.95" customHeight="1">
      <c r="A74" s="38"/>
      <c r="B74" s="120"/>
      <c r="C74" s="37" t="s">
        <v>47</v>
      </c>
      <c r="D74" s="212" t="s">
        <v>76</v>
      </c>
      <c r="E74" s="212"/>
      <c r="F74" s="213"/>
      <c r="G74" s="99">
        <f t="shared" si="6"/>
        <v>0</v>
      </c>
      <c r="H74" s="99">
        <f t="shared" si="6"/>
        <v>0</v>
      </c>
      <c r="I74" s="99">
        <f t="shared" si="6"/>
        <v>5083718</v>
      </c>
      <c r="J74" s="92">
        <f t="shared" si="4"/>
        <v>0</v>
      </c>
      <c r="K74" s="92">
        <f>K18-K35+K61</f>
        <v>9134052</v>
      </c>
      <c r="L74" s="99">
        <f>L18</f>
        <v>289900</v>
      </c>
      <c r="M74" s="92">
        <f>M18-M35+M61</f>
        <v>0</v>
      </c>
      <c r="N74" s="99">
        <f>N18</f>
        <v>0</v>
      </c>
      <c r="O74" s="152"/>
      <c r="P74" s="152"/>
      <c r="Q74" s="92">
        <f t="shared" si="5"/>
        <v>14507670</v>
      </c>
    </row>
    <row r="75" spans="1:120" s="16" customFormat="1" ht="24.95" customHeight="1">
      <c r="A75" s="38"/>
      <c r="B75" s="120"/>
      <c r="C75" s="37" t="s">
        <v>48</v>
      </c>
      <c r="D75" s="346" t="s">
        <v>77</v>
      </c>
      <c r="E75" s="346"/>
      <c r="F75" s="347"/>
      <c r="G75" s="99">
        <f>SUM(G19-G36+G62)</f>
        <v>0</v>
      </c>
      <c r="H75" s="99">
        <f>SUM(H19-H36+H62)</f>
        <v>0</v>
      </c>
      <c r="I75" s="99">
        <f>SUM(I19-I36+I62)</f>
        <v>0</v>
      </c>
      <c r="J75" s="92">
        <f t="shared" si="4"/>
        <v>0</v>
      </c>
      <c r="K75" s="92">
        <f>K19-K36+K62</f>
        <v>135115</v>
      </c>
      <c r="L75" s="92">
        <f>L19-L36+L62</f>
        <v>2050</v>
      </c>
      <c r="M75" s="92">
        <f>M19-M36+M62</f>
        <v>0</v>
      </c>
      <c r="N75" s="92">
        <f>N19-N36+N62</f>
        <v>0</v>
      </c>
      <c r="O75" s="158"/>
      <c r="P75" s="158"/>
      <c r="Q75" s="92">
        <f t="shared" si="5"/>
        <v>137165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</row>
    <row r="76" spans="1:120" s="16" customFormat="1" ht="24.95" customHeight="1">
      <c r="A76" s="38"/>
      <c r="B76" s="120"/>
      <c r="C76" s="37" t="s">
        <v>49</v>
      </c>
      <c r="D76" s="346" t="s">
        <v>89</v>
      </c>
      <c r="E76" s="346"/>
      <c r="F76" s="347"/>
      <c r="G76" s="99">
        <f>SUM(G20-G37+G52+G63)</f>
        <v>0</v>
      </c>
      <c r="H76" s="99">
        <f>SUM(H20-H37+H63)</f>
        <v>0</v>
      </c>
      <c r="I76" s="99">
        <f>SUM(I20-I37+I63)</f>
        <v>0</v>
      </c>
      <c r="J76" s="92">
        <f>J20-J37+J52+J63</f>
        <v>0</v>
      </c>
      <c r="K76" s="92">
        <f>K20-K37+K52+K63</f>
        <v>0</v>
      </c>
      <c r="L76" s="152"/>
      <c r="M76" s="152"/>
      <c r="N76" s="152"/>
      <c r="O76" s="158"/>
      <c r="P76" s="158"/>
      <c r="Q76" s="92">
        <f t="shared" si="5"/>
        <v>0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</row>
    <row r="77" spans="1:120" s="16" customFormat="1" ht="24.95" customHeight="1">
      <c r="A77" s="38"/>
      <c r="B77" s="120"/>
      <c r="C77" s="37" t="s">
        <v>50</v>
      </c>
      <c r="D77" s="346" t="s">
        <v>109</v>
      </c>
      <c r="E77" s="346"/>
      <c r="F77" s="347"/>
      <c r="G77" s="99">
        <f>SUM(G21-G38+G53+G64)</f>
        <v>11449395</v>
      </c>
      <c r="H77" s="99">
        <f>SUM(H21-H38+H64)</f>
        <v>3611185</v>
      </c>
      <c r="I77" s="99">
        <f>SUM(I21-I38+I64)</f>
        <v>2514612</v>
      </c>
      <c r="J77" s="92">
        <f>J21-J38+J53+J64</f>
        <v>0</v>
      </c>
      <c r="K77" s="92">
        <f>K21-K38+K53+K64</f>
        <v>0</v>
      </c>
      <c r="L77" s="152"/>
      <c r="M77" s="152"/>
      <c r="N77" s="152"/>
      <c r="O77" s="158"/>
      <c r="P77" s="158"/>
      <c r="Q77" s="92">
        <f t="shared" si="5"/>
        <v>17575192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</row>
    <row r="78" spans="1:120" s="16" customFormat="1" ht="24.95" customHeight="1">
      <c r="A78" s="38"/>
      <c r="B78" s="120"/>
      <c r="C78" s="37" t="s">
        <v>51</v>
      </c>
      <c r="D78" s="346" t="s">
        <v>146</v>
      </c>
      <c r="E78" s="346"/>
      <c r="F78" s="347"/>
      <c r="G78" s="99">
        <f>SUM(G25+G26-G39+G54+G65)</f>
        <v>60429505</v>
      </c>
      <c r="H78" s="99">
        <f>SUM(H25+H26-H39+H65)</f>
        <v>15107376</v>
      </c>
      <c r="I78" s="99">
        <f>SUM(I26-I39+I65)</f>
        <v>3975625</v>
      </c>
      <c r="J78" s="92">
        <f>J26-J39+J54+J65</f>
        <v>-44700</v>
      </c>
      <c r="K78" s="92">
        <f>K26-K39+K54+K65</f>
        <v>0</v>
      </c>
      <c r="L78" s="152"/>
      <c r="M78" s="92">
        <f>M26-M39+M65</f>
        <v>0</v>
      </c>
      <c r="N78" s="152"/>
      <c r="O78" s="94">
        <f>O26-O39+O65</f>
        <v>0</v>
      </c>
      <c r="P78" s="158"/>
      <c r="Q78" s="92">
        <f t="shared" si="5"/>
        <v>79467806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</row>
    <row r="79" spans="1:17" ht="24.95" customHeight="1" thickBot="1">
      <c r="A79" s="122"/>
      <c r="B79" s="38"/>
      <c r="C79" s="103" t="s">
        <v>62</v>
      </c>
      <c r="D79" s="344" t="s">
        <v>107</v>
      </c>
      <c r="E79" s="344"/>
      <c r="F79" s="345"/>
      <c r="G79" s="97">
        <f aca="true" t="shared" si="7" ref="G79:N79">G22+G27-G41+G66</f>
        <v>900789</v>
      </c>
      <c r="H79" s="97">
        <f t="shared" si="7"/>
        <v>378307</v>
      </c>
      <c r="I79" s="97">
        <f t="shared" si="7"/>
        <v>185838</v>
      </c>
      <c r="J79" s="97">
        <f t="shared" si="7"/>
        <v>44700</v>
      </c>
      <c r="K79" s="97">
        <f t="shared" si="7"/>
        <v>194601</v>
      </c>
      <c r="L79" s="97">
        <f t="shared" si="7"/>
        <v>4256</v>
      </c>
      <c r="M79" s="97">
        <f t="shared" si="7"/>
        <v>0</v>
      </c>
      <c r="N79" s="97">
        <f t="shared" si="7"/>
        <v>0</v>
      </c>
      <c r="O79" s="97">
        <f>O22+O27-O41+O66</f>
        <v>0</v>
      </c>
      <c r="P79" s="158"/>
      <c r="Q79" s="94">
        <f t="shared" si="5"/>
        <v>1708491</v>
      </c>
    </row>
    <row r="80" spans="1:17" ht="24.95" customHeight="1" thickBot="1">
      <c r="A80" s="125"/>
      <c r="B80" s="125" t="s">
        <v>116</v>
      </c>
      <c r="C80" s="147" t="s">
        <v>88</v>
      </c>
      <c r="D80" s="148"/>
      <c r="E80" s="148"/>
      <c r="F80" s="148"/>
      <c r="G80" s="123">
        <f>SUM(G72:G79)</f>
        <v>72779689</v>
      </c>
      <c r="H80" s="123">
        <f>SUM(H72:H79)</f>
        <v>19096868</v>
      </c>
      <c r="I80" s="123">
        <f>SUM(I72:I79)</f>
        <v>11759793</v>
      </c>
      <c r="J80" s="123">
        <f>SUM(J70:J79)</f>
        <v>0</v>
      </c>
      <c r="K80" s="123">
        <f>SUM(K71:K79)</f>
        <v>9463768</v>
      </c>
      <c r="L80" s="123">
        <f>SUM(L72:L79)</f>
        <v>296206</v>
      </c>
      <c r="M80" s="123">
        <f>SUM(M72:M79)</f>
        <v>0</v>
      </c>
      <c r="N80" s="123">
        <f>SUM(N72:N79)</f>
        <v>0</v>
      </c>
      <c r="O80" s="123">
        <f>SUM(O72:O79)</f>
        <v>0</v>
      </c>
      <c r="P80" s="123">
        <f>P69</f>
        <v>20118387</v>
      </c>
      <c r="Q80" s="123">
        <f t="shared" si="5"/>
        <v>133514711</v>
      </c>
    </row>
    <row r="81" spans="1:17" s="51" customFormat="1" ht="24.95" customHeight="1">
      <c r="A81" s="44"/>
      <c r="B81" s="44"/>
      <c r="C81" s="93"/>
      <c r="D81" s="44"/>
      <c r="E81" s="44"/>
      <c r="F81" s="44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s="51" customFormat="1" ht="24.95" customHeight="1">
      <c r="A82" s="93"/>
      <c r="B82" s="93"/>
      <c r="C82" s="93"/>
      <c r="D82" s="93"/>
      <c r="E82" s="93"/>
      <c r="F82" s="93"/>
      <c r="G82" s="101"/>
      <c r="H82" s="101"/>
      <c r="I82" s="101"/>
      <c r="J82" s="100"/>
      <c r="K82" s="100"/>
      <c r="L82" s="100"/>
      <c r="M82" s="100"/>
      <c r="N82" s="100"/>
      <c r="O82" s="100"/>
      <c r="P82" s="100" t="s">
        <v>118</v>
      </c>
      <c r="Q82" s="100"/>
    </row>
    <row r="83" spans="1:18" s="51" customFormat="1" ht="24.95" customHeight="1">
      <c r="A83" s="348" t="s">
        <v>198</v>
      </c>
      <c r="B83" s="349"/>
      <c r="C83" s="350"/>
      <c r="D83" s="111"/>
      <c r="E83" s="111"/>
      <c r="F83" s="49"/>
      <c r="G83" s="49"/>
      <c r="H83" s="102"/>
      <c r="I83" s="102"/>
      <c r="J83" s="93"/>
      <c r="K83" s="149"/>
      <c r="L83" s="149"/>
      <c r="M83" s="343" t="s">
        <v>96</v>
      </c>
      <c r="N83" s="343"/>
      <c r="O83" s="343"/>
      <c r="P83" s="343"/>
      <c r="Q83" s="343"/>
      <c r="R83" s="26"/>
    </row>
    <row r="84" spans="1:20" s="51" customFormat="1" ht="29.25" customHeight="1">
      <c r="A84" s="351" t="s">
        <v>150</v>
      </c>
      <c r="B84" s="351"/>
      <c r="C84" s="351"/>
      <c r="D84" s="351"/>
      <c r="E84" s="351"/>
      <c r="F84" s="351"/>
      <c r="G84" s="166" t="s">
        <v>95</v>
      </c>
      <c r="H84" s="104"/>
      <c r="I84" s="104"/>
      <c r="J84" s="105"/>
      <c r="K84" s="106"/>
      <c r="L84" s="106"/>
      <c r="M84" s="168" t="s">
        <v>97</v>
      </c>
      <c r="N84" s="342" t="s">
        <v>188</v>
      </c>
      <c r="O84" s="342"/>
      <c r="P84" s="342"/>
      <c r="Q84" s="342"/>
      <c r="R84" s="18"/>
      <c r="S84" s="18"/>
      <c r="T84" s="25"/>
    </row>
    <row r="85" spans="1:20" s="51" customFormat="1" ht="24.95" customHeight="1">
      <c r="A85" s="342" t="s">
        <v>124</v>
      </c>
      <c r="B85" s="342"/>
      <c r="C85" s="342"/>
      <c r="D85" s="342"/>
      <c r="E85" s="342"/>
      <c r="F85" s="342"/>
      <c r="G85" s="167">
        <v>20291710</v>
      </c>
      <c r="H85" s="107"/>
      <c r="I85" s="107"/>
      <c r="J85" s="100"/>
      <c r="K85" s="108"/>
      <c r="L85" s="108"/>
      <c r="M85" s="168" t="s">
        <v>98</v>
      </c>
      <c r="N85" s="342" t="s">
        <v>189</v>
      </c>
      <c r="O85" s="342"/>
      <c r="P85" s="342"/>
      <c r="Q85" s="342"/>
      <c r="R85" s="17"/>
      <c r="S85" s="17"/>
      <c r="T85" s="25"/>
    </row>
    <row r="86" spans="1:20" s="51" customFormat="1" ht="24.95" customHeight="1">
      <c r="A86" s="108"/>
      <c r="B86" s="108"/>
      <c r="C86" s="108"/>
      <c r="D86" s="108"/>
      <c r="E86" s="108"/>
      <c r="F86" s="108"/>
      <c r="G86" s="100"/>
      <c r="H86" s="100"/>
      <c r="I86" s="100"/>
      <c r="J86" s="100"/>
      <c r="K86" s="109"/>
      <c r="L86" s="109"/>
      <c r="M86" s="168" t="s">
        <v>99</v>
      </c>
      <c r="N86" s="342" t="s">
        <v>190</v>
      </c>
      <c r="O86" s="342"/>
      <c r="P86" s="342"/>
      <c r="Q86" s="342"/>
      <c r="R86" s="17"/>
      <c r="S86" s="17"/>
      <c r="T86" s="25"/>
    </row>
    <row r="87" spans="1:20" s="51" customFormat="1" ht="24.95" customHeight="1">
      <c r="A87" s="109"/>
      <c r="B87" s="109"/>
      <c r="C87" s="109"/>
      <c r="D87" s="109"/>
      <c r="E87" s="109"/>
      <c r="F87" s="109"/>
      <c r="G87" s="100"/>
      <c r="H87" s="100"/>
      <c r="I87" s="100"/>
      <c r="J87" s="100"/>
      <c r="K87" s="109"/>
      <c r="L87" s="109"/>
      <c r="M87" s="168" t="s">
        <v>100</v>
      </c>
      <c r="N87" s="342" t="s">
        <v>191</v>
      </c>
      <c r="O87" s="342"/>
      <c r="P87" s="342"/>
      <c r="Q87" s="342"/>
      <c r="R87" s="17"/>
      <c r="S87" s="17"/>
      <c r="T87" s="25"/>
    </row>
    <row r="88" spans="1:20" s="5" customFormat="1" ht="12.75" hidden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03"/>
      <c r="N88" s="103"/>
      <c r="O88" s="103"/>
      <c r="P88" s="103"/>
      <c r="Q88" s="103"/>
      <c r="R88" s="19"/>
      <c r="S88" s="19"/>
      <c r="T88" s="19"/>
    </row>
    <row r="89" spans="1:20" s="5" customFormat="1" ht="12.75" hidden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03"/>
      <c r="N89" s="103"/>
      <c r="O89" s="103"/>
      <c r="P89" s="103"/>
      <c r="Q89" s="103"/>
      <c r="R89" s="19"/>
      <c r="S89" s="19"/>
      <c r="T89" s="19"/>
    </row>
    <row r="90" spans="1:17" s="5" customFormat="1" ht="12.75" hidden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103"/>
      <c r="N90" s="103"/>
      <c r="O90" s="103"/>
      <c r="P90" s="103"/>
      <c r="Q90" s="103"/>
    </row>
    <row r="91" spans="1:17" s="5" customFormat="1" ht="12.75" hidden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s="5" customFormat="1" ht="12.75" hidden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s="5" customFormat="1" ht="12.75" hidden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s="5" customFormat="1" ht="12.75" hidden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s="5" customFormat="1" ht="12.75" hidden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s="5" customFormat="1" ht="12.75" hidden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s="5" customFormat="1" ht="12.75" hidden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s="5" customFormat="1" ht="12.75" hidden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s="5" customFormat="1" ht="12.75" hidden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s="5" customFormat="1" ht="12.75" hidden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s="5" customFormat="1" ht="12.75" hidden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s="5" customFormat="1" ht="12.75" hidden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s="5" customFormat="1" ht="12.75" hidden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s="5" customFormat="1" ht="12.75" hidden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s="5" customFormat="1" ht="12.75" hidden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s="5" customFormat="1" ht="12.75" hidden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s="5" customFormat="1" ht="12.75" hidden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s="5" customFormat="1" ht="12.75" hidden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s="5" customFormat="1" ht="12.75" hidden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s="5" customFormat="1" ht="12.75" hidden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s="5" customFormat="1" ht="12.75" hidden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s="5" customFormat="1" ht="12.75" hidden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s="5" customFormat="1" ht="12.75" hidden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s="5" customFormat="1" ht="12.75" hidden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s="5" customFormat="1" ht="12.75" hidden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s="5" customFormat="1" ht="12.75" hidden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s="5" customFormat="1" ht="12.75" hidden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5" customFormat="1" ht="12.75" hidden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5" customFormat="1" ht="12.75" hidden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5" customFormat="1" ht="12.75" hidden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s="5" customFormat="1" ht="12.75" hidden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s="5" customFormat="1" ht="12.75" hidden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5" customFormat="1" ht="12.75" hidden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s="5" customFormat="1" ht="12.75" hidden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s="5" customFormat="1" ht="12.75" hidden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s="5" customFormat="1" ht="12.75" hidden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s="5" customFormat="1" ht="12.75" hidden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s="5" customFormat="1" ht="12.75" hidden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s="5" customFormat="1" ht="12.75" hidden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7" s="5" customFormat="1" ht="12.75" hidden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1:17" s="5" customFormat="1" ht="12.75" hidden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1:17" s="5" customFormat="1" ht="12.75" hidden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1:17" s="5" customFormat="1" ht="12.75" hidden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1:17" s="5" customFormat="1" ht="12.75" hidden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1:17" s="5" customFormat="1" ht="12.75" hidden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</row>
    <row r="136" spans="1:17" s="5" customFormat="1" ht="12.75" hidden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</row>
    <row r="137" spans="1:17" s="5" customFormat="1" ht="12.75" hidden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1:17" s="5" customFormat="1" ht="12.75" hidden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1:17" s="5" customFormat="1" ht="12.75" hidden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</row>
    <row r="140" spans="1:17" s="5" customFormat="1" ht="12.75" hidden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</row>
    <row r="141" spans="1:17" s="5" customFormat="1" ht="12.75" hidden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</row>
    <row r="142" spans="1:17" s="5" customFormat="1" ht="12.75" hidden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</row>
    <row r="143" spans="1:17" s="5" customFormat="1" ht="12.75" hidden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</row>
    <row r="144" spans="1:17" s="5" customFormat="1" ht="12.75" hidden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</row>
    <row r="145" spans="1:17" s="5" customFormat="1" ht="12.75" hidden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</row>
    <row r="146" spans="1:17" s="5" customFormat="1" ht="12.75" hidden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</row>
    <row r="147" spans="1:17" s="5" customFormat="1" ht="12.75" hidden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</row>
    <row r="148" spans="1:17" s="5" customFormat="1" ht="12.75" hidden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7" s="5" customFormat="1" ht="12.75" hidden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1:17" s="5" customFormat="1" ht="12.75" hidden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</row>
    <row r="151" spans="1:17" s="5" customFormat="1" ht="12.75" hidden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</row>
    <row r="152" spans="1:17" s="5" customFormat="1" ht="12.75" hidden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</row>
    <row r="153" spans="1:17" s="5" customFormat="1" ht="12.75" hidden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</row>
    <row r="154" spans="1:17" s="5" customFormat="1" ht="12.75" hidden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</row>
    <row r="155" spans="1:17" s="5" customFormat="1" ht="12.75" hidden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</row>
    <row r="156" spans="1:17" s="5" customFormat="1" ht="12.75" hidden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</row>
    <row r="157" spans="1:17" s="5" customFormat="1" ht="12.75" hidden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</row>
    <row r="158" spans="1:17" s="5" customFormat="1" ht="12.75" hidden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</row>
    <row r="159" spans="1:17" s="5" customFormat="1" ht="12.75" hidden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</row>
    <row r="160" spans="1:17" s="5" customFormat="1" ht="12.75" hidden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</row>
    <row r="161" spans="1:17" s="5" customFormat="1" ht="12.75" hidden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</row>
    <row r="162" spans="1:17" s="5" customFormat="1" ht="12.75" hidden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s="5" customFormat="1" ht="12.75" hidden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s="5" customFormat="1" ht="12.75" hidden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s="5" customFormat="1" ht="12.75" hidden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s="5" customFormat="1" ht="12.75" hidden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s="5" customFormat="1" ht="12.75" hidden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</row>
    <row r="168" spans="1:17" s="5" customFormat="1" ht="12.75" hidden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</row>
    <row r="169" spans="1:17" s="5" customFormat="1" ht="12.75" hidden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</row>
    <row r="170" spans="1:17" s="5" customFormat="1" ht="12.75" hidden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s="5" customFormat="1" ht="12.75" hidden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s="5" customFormat="1" ht="12.75" hidden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s="5" customFormat="1" ht="12.75" hidden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s="5" customFormat="1" ht="12.75" hidden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s="5" customFormat="1" ht="12.75" hidden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s="5" customFormat="1" ht="12.75" hidden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</row>
    <row r="177" spans="1:17" s="5" customFormat="1" ht="12.75" hidden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</row>
    <row r="178" spans="1:17" s="5" customFormat="1" ht="12.75" hidden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s="5" customFormat="1" ht="12.75" hidden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s="5" customFormat="1" ht="12.75" hidden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s="5" customFormat="1" ht="12.75" hidden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s="5" customFormat="1" ht="12.75" hidden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s="5" customFormat="1" ht="12.75" hidden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s="5" customFormat="1" ht="12.75" hidden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s="5" customFormat="1" ht="12.75" hidden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s="5" customFormat="1" ht="12.75" hidden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s="5" customFormat="1" ht="12.75" hidden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s="5" customFormat="1" ht="12.75" hidden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s="5" customFormat="1" ht="12.75" hidden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s="5" customFormat="1" ht="12.75" hidden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s="5" customFormat="1" ht="12.75" hidden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s="5" customFormat="1" ht="12.75" hidden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s="5" customFormat="1" ht="12.75" hidden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s="5" customFormat="1" ht="12.75" hidden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s="5" customFormat="1" ht="12.75" hidden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s="5" customFormat="1" ht="12.75" hidden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17" s="5" customFormat="1" ht="12.75" hidden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17" s="5" customFormat="1" ht="12.75" hidden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17" s="5" customFormat="1" ht="12.75" hidden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17" s="5" customFormat="1" ht="12.75" hidden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17" s="5" customFormat="1" ht="12.75" hidden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1:17" s="5" customFormat="1" ht="12.75" hidden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17" s="5" customFormat="1" ht="12.75" hidden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17" s="5" customFormat="1" ht="12.75" hidden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1:17" s="5" customFormat="1" ht="12.75" hidden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1:17" s="5" customFormat="1" ht="12.75" hidden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17" s="5" customFormat="1" ht="12.75" hidden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17" s="5" customFormat="1" ht="12.75" hidden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1:17" s="5" customFormat="1" ht="12.75" hidden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1:17" s="5" customFormat="1" ht="12.75" hidden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1:17" s="5" customFormat="1" ht="12.75" hidden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1:17" s="5" customFormat="1" ht="12.75" hidden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1:17" s="5" customFormat="1" ht="12.75" hidden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1:17" s="5" customFormat="1" ht="12.75" hidden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1:17" s="5" customFormat="1" ht="12.75" hidden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1:17" s="5" customFormat="1" ht="12.75" hidden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1:17" s="5" customFormat="1" ht="12.75" hidden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1:17" s="5" customFormat="1" ht="12.75" hidden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1:17" s="5" customFormat="1" ht="12.75" hidden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1:17" s="5" customFormat="1" ht="12.75" hidden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1:17" s="5" customFormat="1" ht="12.75" hidden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1:17" s="5" customFormat="1" ht="12.75" hidden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1:17" s="5" customFormat="1" ht="12.75" hidden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1:17" s="5" customFormat="1" ht="12.75" hidden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1:17" s="5" customFormat="1" ht="12.75" hidden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1:17" s="5" customFormat="1" ht="12.75" hidden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1:17" s="5" customFormat="1" ht="12.75" hidden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1:17" s="5" customFormat="1" ht="12.75" hidden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1:17" s="5" customFormat="1" ht="12.75" hidden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1:17" s="5" customFormat="1" ht="12.75" hidden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1:17" s="5" customFormat="1" ht="12.75" hidden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1:17" s="5" customFormat="1" ht="12.75" hidden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1:17" s="5" customFormat="1" ht="12.75" hidden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1:17" s="5" customFormat="1" ht="12.75" hidden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1:17" s="5" customFormat="1" ht="12.75" hidden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1:17" s="5" customFormat="1" ht="12.75" hidden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1:17" s="5" customFormat="1" ht="12.75" hidden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1:17" s="5" customFormat="1" ht="12.75" hidden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1:17" s="5" customFormat="1" ht="12.75" hidden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1:17" s="5" customFormat="1" ht="12.75" hidden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1:17" s="5" customFormat="1" ht="12.75" hidden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1:17" s="5" customFormat="1" ht="12.75" hidden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1:17" s="5" customFormat="1" ht="12.75" hidden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1:17" s="5" customFormat="1" ht="12.75" hidden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1:17" s="5" customFormat="1" ht="12.75" hidden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1:17" s="5" customFormat="1" ht="12.75" hidden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1:17" s="5" customFormat="1" ht="12.75" hidden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1:17" s="5" customFormat="1" ht="12.75" hidden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1:17" s="5" customFormat="1" ht="12.75" hidden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1:17" s="5" customFormat="1" ht="12.75" hidden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1:17" s="5" customFormat="1" ht="12.75" hidden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1:17" s="5" customFormat="1" ht="12.75" hidden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1:17" s="5" customFormat="1" ht="12.75" hidden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1:17" s="5" customFormat="1" ht="12.75" hidden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1:17" s="5" customFormat="1" ht="12.75" hidden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1:17" s="5" customFormat="1" ht="12.75" hidden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1:17" s="5" customFormat="1" ht="12.75" hidden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1:17" s="5" customFormat="1" ht="12.75" hidden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1:17" s="5" customFormat="1" ht="12.75" hidden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1:17" s="5" customFormat="1" ht="12.75" hidden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1:17" s="5" customFormat="1" ht="12.75" hidden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1:17" s="5" customFormat="1" ht="12.75" hidden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1:17" s="5" customFormat="1" ht="12.75" hidden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1:17" s="5" customFormat="1" ht="12.75" hidden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1:17" s="5" customFormat="1" ht="12.75" hidden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1:17" s="5" customFormat="1" ht="12.75" hidden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1:17" s="5" customFormat="1" ht="12.75" hidden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1:17" s="5" customFormat="1" ht="12.75" hidden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1:17" s="5" customFormat="1" ht="12.75" hidden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1:17" s="5" customFormat="1" ht="12.75" hidden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1:17" s="5" customFormat="1" ht="12.75" hidden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1:17" s="5" customFormat="1" ht="12.75" hidden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1:17" s="5" customFormat="1" ht="12.75" hidden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1:17" s="5" customFormat="1" ht="12.75" hidden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1:17" s="5" customFormat="1" ht="12.75" hidden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1:17" s="5" customFormat="1" ht="12.75" hidden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1:17" s="5" customFormat="1" ht="12.75" hidden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1:17" s="5" customFormat="1" ht="12.75" hidden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1:17" s="5" customFormat="1" ht="12.75" hidden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1:17" s="5" customFormat="1" ht="12.75" hidden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1:17" s="5" customFormat="1" ht="12.75" hidden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1:17" s="5" customFormat="1" ht="12.75" hidden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1:17" s="5" customFormat="1" ht="12.75" hidden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1:17" s="5" customFormat="1" ht="12.75" hidden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1:17" s="5" customFormat="1" ht="12.75" hidden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1:17" s="5" customFormat="1" ht="12.75" hidden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1:17" s="5" customFormat="1" ht="12.75" hidden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1:17" s="5" customFormat="1" ht="12.75" hidden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1:17" s="5" customFormat="1" ht="12.75" hidden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1:17" s="5" customFormat="1" ht="12.75" hidden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1:17" s="5" customFormat="1" ht="12.75" hidden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1:17" s="5" customFormat="1" ht="12.75" hidden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1:17" s="5" customFormat="1" ht="12.75" hidden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1:17" s="5" customFormat="1" ht="12.75" hidden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1:17" s="5" customFormat="1" ht="12.75" hidden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1:17" s="5" customFormat="1" ht="12.75" hidden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1:17" s="5" customFormat="1" ht="12.75" hidden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1:17" s="5" customFormat="1" ht="12.75" hidden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1:17" s="5" customFormat="1" ht="12.75" hidden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1:17" s="5" customFormat="1" ht="12.75" hidden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1:17" s="5" customFormat="1" ht="12.75" hidden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1:17" s="5" customFormat="1" ht="12.75" hidden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1:17" s="5" customFormat="1" ht="12.75" hidden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1:17" s="5" customFormat="1" ht="12.75" hidden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1:17" s="5" customFormat="1" ht="12.75" hidden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1:17" s="5" customFormat="1" ht="12.75" hidden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1:17" s="5" customFormat="1" ht="12.75" hidden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1:17" s="5" customFormat="1" ht="12.75" hidden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1:17" s="5" customFormat="1" ht="12.75" hidden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1:17" s="5" customFormat="1" ht="12.75" hidden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1:17" s="5" customFormat="1" ht="12.75" hidden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1:17" s="5" customFormat="1" ht="12.75" hidden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1:17" s="5" customFormat="1" ht="12.75" hidden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1:17" s="5" customFormat="1" ht="12.75" hidden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1:17" s="5" customFormat="1" ht="12.75" hidden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1:17" s="5" customFormat="1" ht="12.75" hidden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1:17" s="5" customFormat="1" ht="12.75" hidden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1:17" s="5" customFormat="1" ht="12.75" hidden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1:17" s="5" customFormat="1" ht="12.75" hidden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1:17" s="5" customFormat="1" ht="12.75" hidden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1:17" s="5" customFormat="1" ht="12.75" hidden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1:17" s="5" customFormat="1" ht="12.75" hidden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1:17" s="5" customFormat="1" ht="12.75" hidden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1:17" s="5" customFormat="1" ht="12.75" hidden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1:17" s="5" customFormat="1" ht="12.75" hidden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1:17" s="5" customFormat="1" ht="12.75" hidden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1:17" s="5" customFormat="1" ht="12.75" hidden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1:17" s="5" customFormat="1" ht="12.75" hidden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1:17" s="5" customFormat="1" ht="12.75" hidden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1:17" s="5" customFormat="1" ht="12.75" hidden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1:17" s="5" customFormat="1" ht="12.75" hidden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1:17" s="5" customFormat="1" ht="12.75" hidden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1:17" s="5" customFormat="1" ht="12.75" hidden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1:17" s="5" customFormat="1" ht="12.75" hidden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1:17" s="5" customFormat="1" ht="12.75" hidden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1:17" s="5" customFormat="1" ht="12.75" hidden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1:17" s="5" customFormat="1" ht="12.75" hidden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1:17" s="5" customFormat="1" ht="12.75" hidden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1:17" s="5" customFormat="1" ht="12.75" hidden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1:17" s="5" customFormat="1" ht="12.75" hidden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1:17" s="5" customFormat="1" ht="12.75" hidden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1:17" s="5" customFormat="1" ht="12.75" hidden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1:17" s="5" customFormat="1" ht="12.75" hidden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1:17" s="5" customFormat="1" ht="12.75" hidden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1:17" s="5" customFormat="1" ht="12.75" hidden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1:17" s="5" customFormat="1" ht="12.75" hidden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1:17" s="5" customFormat="1" ht="12.75" hidden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1:17" s="5" customFormat="1" ht="12.75" hidden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1:17" s="5" customFormat="1" ht="12.75" hidden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1:17" s="5" customFormat="1" ht="12.75" hidden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1:17" s="5" customFormat="1" ht="12.75" hidden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1:17" s="5" customFormat="1" ht="12.75" hidden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1:17" s="5" customFormat="1" ht="12.75" hidden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1:17" s="5" customFormat="1" ht="12.75" hidden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1:17" s="5" customFormat="1" ht="12.75" hidden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1:17" s="5" customFormat="1" ht="12.75" hidden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1:17" s="5" customFormat="1" ht="12.75" hidden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1:17" s="5" customFormat="1" ht="12.75" hidden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1:17" s="5" customFormat="1" ht="12.75" hidden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1:17" s="5" customFormat="1" ht="12.75" hidden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1:17" s="5" customFormat="1" ht="12.75" hidden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1:17" s="5" customFormat="1" ht="12.75" hidden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1:17" s="5" customFormat="1" ht="12.75" hidden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1:17" s="5" customFormat="1" ht="12.75" hidden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1:17" s="5" customFormat="1" ht="12.75" hidden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1:17" s="5" customFormat="1" ht="12.75" hidden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1:17" s="5" customFormat="1" ht="12.75" hidden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1:17" s="5" customFormat="1" ht="12.75" hidden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1:17" s="5" customFormat="1" ht="12.75" hidden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1:17" s="5" customFormat="1" ht="12.75" hidden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1:17" s="5" customFormat="1" ht="12.75" hidden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1:17" s="5" customFormat="1" ht="12.75" hidden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1:17" s="5" customFormat="1" ht="12.75" hidden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1:17" s="5" customFormat="1" ht="12.75" hidden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1:17" s="5" customFormat="1" ht="12.75" hidden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1:17" s="5" customFormat="1" ht="12.75" hidden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1:17" s="5" customFormat="1" ht="12.75" hidden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1:17" s="5" customFormat="1" ht="12.75" hidden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1:17" s="5" customFormat="1" ht="12.75" hidden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1:17" s="5" customFormat="1" ht="12.75" hidden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1:17" s="5" customFormat="1" ht="12.75" hidden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1:17" s="5" customFormat="1" ht="12.75" hidden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1:17" s="5" customFormat="1" ht="12.75" hidden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1:17" s="5" customFormat="1" ht="12.75" hidden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1:17" s="5" customFormat="1" ht="12.75" hidden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1:17" s="5" customFormat="1" ht="12.75" hidden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1:17" s="5" customFormat="1" ht="12.75" hidden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1:17" s="5" customFormat="1" ht="12.75" hidden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1:17" s="5" customFormat="1" ht="12.75" hidden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1:17" s="5" customFormat="1" ht="12.75" hidden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1:17" s="5" customFormat="1" ht="12.75" hidden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1:17" s="5" customFormat="1" ht="12.75" hidden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1:17" s="5" customFormat="1" ht="12.75" hidden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1:17" s="5" customFormat="1" ht="12.75" hidden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1:17" s="5" customFormat="1" ht="12.75" hidden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1:17" s="5" customFormat="1" ht="12.75" hidden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1:17" s="5" customFormat="1" ht="12.75" hidden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1:17" s="5" customFormat="1" ht="12.75" hidden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1:17" s="5" customFormat="1" ht="12.75" hidden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1:17" s="5" customFormat="1" ht="12.75" hidden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1:17" s="5" customFormat="1" ht="12.75" hidden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1:17" s="5" customFormat="1" ht="12.75" hidden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1:17" s="5" customFormat="1" ht="12.75" hidden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1:17" s="5" customFormat="1" ht="12.75" hidden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1:17" s="5" customFormat="1" ht="12.75" hidden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1:17" s="5" customFormat="1" ht="12.75" hidden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1:17" s="5" customFormat="1" ht="12.75" hidden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1:17" s="5" customFormat="1" ht="12.75" hidden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1:17" s="5" customFormat="1" ht="12.75" hidden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1:17" s="5" customFormat="1" ht="12.75" hidden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1:17" s="5" customFormat="1" ht="12.75" hidden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1:17" s="5" customFormat="1" ht="12.75" hidden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1:17" s="5" customFormat="1" ht="12.75" hidden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1:17" s="5" customFormat="1" ht="12.75" hidden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1:17" s="5" customFormat="1" ht="12.75" hidden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1:17" s="5" customFormat="1" ht="12.75" hidden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1:17" s="5" customFormat="1" ht="12.75" hidden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1:17" s="5" customFormat="1" ht="12.75" hidden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1:17" s="5" customFormat="1" ht="12.75" hidden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1:17" s="5" customFormat="1" ht="12.75" hidden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1:17" s="5" customFormat="1" ht="12.75" hidden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1:17" s="5" customFormat="1" ht="12.75" hidden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1:17" s="5" customFormat="1" ht="12.75" hidden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1:17" s="5" customFormat="1" ht="12.75" hidden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1:17" s="5" customFormat="1" ht="12.75" hidden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1:17" s="5" customFormat="1" ht="12.75" hidden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1:17" s="5" customFormat="1" ht="12.75" hidden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1:17" s="5" customFormat="1" ht="12.75" hidden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1:17" s="5" customFormat="1" ht="12.75" hidden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1:17" s="5" customFormat="1" ht="12.75" hidden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1:17" s="5" customFormat="1" ht="12.75" hidden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1:17" s="5" customFormat="1" ht="12.75" hidden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1:17" s="5" customFormat="1" ht="12.75" hidden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1:17" s="5" customFormat="1" ht="12.75" hidden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1:17" s="5" customFormat="1" ht="12.75" hidden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1:17" s="5" customFormat="1" ht="12.75" hidden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1:17" s="5" customFormat="1" ht="12.75" hidden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1:17" s="5" customFormat="1" ht="12.75" hidden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1:17" s="5" customFormat="1" ht="12.75" hidden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1:17" s="5" customFormat="1" ht="12.75" hidden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1:17" s="5" customFormat="1" ht="12.75" hidden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1:17" s="5" customFormat="1" ht="12.75" hidden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1:17" s="5" customFormat="1" ht="12.75" hidden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1:17" s="5" customFormat="1" ht="12.75" hidden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1:17" s="5" customFormat="1" ht="12.75" hidden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1:17" s="5" customFormat="1" ht="12.75" hidden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1:17" s="5" customFormat="1" ht="12.75" hidden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1:17" s="5" customFormat="1" ht="12.75" hidden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1:17" s="5" customFormat="1" ht="12.75" hidden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1:17" s="5" customFormat="1" ht="12.75" hidden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1:17" s="5" customFormat="1" ht="12.75" hidden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1:17" s="5" customFormat="1" ht="12.75" hidden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1:17" s="5" customFormat="1" ht="12.75" hidden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1:17" s="5" customFormat="1" ht="12.75" hidden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1:17" s="5" customFormat="1" ht="12.75" hidden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1:17" s="5" customFormat="1" ht="12.75" hidden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1:17" s="5" customFormat="1" ht="12.75" hidden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1:17" s="5" customFormat="1" ht="12.75" hidden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1:17" s="5" customFormat="1" ht="12.75" hidden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1:17" s="5" customFormat="1" ht="12.75" hidden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1:17" s="5" customFormat="1" ht="12.75" hidden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1:17" s="5" customFormat="1" ht="12.75" hidden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1:17" s="5" customFormat="1" ht="12.75" hidden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1:17" s="5" customFormat="1" ht="12.75" hidden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1:17" s="5" customFormat="1" ht="12.75" hidden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1:17" s="5" customFormat="1" ht="12.75" hidden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1:17" s="5" customFormat="1" ht="12.75" hidden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1:17" s="5" customFormat="1" ht="12.75" hidden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1:17" s="5" customFormat="1" ht="12.75" hidden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1:17" s="5" customFormat="1" ht="12.75" hidden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1:17" s="5" customFormat="1" ht="12.75" hidden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1:17" s="5" customFormat="1" ht="12.75" hidden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1:17" s="5" customFormat="1" ht="12.75" hidden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1:17" s="5" customFormat="1" ht="12.75" hidden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1:17" s="5" customFormat="1" ht="12.75" hidden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1:17" s="5" customFormat="1" ht="12.75" hidden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1:17" s="5" customFormat="1" ht="12.75" hidden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1:17" s="5" customFormat="1" ht="12.75" hidden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1:17" s="5" customFormat="1" ht="12.75" hidden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1:17" s="5" customFormat="1" ht="12.75" hidden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1:17" s="5" customFormat="1" ht="12.75" hidden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1:17" s="5" customFormat="1" ht="12.75" hidden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1:17" s="5" customFormat="1" ht="12.75" hidden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1:17" s="5" customFormat="1" ht="12.75" hidden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1:17" s="5" customFormat="1" ht="12.75" hidden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1:17" s="5" customFormat="1" ht="12.75" hidden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1:17" s="5" customFormat="1" ht="12.75" hidden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1:17" s="5" customFormat="1" ht="12.75" hidden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1:17" s="5" customFormat="1" ht="12.75" hidden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1:17" s="5" customFormat="1" ht="12.75" hidden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1:17" s="5" customFormat="1" ht="12.75" hidden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1:17" s="5" customFormat="1" ht="12.75" hidden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1:17" s="5" customFormat="1" ht="12.75" hidden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1:17" s="5" customFormat="1" ht="12.75" hidden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1:17" s="5" customFormat="1" ht="12.75" hidden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1:17" s="5" customFormat="1" ht="12.75" hidden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1:17" s="5" customFormat="1" ht="12.75" hidden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1:17" s="5" customFormat="1" ht="12.75" hidden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1:17" s="5" customFormat="1" ht="12.75" hidden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1:17" s="5" customFormat="1" ht="12.75" hidden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1:17" s="5" customFormat="1" ht="12.75" hidden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1:17" s="5" customFormat="1" ht="12.75" hidden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1:17" s="5" customFormat="1" ht="12.75" hidden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1:17" s="5" customFormat="1" ht="12.75" hidden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1:17" s="5" customFormat="1" ht="12.75" hidden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1:17" s="5" customFormat="1" ht="12.75" hidden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1:17" s="5" customFormat="1" ht="12.75" hidden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1:17" s="5" customFormat="1" ht="12.75" hidden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1:17" s="5" customFormat="1" ht="12.75" hidden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1:17" s="5" customFormat="1" ht="12.75" hidden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1:17" s="5" customFormat="1" ht="12.75" hidden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1:17" s="5" customFormat="1" ht="12.75" hidden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1:17" s="5" customFormat="1" ht="12.75" hidden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1:17" s="5" customFormat="1" ht="12.75" hidden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1:17" s="5" customFormat="1" ht="12.75" hidden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1:17" s="5" customFormat="1" ht="12.75" hidden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1:17" s="5" customFormat="1" ht="12.75" hidden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1:17" s="5" customFormat="1" ht="12.75" hidden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1:17" s="5" customFormat="1" ht="12.75" hidden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1:17" s="5" customFormat="1" ht="12.75" hidden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1:17" s="5" customFormat="1" ht="12.75" hidden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1:17" s="5" customFormat="1" ht="12.75" hidden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1:17" s="5" customFormat="1" ht="12.75" hidden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1:17" s="5" customFormat="1" ht="12.75" hidden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1:17" s="5" customFormat="1" ht="12.75" hidden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1:17" s="5" customFormat="1" ht="12.75" hidden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1:17" s="5" customFormat="1" ht="12.75" hidden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1:17" s="5" customFormat="1" ht="12.75" hidden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1:17" s="5" customFormat="1" ht="12.75" hidden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1:17" s="5" customFormat="1" ht="12.75" hidden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1:17" s="5" customFormat="1" ht="12.75" hidden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1:17" s="5" customFormat="1" ht="12.75" hidden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1:17" s="5" customFormat="1" ht="12.75" hidden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1:17" s="5" customFormat="1" ht="12.75" hidden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1:17" s="5" customFormat="1" ht="12.75" hidden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1:17" s="5" customFormat="1" ht="12.75" hidden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1:17" s="5" customFormat="1" ht="12.75" hidden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1:17" s="5" customFormat="1" ht="12.75" hidden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1:17" s="5" customFormat="1" ht="12.75" hidden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1:17" s="5" customFormat="1" ht="12.75" hidden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1:17" s="5" customFormat="1" ht="12.75" hidden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1:17" s="5" customFormat="1" ht="12.75" hidden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1:17" s="5" customFormat="1" ht="12.75" hidden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1:17" s="5" customFormat="1" ht="12.75" hidden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1:17" s="5" customFormat="1" ht="12.75" hidden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1:17" s="5" customFormat="1" ht="12.75" hidden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1:17" s="5" customFormat="1" ht="12.75" hidden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1:17" s="5" customFormat="1" ht="12.75" hidden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1:17" s="5" customFormat="1" ht="12.75" hidden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1:17" s="5" customFormat="1" ht="12.75" hidden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1:17" s="5" customFormat="1" ht="12.75" hidden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1:17" s="5" customFormat="1" ht="12.75" hidden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1:17" s="5" customFormat="1" ht="12.75" hidden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1:17" s="5" customFormat="1" ht="12.75" hidden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1:17" s="5" customFormat="1" ht="12.75" hidden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1:17" s="5" customFormat="1" ht="12.75" hidden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1:17" s="5" customFormat="1" ht="12.75" hidden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1:17" s="5" customFormat="1" ht="12.75" hidden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1:17" s="5" customFormat="1" ht="12.75" hidden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1:17" s="5" customFormat="1" ht="12.75" hidden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1:17" s="5" customFormat="1" ht="12.75" hidden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1:17" s="5" customFormat="1" ht="12.75" hidden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1:17" s="5" customFormat="1" ht="12.75" hidden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1:17" s="5" customFormat="1" ht="12.75" hidden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1:17" s="5" customFormat="1" ht="12.75" hidden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1:17" s="5" customFormat="1" ht="12.75" hidden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1:17" s="5" customFormat="1" ht="12.75" hidden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1:17" s="5" customFormat="1" ht="12.75" hidden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1:17" s="5" customFormat="1" ht="12.75" hidden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1:17" s="5" customFormat="1" ht="12.75" hidden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1:17" s="5" customFormat="1" ht="12.75" hidden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1:17" s="5" customFormat="1" ht="12.75" hidden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1:17" s="5" customFormat="1" ht="12.75" hidden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1:17" s="5" customFormat="1" ht="12.75" hidden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1:17" s="5" customFormat="1" ht="12.75" hidden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1:17" s="5" customFormat="1" ht="12.75" hidden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1:17" s="5" customFormat="1" ht="12.75" hidden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1:17" s="5" customFormat="1" ht="12.75" hidden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1:17" s="5" customFormat="1" ht="12.75" hidden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1:17" s="5" customFormat="1" ht="12.75" hidden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1:17" s="5" customFormat="1" ht="12.75" hidden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1:17" s="5" customFormat="1" ht="12.75" hidden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1:17" s="5" customFormat="1" ht="12.75" hidden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1:17" s="5" customFormat="1" ht="12.75" hidden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1:17" s="5" customFormat="1" ht="12.75" hidden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1:17" s="5" customFormat="1" ht="12.75" hidden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1:17" s="5" customFormat="1" ht="12.75" hidden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1:17" s="5" customFormat="1" ht="12.75" hidden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1:17" s="5" customFormat="1" ht="12.75" hidden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1:17" s="5" customFormat="1" ht="12.75" hidden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1:17" s="5" customFormat="1" ht="12.75" hidden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1:17" s="5" customFormat="1" ht="12.75" hidden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1:17" s="5" customFormat="1" ht="12.75" hidden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1:17" s="5" customFormat="1" ht="12.75" hidden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1:17" s="5" customFormat="1" ht="12.75" hidden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1:17" s="5" customFormat="1" ht="12.75" hidden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1:17" s="5" customFormat="1" ht="12.75" hidden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1:17" s="5" customFormat="1" ht="12.75" hidden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1:17" s="5" customFormat="1" ht="12.75" hidden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1:17" s="5" customFormat="1" ht="12.75" hidden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1:17" s="5" customFormat="1" ht="12.75" hidden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1:17" s="5" customFormat="1" ht="12.75" hidden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1:17" s="5" customFormat="1" ht="12.75" hidden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1:17" s="5" customFormat="1" ht="12.75" hidden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1:17" s="5" customFormat="1" ht="12.75" hidden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1:17" s="5" customFormat="1" ht="12.75" hidden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1:17" s="5" customFormat="1" ht="12.75" hidden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1:17" s="5" customFormat="1" ht="12.75" hidden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1:17" s="5" customFormat="1" ht="12.75" hidden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1:17" s="5" customFormat="1" ht="12.75" hidden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1:17" s="5" customFormat="1" ht="12.75" hidden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1:17" s="5" customFormat="1" ht="12.75" hidden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1:17" s="5" customFormat="1" ht="12.75" hidden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1:17" s="5" customFormat="1" ht="12.75" hidden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1:17" s="5" customFormat="1" ht="12.75" hidden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1:17" s="5" customFormat="1" ht="12.75" hidden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1:17" s="5" customFormat="1" ht="12.75" hidden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1:17" s="5" customFormat="1" ht="12.75" hidden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1:17" s="5" customFormat="1" ht="12.75" hidden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1:17" s="5" customFormat="1" ht="12.75" hidden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1:17" s="5" customFormat="1" ht="12.75" hidden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1:17" s="5" customFormat="1" ht="12.75" hidden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1:17" s="5" customFormat="1" ht="12.75" hidden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1:17" s="5" customFormat="1" ht="12.75" hidden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1:17" s="5" customFormat="1" ht="12.75" hidden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1:17" s="5" customFormat="1" ht="12.75" hidden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1:17" s="5" customFormat="1" ht="12.75" hidden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1:17" s="5" customFormat="1" ht="12.75" hidden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1:17" s="5" customFormat="1" ht="12.75" hidden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1:17" s="5" customFormat="1" ht="12.75" hidden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1:17" s="5" customFormat="1" ht="12.75" hidden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1:17" s="5" customFormat="1" ht="12.75" hidden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1:17" s="5" customFormat="1" ht="12.75" hidden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1:17" s="5" customFormat="1" ht="12.75" hidden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1:17" s="5" customFormat="1" ht="12.75" hidden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1:17" s="5" customFormat="1" ht="12.75" hidden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1:17" s="5" customFormat="1" ht="12.75" hidden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1:17" s="5" customFormat="1" ht="12.75" hidden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1:17" s="5" customFormat="1" ht="12.75" hidden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1:17" s="5" customFormat="1" ht="12.75" hidden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1:17" s="5" customFormat="1" ht="12.75" hidden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1:17" s="5" customFormat="1" ht="12.75" hidden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1:17" s="5" customFormat="1" ht="12.75" hidden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1:17" s="5" customFormat="1" ht="12.75" hidden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1:17" s="5" customFormat="1" ht="12.75" hidden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1:17" s="5" customFormat="1" ht="12.75" hidden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1:17" s="5" customFormat="1" ht="12.75" hidden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1:17" s="5" customFormat="1" ht="12.75" hidden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1:17" s="5" customFormat="1" ht="12.75" hidden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1:17" s="5" customFormat="1" ht="12.75" hidden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1:17" s="5" customFormat="1" ht="12.75" hidden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1:17" s="5" customFormat="1" ht="12.75" hidden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1:17" s="5" customFormat="1" ht="12.75" hidden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1:17" s="5" customFormat="1" ht="12.75" hidden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1:17" s="5" customFormat="1" ht="12.75" hidden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1:17" s="5" customFormat="1" ht="12.75" hidden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1:17" s="5" customFormat="1" ht="12.75" hidden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1:17" s="5" customFormat="1" ht="12.75" hidden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1:17" s="5" customFormat="1" ht="12.75" hidden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1:17" s="5" customFormat="1" ht="12.75" hidden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1:17" s="5" customFormat="1" ht="12.75" hidden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1:17" s="5" customFormat="1" ht="12.75" hidden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1:17" s="5" customFormat="1" ht="12.75" hidden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1:17" s="5" customFormat="1" ht="12.75" hidden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1:17" s="5" customFormat="1" ht="12.75" hidden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1:17" s="5" customFormat="1" ht="12.75" hidden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1:17" s="5" customFormat="1" ht="12.75" hidden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1:17" s="5" customFormat="1" ht="12.75" hidden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1:17" s="5" customFormat="1" ht="12.75" hidden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1:17" s="5" customFormat="1" ht="12.75" hidden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1:17" s="5" customFormat="1" ht="12.75" hidden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1:17" s="5" customFormat="1" ht="12.75" hidden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1:17" s="5" customFormat="1" ht="12.75" hidden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1:17" s="5" customFormat="1" ht="12.75" hidden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1:17" s="5" customFormat="1" ht="12.75" hidden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1:17" s="5" customFormat="1" ht="12.75" hidden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1:17" s="5" customFormat="1" ht="12.75" hidden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1:17" s="5" customFormat="1" ht="12.75" hidden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1:17" s="5" customFormat="1" ht="12.75" hidden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1:17" s="5" customFormat="1" ht="12.75" hidden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1:17" s="5" customFormat="1" ht="12.75" hidden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1:17" s="5" customFormat="1" ht="12.75" hidden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1:17" s="5" customFormat="1" ht="12.75" hidden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1:17" s="5" customFormat="1" ht="12.75" hidden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1:17" s="5" customFormat="1" ht="12.75" hidden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1:17" s="5" customFormat="1" ht="12.75" hidden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1:17" s="5" customFormat="1" ht="12.75" hidden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1:17" s="5" customFormat="1" ht="12.75" hidden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1:17" s="5" customFormat="1" ht="12.75" hidden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1:17" s="5" customFormat="1" ht="12.75" hidden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1:17" s="5" customFormat="1" ht="12.75" hidden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1:17" s="5" customFormat="1" ht="12.75" hidden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1:17" s="5" customFormat="1" ht="12.75" hidden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1:17" s="5" customFormat="1" ht="12.75" hidden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1:17" s="5" customFormat="1" ht="12.75" hidden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1:17" s="5" customFormat="1" ht="12.75" hidden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1:17" s="5" customFormat="1" ht="12.75" hidden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1:17" s="5" customFormat="1" ht="12.75" hidden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1:17" s="5" customFormat="1" ht="12.75" hidden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1:17" s="5" customFormat="1" ht="12.75" hidden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1:17" s="5" customFormat="1" ht="12.75" hidden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1:17" s="5" customFormat="1" ht="12.75" hidden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1:17" s="5" customFormat="1" ht="12.75" hidden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1:17" s="5" customFormat="1" ht="12.75" hidden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1:17" s="5" customFormat="1" ht="12.75" hidden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1:17" s="5" customFormat="1" ht="12.75" hidden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1:17" s="5" customFormat="1" ht="12.75" hidden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1:17" s="5" customFormat="1" ht="12.75" hidden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1:17" s="5" customFormat="1" ht="12.75" hidden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1:17" s="5" customFormat="1" ht="12.75" hidden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1:17" s="5" customFormat="1" ht="12.75" hidden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1:17" s="5" customFormat="1" ht="12.75" hidden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1:17" s="5" customFormat="1" ht="12.75" hidden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1:17" s="5" customFormat="1" ht="12.75" hidden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1:17" s="5" customFormat="1" ht="12.75" hidden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1:17" s="5" customFormat="1" ht="12.75" hidden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1:17" s="5" customFormat="1" ht="12.75" hidden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1:17" s="5" customFormat="1" ht="12.75" hidden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1:17" s="5" customFormat="1" ht="12.75" hidden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1:17" s="5" customFormat="1" ht="12.75" hidden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1:17" s="5" customFormat="1" ht="12.75" hidden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1:17" s="5" customFormat="1" ht="12.75" hidden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1:17" s="5" customFormat="1" ht="12.75" hidden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1:17" s="5" customFormat="1" ht="12.75" hidden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1:17" s="5" customFormat="1" ht="12.75" hidden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1:17" s="5" customFormat="1" ht="12.75" hidden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1:17" s="5" customFormat="1" ht="12.75" hidden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1:17" s="5" customFormat="1" ht="12.75" hidden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1:17" s="5" customFormat="1" ht="12.75" hidden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1:17" s="5" customFormat="1" ht="12.75" hidden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1:17" s="5" customFormat="1" ht="12.75" hidden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1:17" s="5" customFormat="1" ht="12.75" hidden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1:17" s="5" customFormat="1" ht="12.75" hidden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1:17" s="5" customFormat="1" ht="12.75" hidden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1:17" s="5" customFormat="1" ht="12.75" hidden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1:17" s="5" customFormat="1" ht="12.75" hidden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1:17" s="5" customFormat="1" ht="12.75" hidden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1:17" s="5" customFormat="1" ht="12.75" hidden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1:17" s="5" customFormat="1" ht="12.75" hidden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1:17" s="5" customFormat="1" ht="12.75" hidden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1:17" s="5" customFormat="1" ht="12.75" hidden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1:17" s="5" customFormat="1" ht="12.75" hidden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1:17" s="5" customFormat="1" ht="12.75" hidden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1:17" s="5" customFormat="1" ht="12.75" hidden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1:17" s="5" customFormat="1" ht="12.75" hidden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1:17" s="5" customFormat="1" ht="12.75" hidden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1:17" s="5" customFormat="1" ht="12.75" hidden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1:17" s="5" customFormat="1" ht="12.75" hidden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1:17" s="5" customFormat="1" ht="12.75" hidden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1:17" s="5" customFormat="1" ht="12.75" hidden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1:17" s="5" customFormat="1" ht="12.75" hidden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1:17" s="5" customFormat="1" ht="12.75" hidden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1:17" s="5" customFormat="1" ht="12.75" hidden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1:17" s="5" customFormat="1" ht="12.75" hidden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1:17" s="5" customFormat="1" ht="12.75" hidden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1:17" s="5" customFormat="1" ht="12.75" hidden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1:17" s="5" customFormat="1" ht="12.75" hidden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1:17" s="5" customFormat="1" ht="12.75" hidden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1:17" s="5" customFormat="1" ht="12.75" hidden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1:17" s="5" customFormat="1" ht="12.75" hidden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1:17" s="5" customFormat="1" ht="12.75" hidden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1:17" s="5" customFormat="1" ht="12.75" hidden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1:17" s="5" customFormat="1" ht="12.75" hidden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1:17" s="5" customFormat="1" ht="12.75" hidden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1:17" s="5" customFormat="1" ht="12.75" hidden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1:17" s="5" customFormat="1" ht="12.75" hidden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1:17" s="5" customFormat="1" ht="12.75" hidden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1:17" s="5" customFormat="1" ht="12.75" hidden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1:17" s="5" customFormat="1" ht="12.75" hidden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1:17" s="5" customFormat="1" ht="12.75" hidden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1:17" s="5" customFormat="1" ht="12.75" hidden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1:17" s="5" customFormat="1" ht="12.75" hidden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1:17" s="5" customFormat="1" ht="12.75" hidden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1:17" s="5" customFormat="1" ht="12.75" hidden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1:17" s="5" customFormat="1" ht="12.75" hidden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1:17" s="5" customFormat="1" ht="12.75" hidden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1:17" s="5" customFormat="1" ht="12.75" hidden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1:17" s="5" customFormat="1" ht="12.75" hidden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1:17" s="5" customFormat="1" ht="12.75" hidden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1:17" s="5" customFormat="1" ht="12.75" hidden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1:17" s="5" customFormat="1" ht="12.75" hidden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1:17" s="5" customFormat="1" ht="12.75" hidden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1:17" s="5" customFormat="1" ht="12.75" hidden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1:17" s="5" customFormat="1" ht="12.75" hidden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1:17" s="5" customFormat="1" ht="12.75" hidden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1:17" s="5" customFormat="1" ht="12.75" hidden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1:17" s="5" customFormat="1" ht="12.75" hidden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1:17" s="5" customFormat="1" ht="12.75" hidden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1:17" s="5" customFormat="1" ht="12.75" hidden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1:17" s="5" customFormat="1" ht="12.75" hidden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1:17" s="5" customFormat="1" ht="12.75" hidden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1:17" s="5" customFormat="1" ht="12.75" hidden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1:17" s="5" customFormat="1" ht="12.75" hidden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1:17" s="5" customFormat="1" ht="12.75" hidden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1:17" s="5" customFormat="1" ht="12.75" hidden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1:17" s="5" customFormat="1" ht="12.75" hidden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1:17" s="5" customFormat="1" ht="12.75" hidden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1:17" s="5" customFormat="1" ht="12.75" hidden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1:17" s="5" customFormat="1" ht="12.75" hidden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1:17" s="5" customFormat="1" ht="12.75" hidden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1:17" s="5" customFormat="1" ht="12.75" hidden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1:17" s="5" customFormat="1" ht="12.75" hidden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1:17" s="5" customFormat="1" ht="12.75" hidden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1:17" s="5" customFormat="1" ht="12.75" hidden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1:17" s="5" customFormat="1" ht="12.75" hidden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1:17" s="5" customFormat="1" ht="12.75" hidden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1:17" s="5" customFormat="1" ht="12.75" hidden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1:17" s="5" customFormat="1" ht="12.75" hidden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1:17" s="5" customFormat="1" ht="12.75" hidden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1:17" s="5" customFormat="1" ht="12.75" hidden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1:17" s="5" customFormat="1" ht="12.75" hidden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1:17" s="5" customFormat="1" ht="12.75" hidden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1:17" s="5" customFormat="1" ht="12.75" hidden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1:17" s="5" customFormat="1" ht="12.75" hidden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1:17" s="5" customFormat="1" ht="12.75" hidden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1:17" s="5" customFormat="1" ht="12.75" hidden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1:17" s="5" customFormat="1" ht="12.75" hidden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1:17" s="5" customFormat="1" ht="12.75" hidden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1:17" s="5" customFormat="1" ht="12.75" hidden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1:17" s="5" customFormat="1" ht="12.75" hidden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1:17" s="5" customFormat="1" ht="12.75" hidden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1:17" s="5" customFormat="1" ht="12.75" hidden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1:17" s="5" customFormat="1" ht="12.75" hidden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1:17" s="5" customFormat="1" ht="12.75" hidden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1:17" s="5" customFormat="1" ht="12.75" hidden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1:17" s="5" customFormat="1" ht="12.75" hidden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1:17" s="5" customFormat="1" ht="12.75" hidden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1:17" s="5" customFormat="1" ht="12.75" hidden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1:17" s="5" customFormat="1" ht="12.75" hidden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1:17" s="5" customFormat="1" ht="12.75" hidden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1:17" s="5" customFormat="1" ht="12.75" hidden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1:17" s="5" customFormat="1" ht="12.75" hidden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1:17" s="5" customFormat="1" ht="12.75" hidden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1:17" s="5" customFormat="1" ht="12.75" hidden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1:17" s="5" customFormat="1" ht="12.75" hidden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1:17" s="5" customFormat="1" ht="12.75" hidden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1:17" s="5" customFormat="1" ht="12.75" hidden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1:17" s="5" customFormat="1" ht="12.75" hidden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1:17" s="5" customFormat="1" ht="12.75" hidden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1:17" s="5" customFormat="1" ht="12.75" hidden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1:17" s="5" customFormat="1" ht="12.75" hidden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1:17" s="5" customFormat="1" ht="12.75" hidden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1:17" s="5" customFormat="1" ht="12.75" hidden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1:17" s="5" customFormat="1" ht="12.75" hidden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1:17" s="5" customFormat="1" ht="12.75" hidden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1:17" s="5" customFormat="1" ht="12.75" hidden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1:17" s="5" customFormat="1" ht="12.75" hidden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1:17" s="5" customFormat="1" ht="12.75" hidden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1:17" s="5" customFormat="1" ht="12.75" hidden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1:17" s="5" customFormat="1" ht="12.75" hidden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1:17" s="5" customFormat="1" ht="12.75" hidden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1:17" s="5" customFormat="1" ht="12.75" hidden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1:17" s="5" customFormat="1" ht="12.75" hidden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1:17" s="5" customFormat="1" ht="12.75" hidden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1:17" s="5" customFormat="1" ht="12.75" hidden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1:17" s="5" customFormat="1" ht="12.75" hidden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1:17" s="5" customFormat="1" ht="12.75" hidden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1:17" s="5" customFormat="1" ht="12.75" hidden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1:17" s="5" customFormat="1" ht="12.75" hidden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1:17" s="5" customFormat="1" ht="12.75" hidden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1:17" s="5" customFormat="1" ht="12.75" hidden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1:17" s="5" customFormat="1" ht="12.75" hidden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1:17" s="5" customFormat="1" ht="12.75" hidden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1:17" s="5" customFormat="1" ht="12.75" hidden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1:17" s="5" customFormat="1" ht="12.75" hidden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1:17" s="5" customFormat="1" ht="12.75" hidden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1:17" s="5" customFormat="1" ht="12.75" hidden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1:17" s="5" customFormat="1" ht="12.75" hidden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1:17" s="5" customFormat="1" ht="12.75" hidden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1:17" s="5" customFormat="1" ht="12.75" hidden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1:17" s="5" customFormat="1" ht="12.75" hidden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1:17" s="5" customFormat="1" ht="12.75" hidden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1:17" s="5" customFormat="1" ht="12.75" hidden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1:17" s="5" customFormat="1" ht="12.75" hidden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1:17" s="5" customFormat="1" ht="12.75" hidden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1:17" s="5" customFormat="1" ht="12.75" hidden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1:17" s="5" customFormat="1" ht="12.75" hidden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1:17" s="5" customFormat="1" ht="12.75" hidden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1:17" s="5" customFormat="1" ht="12.75" hidden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1:17" s="5" customFormat="1" ht="12.75" hidden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1:17" s="5" customFormat="1" ht="12.75" hidden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1:17" s="5" customFormat="1" ht="12.75" hidden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1:17" s="5" customFormat="1" ht="12.75" hidden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1:17" s="5" customFormat="1" ht="12.75" hidden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1:17" s="5" customFormat="1" ht="12.75" hidden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1:17" s="5" customFormat="1" ht="12.75" hidden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1:17" s="5" customFormat="1" ht="12.75" hidden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1:17" s="5" customFormat="1" ht="12.75" hidden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1:17" s="5" customFormat="1" ht="12.75" hidden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1:17" s="5" customFormat="1" ht="12.75" hidden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1:17" s="5" customFormat="1" ht="12.75" hidden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1:17" s="5" customFormat="1" ht="12.75" hidden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1:17" s="5" customFormat="1" ht="12.75" hidden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1:17" s="5" customFormat="1" ht="12.75" hidden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1:17" s="5" customFormat="1" ht="12.75" hidden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1:17" s="5" customFormat="1" ht="12.75" hidden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1:17" s="5" customFormat="1" ht="12.75" hidden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1:17" s="5" customFormat="1" ht="12.75" hidden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1:17" s="5" customFormat="1" ht="12.75" hidden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1:17" s="5" customFormat="1" ht="12.75" hidden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1:17" s="5" customFormat="1" ht="12.75" hidden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1:17" s="5" customFormat="1" ht="12.75" hidden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1:17" s="5" customFormat="1" ht="12.75" hidden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1:17" s="5" customFormat="1" ht="12.75" hidden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1:17" s="5" customFormat="1" ht="12.75" hidden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1:17" s="5" customFormat="1" ht="12.75" hidden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</sheetData>
  <sheetProtection selectLockedCells="1"/>
  <protectedRanges>
    <protectedRange sqref="G45" name="Range1"/>
  </protectedRanges>
  <mergeCells count="86">
    <mergeCell ref="D15:F15"/>
    <mergeCell ref="B40:F40"/>
    <mergeCell ref="O10:O11"/>
    <mergeCell ref="D39:F39"/>
    <mergeCell ref="D14:F14"/>
    <mergeCell ref="D31:F31"/>
    <mergeCell ref="D17:F17"/>
    <mergeCell ref="D19:F19"/>
    <mergeCell ref="D18:F18"/>
    <mergeCell ref="D22:F22"/>
    <mergeCell ref="B29:F29"/>
    <mergeCell ref="D45:F45"/>
    <mergeCell ref="C47:F47"/>
    <mergeCell ref="C46:F46"/>
    <mergeCell ref="B51:F51"/>
    <mergeCell ref="D32:F32"/>
    <mergeCell ref="D35:F35"/>
    <mergeCell ref="D34:F34"/>
    <mergeCell ref="D41:F41"/>
    <mergeCell ref="D36:F36"/>
    <mergeCell ref="A9:F11"/>
    <mergeCell ref="C42:F42"/>
    <mergeCell ref="B12:F12"/>
    <mergeCell ref="D33:F33"/>
    <mergeCell ref="B24:F24"/>
    <mergeCell ref="C30:F30"/>
    <mergeCell ref="D38:F38"/>
    <mergeCell ref="D37:F37"/>
    <mergeCell ref="D21:F21"/>
    <mergeCell ref="D20:F20"/>
    <mergeCell ref="C23:F23"/>
    <mergeCell ref="C28:F28"/>
    <mergeCell ref="D16:F16"/>
    <mergeCell ref="D13:F13"/>
    <mergeCell ref="D52:F52"/>
    <mergeCell ref="D53:F53"/>
    <mergeCell ref="B55:F55"/>
    <mergeCell ref="D62:F62"/>
    <mergeCell ref="D59:F59"/>
    <mergeCell ref="D61:F61"/>
    <mergeCell ref="D54:F54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D5:F5"/>
    <mergeCell ref="K10:K11"/>
    <mergeCell ref="H10:H11"/>
    <mergeCell ref="A7:F7"/>
    <mergeCell ref="A8:F8"/>
    <mergeCell ref="A6:C6"/>
    <mergeCell ref="D6:F6"/>
    <mergeCell ref="A83:C83"/>
    <mergeCell ref="D70:F70"/>
    <mergeCell ref="B68:F68"/>
    <mergeCell ref="D71:F71"/>
    <mergeCell ref="D69:F69"/>
    <mergeCell ref="D78:F78"/>
    <mergeCell ref="D66:F66"/>
    <mergeCell ref="D56:F56"/>
    <mergeCell ref="D57:F57"/>
    <mergeCell ref="D58:F58"/>
    <mergeCell ref="D60:F60"/>
    <mergeCell ref="D64:F64"/>
    <mergeCell ref="D65:F65"/>
    <mergeCell ref="D63:F63"/>
    <mergeCell ref="N86:Q86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N85:Q85"/>
    <mergeCell ref="N84:Q84"/>
    <mergeCell ref="A84:F84"/>
    <mergeCell ref="A85:F85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07/24/2015</oddFooter>
  </headerFooter>
  <rowBreaks count="1" manualBreakCount="1">
    <brk id="50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3">
      <selection activeCell="A24" sqref="A24:C24"/>
    </sheetView>
  </sheetViews>
  <sheetFormatPr defaultColWidth="0" defaultRowHeight="12.75" zeroHeight="1"/>
  <cols>
    <col min="1" max="1" width="12.7109375" style="20" customWidth="1"/>
    <col min="2" max="2" width="17.00390625" style="20" customWidth="1"/>
    <col min="3" max="3" width="69.28125" style="20" customWidth="1"/>
    <col min="4" max="6" width="12.57421875" style="20" hidden="1" customWidth="1"/>
    <col min="7" max="16384" width="9.140625" style="20" hidden="1" customWidth="1"/>
  </cols>
  <sheetData>
    <row r="1" spans="1:3" ht="46.5" customHeight="1">
      <c r="A1" s="187" t="s">
        <v>151</v>
      </c>
      <c r="B1" s="187"/>
      <c r="C1" s="187"/>
    </row>
    <row r="2" spans="1:3" ht="32.1" customHeight="1">
      <c r="A2" s="82" t="s">
        <v>8</v>
      </c>
      <c r="B2" s="89"/>
      <c r="C2" s="90"/>
    </row>
    <row r="3" spans="1:3" ht="20.1" customHeight="1">
      <c r="A3" s="82" t="s">
        <v>9</v>
      </c>
      <c r="B3" s="53">
        <f>'CSS '!G2</f>
        <v>42850</v>
      </c>
      <c r="C3" s="43"/>
    </row>
    <row r="4" spans="1:3" ht="15" customHeight="1">
      <c r="A4" s="42"/>
      <c r="B4" s="42"/>
      <c r="C4" s="49"/>
    </row>
    <row r="5" spans="1:3" ht="15" customHeight="1">
      <c r="A5" s="83" t="s">
        <v>94</v>
      </c>
      <c r="B5" s="83" t="s">
        <v>95</v>
      </c>
      <c r="C5" s="84" t="s">
        <v>104</v>
      </c>
    </row>
    <row r="6" spans="1:3" ht="15">
      <c r="A6" s="75"/>
      <c r="B6" s="76"/>
      <c r="C6" s="77"/>
    </row>
    <row r="7" spans="1:3" ht="15">
      <c r="A7" s="78"/>
      <c r="B7" s="79"/>
      <c r="C7" s="80"/>
    </row>
    <row r="8" spans="1:3" ht="15">
      <c r="A8" s="78"/>
      <c r="B8" s="79"/>
      <c r="C8" s="80"/>
    </row>
    <row r="9" spans="1:3" ht="15">
      <c r="A9" s="78"/>
      <c r="B9" s="79"/>
      <c r="C9" s="80"/>
    </row>
    <row r="10" spans="1:3" ht="15">
      <c r="A10" s="78"/>
      <c r="B10" s="79"/>
      <c r="C10" s="80"/>
    </row>
    <row r="11" spans="1:3" ht="15">
      <c r="A11" s="78"/>
      <c r="B11" s="79"/>
      <c r="C11" s="80"/>
    </row>
    <row r="12" spans="1:3" ht="15">
      <c r="A12" s="78"/>
      <c r="B12" s="79"/>
      <c r="C12" s="80"/>
    </row>
    <row r="13" spans="1:3" ht="15">
      <c r="A13" s="78"/>
      <c r="B13" s="79"/>
      <c r="C13" s="80"/>
    </row>
    <row r="14" spans="1:3" ht="15">
      <c r="A14" s="78"/>
      <c r="B14" s="79"/>
      <c r="C14" s="80"/>
    </row>
    <row r="15" spans="1:3" ht="15">
      <c r="A15" s="78"/>
      <c r="B15" s="79"/>
      <c r="C15" s="80"/>
    </row>
    <row r="16" spans="1:3" ht="15">
      <c r="A16" s="78"/>
      <c r="B16" s="79"/>
      <c r="C16" s="80"/>
    </row>
    <row r="17" spans="1:3" ht="15">
      <c r="A17" s="78"/>
      <c r="B17" s="79"/>
      <c r="C17" s="80"/>
    </row>
    <row r="18" spans="1:3" ht="15">
      <c r="A18" s="78"/>
      <c r="B18" s="79"/>
      <c r="C18" s="80"/>
    </row>
    <row r="19" spans="1:3" ht="15">
      <c r="A19" s="78"/>
      <c r="B19" s="79"/>
      <c r="C19" s="80"/>
    </row>
    <row r="20" spans="1:3" ht="15.75" thickBot="1">
      <c r="A20" s="81"/>
      <c r="B20" s="79"/>
      <c r="C20" s="80"/>
    </row>
    <row r="21" spans="1:4" ht="15" customHeight="1" thickBot="1">
      <c r="A21" s="62" t="s">
        <v>88</v>
      </c>
      <c r="B21" s="85">
        <f>SUM(B6:B20)</f>
        <v>0</v>
      </c>
      <c r="C21" s="86"/>
      <c r="D21" s="21"/>
    </row>
    <row r="22" spans="1:3" ht="16.5" thickBot="1">
      <c r="A22" s="87"/>
      <c r="B22" s="88">
        <f>IF(B21='RER Summary'!Q67,'RER Summary'!Q67,"ERROR")</f>
        <v>0</v>
      </c>
      <c r="C22" s="49"/>
    </row>
    <row r="23" spans="1:3" ht="15">
      <c r="A23" s="49"/>
      <c r="B23" s="49"/>
      <c r="C23" s="49"/>
    </row>
    <row r="24" spans="1:3" ht="36.6" customHeight="1">
      <c r="A24" s="380" t="s">
        <v>135</v>
      </c>
      <c r="B24" s="380"/>
      <c r="C24" s="380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1C9EFB-275A-4E21-8567-7045385D79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6479D45-9230-4151-8982-E42714D70017}"/>
</file>

<file path=customXml/itemProps3.xml><?xml version="1.0" encoding="utf-8"?>
<ds:datastoreItem xmlns:ds="http://schemas.openxmlformats.org/officeDocument/2006/customXml" ds:itemID="{CA1E92B3-4870-4459-8530-CCFAD39328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417A4C-D5B9-4987-AD02-2D11B06FA40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CDCAB54-5541-469F-8ACF-A7A896995A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Santa_Clara_FY14-15_RER</dc:title>
  <dc:subject/>
  <dc:creator>Moses.Ndungu@dhcs.ca.gov</dc:creator>
  <cp:keywords>Santa_Clara_FY14-15_RER</cp:keywords>
  <dc:description/>
  <cp:lastModifiedBy>westj</cp:lastModifiedBy>
  <cp:lastPrinted>2017-05-11T19:22:32Z</cp:lastPrinted>
  <dcterms:created xsi:type="dcterms:W3CDTF">2007-09-20T19:02:25Z</dcterms:created>
  <dcterms:modified xsi:type="dcterms:W3CDTF">2020-11-06T04:06:09Z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DHCSDOC-1363137784-1500</vt:lpwstr>
  </property>
  <property fmtid="{D5CDD505-2E9C-101B-9397-08002B2CF9AE}" pid="13" name="_dlc_DocIdItemGuid">
    <vt:lpwstr>35b659ca-ff0e-4f24-877c-8969c7e67fba</vt:lpwstr>
  </property>
  <property fmtid="{D5CDD505-2E9C-101B-9397-08002B2CF9AE}" pid="14" name="_dlc_DocIdUrl">
    <vt:lpwstr>http://dhcs2016prod:88/services/MH/_layouts/15/DocIdRedir.aspx?ID=DHCSDOC-1363137784-1500, DHCSDOC-1363137784-1500</vt:lpwstr>
  </property>
  <property fmtid="{D5CDD505-2E9C-101B-9397-08002B2CF9AE}" pid="15" name="ContentTypeId">
    <vt:lpwstr>0x0101000DD778A44A894D44A57135C48A267F0A</vt:lpwstr>
  </property>
</Properties>
</file>