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liu\Desktop\New folder\"/>
    </mc:Choice>
  </mc:AlternateContent>
  <xr:revisionPtr revIDLastSave="0" documentId="13_ncr:1_{4499C186-25E6-4F33-A40D-3E7740F83D32}" xr6:coauthVersionLast="47" xr6:coauthVersionMax="47" xr10:uidLastSave="{00000000-0000-0000-0000-000000000000}"/>
  <bookViews>
    <workbookView xWindow="-110" yWindow="-110" windowWidth="19420" windowHeight="10420" firstSheet="3" activeTab="4" xr2:uid="{00000000-000D-0000-FFFF-FFFF00000000}"/>
  </bookViews>
  <sheets>
    <sheet name="Adjusted Resources" sheetId="1" state="hidden" r:id="rId1"/>
    <sheet name="Adjustment #1 ENC 7" sheetId="7" state="hidden" r:id="rId2"/>
    <sheet name="Adjustment #2 ENC 8" sheetId="5" state="hidden" r:id="rId3"/>
    <sheet name="Information" sheetId="9" r:id="rId4"/>
    <sheet name="Adjustment #3 ENC 9" sheetId="6"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1">'Adjustment #1 ENC 7'!$A$1:$I$64</definedName>
    <definedName name="_xlnm.Print_Area" localSheetId="4">'Adjustment #3 ENC 9'!$S$1:$AC$64</definedName>
    <definedName name="_xlnm.Print_Titles" localSheetId="1">'Adjustment #1 ENC 7'!$4:$6</definedName>
    <definedName name="_xlnm.Print_Titles" localSheetId="2">'Adjustment #2 ENC 8'!$3:$6</definedName>
    <definedName name="_xlnm.Print_Titles" localSheetId="4">'Adjustment #3 ENC 9'!$3:$6</definedName>
    <definedName name="TitleRegion1.s4.ac64.2">'Adjustment #3 ENC 9'!$S$4:$AC$64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3" i="6" l="1"/>
  <c r="V62" i="6"/>
  <c r="V61" i="6"/>
  <c r="V60" i="6"/>
  <c r="V59" i="6"/>
  <c r="V58" i="6"/>
  <c r="V57" i="6"/>
  <c r="V56" i="6"/>
  <c r="V55" i="6"/>
  <c r="V54" i="6"/>
  <c r="V53" i="6"/>
  <c r="V52" i="6"/>
  <c r="V51" i="6"/>
  <c r="V50" i="6"/>
  <c r="V49" i="6"/>
  <c r="V48" i="6"/>
  <c r="V47" i="6"/>
  <c r="V46" i="6"/>
  <c r="V45" i="6"/>
  <c r="V44" i="6"/>
  <c r="V43" i="6"/>
  <c r="V42" i="6"/>
  <c r="V41" i="6"/>
  <c r="V40" i="6"/>
  <c r="V39" i="6"/>
  <c r="V38" i="6"/>
  <c r="V37" i="6"/>
  <c r="V36" i="6"/>
  <c r="V35" i="6"/>
  <c r="V34" i="6"/>
  <c r="V33" i="6"/>
  <c r="V32" i="6"/>
  <c r="V31" i="6"/>
  <c r="V30" i="6"/>
  <c r="V29" i="6"/>
  <c r="V28" i="6"/>
  <c r="V27" i="6"/>
  <c r="V26" i="6"/>
  <c r="V25" i="6"/>
  <c r="V24" i="6"/>
  <c r="V23" i="6"/>
  <c r="V22" i="6"/>
  <c r="V21" i="6"/>
  <c r="V20" i="6"/>
  <c r="V19" i="6"/>
  <c r="V18" i="6"/>
  <c r="V17" i="6"/>
  <c r="V16" i="6"/>
  <c r="V15" i="6"/>
  <c r="V14" i="6"/>
  <c r="V13" i="6"/>
  <c r="V12" i="6"/>
  <c r="V11" i="6"/>
  <c r="V10" i="6"/>
  <c r="V9" i="6"/>
  <c r="V8" i="6"/>
  <c r="V7" i="6"/>
  <c r="U63" i="6"/>
  <c r="T63" i="6"/>
  <c r="U62" i="6"/>
  <c r="T62" i="6"/>
  <c r="U61" i="6"/>
  <c r="T61" i="6"/>
  <c r="U60" i="6"/>
  <c r="T60" i="6"/>
  <c r="U59" i="6"/>
  <c r="T59" i="6"/>
  <c r="U58" i="6"/>
  <c r="T58" i="6"/>
  <c r="U57" i="6"/>
  <c r="T57" i="6"/>
  <c r="U56" i="6"/>
  <c r="T56" i="6"/>
  <c r="U55" i="6"/>
  <c r="T55" i="6"/>
  <c r="U54" i="6"/>
  <c r="T54" i="6"/>
  <c r="U53" i="6"/>
  <c r="T53" i="6"/>
  <c r="U52" i="6"/>
  <c r="T52" i="6"/>
  <c r="U51" i="6"/>
  <c r="T51" i="6"/>
  <c r="U50" i="6"/>
  <c r="T50" i="6"/>
  <c r="U49" i="6"/>
  <c r="T49" i="6"/>
  <c r="U48" i="6"/>
  <c r="T48" i="6"/>
  <c r="U47" i="6"/>
  <c r="T47" i="6"/>
  <c r="U46" i="6"/>
  <c r="T46" i="6"/>
  <c r="U45" i="6"/>
  <c r="T45" i="6"/>
  <c r="U44" i="6"/>
  <c r="T44" i="6"/>
  <c r="U43" i="6"/>
  <c r="T43" i="6"/>
  <c r="U42" i="6"/>
  <c r="T42" i="6"/>
  <c r="U41" i="6"/>
  <c r="T41" i="6"/>
  <c r="U40" i="6"/>
  <c r="T40" i="6"/>
  <c r="U39" i="6"/>
  <c r="T39" i="6"/>
  <c r="U38" i="6"/>
  <c r="T38" i="6"/>
  <c r="U37" i="6"/>
  <c r="T37" i="6"/>
  <c r="U36" i="6"/>
  <c r="T36" i="6"/>
  <c r="U35" i="6"/>
  <c r="T35" i="6"/>
  <c r="U34" i="6"/>
  <c r="T34" i="6"/>
  <c r="U33" i="6"/>
  <c r="T33" i="6"/>
  <c r="U32" i="6"/>
  <c r="T32" i="6"/>
  <c r="U31" i="6"/>
  <c r="T31" i="6"/>
  <c r="U30" i="6"/>
  <c r="T30" i="6"/>
  <c r="U29" i="6"/>
  <c r="T29" i="6"/>
  <c r="U28" i="6"/>
  <c r="T28" i="6"/>
  <c r="U27" i="6"/>
  <c r="T27" i="6"/>
  <c r="U26" i="6"/>
  <c r="T26" i="6"/>
  <c r="U25" i="6"/>
  <c r="T25" i="6"/>
  <c r="U24" i="6"/>
  <c r="T24" i="6"/>
  <c r="U23" i="6"/>
  <c r="T23" i="6"/>
  <c r="U22" i="6"/>
  <c r="T22" i="6"/>
  <c r="U21" i="6"/>
  <c r="T21" i="6"/>
  <c r="U20" i="6"/>
  <c r="T20" i="6"/>
  <c r="U19" i="6"/>
  <c r="T19" i="6"/>
  <c r="U18" i="6"/>
  <c r="T18" i="6"/>
  <c r="U17" i="6"/>
  <c r="T17" i="6"/>
  <c r="U16" i="6"/>
  <c r="T16" i="6"/>
  <c r="U15" i="6"/>
  <c r="T15" i="6"/>
  <c r="U14" i="6"/>
  <c r="T14" i="6"/>
  <c r="U13" i="6"/>
  <c r="T13" i="6"/>
  <c r="U12" i="6"/>
  <c r="T12" i="6"/>
  <c r="U11" i="6"/>
  <c r="T11" i="6"/>
  <c r="U10" i="6"/>
  <c r="T10" i="6"/>
  <c r="U9" i="6"/>
  <c r="T9" i="6"/>
  <c r="U8" i="6"/>
  <c r="T8" i="6"/>
  <c r="U7" i="6"/>
  <c r="T7" i="6"/>
  <c r="M64" i="1" l="1"/>
  <c r="U64" i="1" s="1"/>
  <c r="M63" i="1"/>
  <c r="U63" i="1" s="1"/>
  <c r="M62" i="1"/>
  <c r="U62" i="1" s="1"/>
  <c r="L62" i="1"/>
  <c r="T62" i="1" s="1"/>
  <c r="M61" i="1"/>
  <c r="U61" i="1" s="1"/>
  <c r="L61" i="1"/>
  <c r="T61" i="1" s="1"/>
  <c r="M60" i="1"/>
  <c r="L60" i="1"/>
  <c r="T60" i="1" s="1"/>
  <c r="L59" i="1"/>
  <c r="T59" i="1" s="1"/>
  <c r="M58" i="1"/>
  <c r="M57" i="1"/>
  <c r="M56" i="1"/>
  <c r="M55" i="1"/>
  <c r="M54" i="1"/>
  <c r="L54" i="1"/>
  <c r="T54" i="1" s="1"/>
  <c r="M53" i="1"/>
  <c r="U53" i="1" s="1"/>
  <c r="L53" i="1"/>
  <c r="T53" i="1" s="1"/>
  <c r="M52" i="1"/>
  <c r="L52" i="1"/>
  <c r="T52" i="1" s="1"/>
  <c r="L51" i="1"/>
  <c r="T51" i="1" s="1"/>
  <c r="M50" i="1"/>
  <c r="M49" i="1"/>
  <c r="U49" i="1" s="1"/>
  <c r="M48" i="1"/>
  <c r="M47" i="1"/>
  <c r="M46" i="1"/>
  <c r="U46" i="1" s="1"/>
  <c r="L46" i="1"/>
  <c r="M45" i="1"/>
  <c r="L45" i="1"/>
  <c r="T45" i="1" s="1"/>
  <c r="M44" i="1"/>
  <c r="M43" i="1"/>
  <c r="L43" i="1"/>
  <c r="T43" i="1" s="1"/>
  <c r="M42" i="1"/>
  <c r="L41" i="1"/>
  <c r="T41" i="1" s="1"/>
  <c r="M40" i="1"/>
  <c r="L40" i="1"/>
  <c r="T40" i="1" s="1"/>
  <c r="M39" i="1"/>
  <c r="L39" i="1"/>
  <c r="T39" i="1" s="1"/>
  <c r="M38" i="1"/>
  <c r="L38" i="1"/>
  <c r="T38" i="1" s="1"/>
  <c r="M37" i="1"/>
  <c r="L37" i="1"/>
  <c r="T37" i="1" s="1"/>
  <c r="M36" i="1"/>
  <c r="U36" i="1" s="1"/>
  <c r="L36" i="1"/>
  <c r="T36" i="1" s="1"/>
  <c r="M35" i="1"/>
  <c r="U35" i="1" s="1"/>
  <c r="L35" i="1"/>
  <c r="T35" i="1" s="1"/>
  <c r="L34" i="1"/>
  <c r="T34" i="1" s="1"/>
  <c r="M33" i="1"/>
  <c r="U33" i="1" s="1"/>
  <c r="M32" i="1"/>
  <c r="L32" i="1"/>
  <c r="T32" i="1" s="1"/>
  <c r="M31" i="1"/>
  <c r="M30" i="1"/>
  <c r="M29" i="1"/>
  <c r="U29" i="1" s="1"/>
  <c r="L29" i="1"/>
  <c r="T29" i="1" s="1"/>
  <c r="M28" i="1"/>
  <c r="U28" i="1" s="1"/>
  <c r="L28" i="1"/>
  <c r="T28" i="1" s="1"/>
  <c r="L27" i="1"/>
  <c r="T27" i="1" s="1"/>
  <c r="M26" i="1"/>
  <c r="L26" i="1"/>
  <c r="T26" i="1" s="1"/>
  <c r="M25" i="1"/>
  <c r="L25" i="1"/>
  <c r="T25" i="1" s="1"/>
  <c r="M24" i="1"/>
  <c r="U24" i="1" s="1"/>
  <c r="L24" i="1"/>
  <c r="T24" i="1" s="1"/>
  <c r="M23" i="1"/>
  <c r="M22" i="1"/>
  <c r="L22" i="1"/>
  <c r="T22" i="1" s="1"/>
  <c r="M21" i="1"/>
  <c r="U21" i="1" s="1"/>
  <c r="M20" i="1"/>
  <c r="U20" i="1" s="1"/>
  <c r="L20" i="1"/>
  <c r="T20" i="1" s="1"/>
  <c r="L19" i="1"/>
  <c r="T19" i="1" s="1"/>
  <c r="M18" i="1"/>
  <c r="M17" i="1"/>
  <c r="U17" i="1" s="1"/>
  <c r="M16" i="1"/>
  <c r="U16" i="1" s="1"/>
  <c r="L16" i="1"/>
  <c r="T16" i="1" s="1"/>
  <c r="M15" i="1"/>
  <c r="L15" i="1"/>
  <c r="T15" i="1" s="1"/>
  <c r="M14" i="1"/>
  <c r="U14" i="1" s="1"/>
  <c r="L14" i="1"/>
  <c r="T14" i="1" s="1"/>
  <c r="M13" i="1"/>
  <c r="U13" i="1" s="1"/>
  <c r="L13" i="1"/>
  <c r="T13" i="1" s="1"/>
  <c r="M12" i="1"/>
  <c r="U12" i="1" s="1"/>
  <c r="L12" i="1"/>
  <c r="T12" i="1" s="1"/>
  <c r="L11" i="1"/>
  <c r="T11" i="1" s="1"/>
  <c r="M10" i="1"/>
  <c r="U10" i="1" s="1"/>
  <c r="L10" i="1"/>
  <c r="T10" i="1" s="1"/>
  <c r="L9" i="1"/>
  <c r="T9" i="1" s="1"/>
  <c r="M8" i="1"/>
  <c r="U8" i="1" s="1"/>
  <c r="M7" i="1"/>
  <c r="M6" i="1"/>
  <c r="L6" i="1"/>
  <c r="D19" i="1" l="1"/>
  <c r="E19" i="1" s="1"/>
  <c r="G19" i="1" s="1"/>
  <c r="H19" i="1" s="1"/>
  <c r="D51" i="1"/>
  <c r="D9" i="1"/>
  <c r="E9" i="1" s="1"/>
  <c r="G9" i="1" s="1"/>
  <c r="H9" i="1" s="1"/>
  <c r="D47" i="1"/>
  <c r="E47" i="1" s="1"/>
  <c r="G47" i="1" s="1"/>
  <c r="H47" i="1" s="1"/>
  <c r="D48" i="1"/>
  <c r="E48" i="1" s="1"/>
  <c r="G48" i="1" s="1"/>
  <c r="H48" i="1" s="1"/>
  <c r="D57" i="1"/>
  <c r="E57" i="1" s="1"/>
  <c r="G57" i="1" s="1"/>
  <c r="H57" i="1" s="1"/>
  <c r="D8" i="1"/>
  <c r="E8" i="1" s="1"/>
  <c r="G8" i="1" s="1"/>
  <c r="H8" i="1" s="1"/>
  <c r="D31" i="1"/>
  <c r="E31" i="1" s="1"/>
  <c r="G31" i="1" s="1"/>
  <c r="H31" i="1" s="1"/>
  <c r="D58" i="1"/>
  <c r="E58" i="1" s="1"/>
  <c r="G58" i="1" s="1"/>
  <c r="H58" i="1" s="1"/>
  <c r="D11" i="1"/>
  <c r="E11" i="1" s="1"/>
  <c r="G11" i="1" s="1"/>
  <c r="H11" i="1" s="1"/>
  <c r="N14" i="1"/>
  <c r="O14" i="1" s="1"/>
  <c r="D34" i="1"/>
  <c r="E34" i="1" s="1"/>
  <c r="G34" i="1" s="1"/>
  <c r="H34" i="1" s="1"/>
  <c r="D59" i="1"/>
  <c r="E59" i="1" s="1"/>
  <c r="L8" i="1"/>
  <c r="T8" i="1" s="1"/>
  <c r="L31" i="1"/>
  <c r="T31" i="1" s="1"/>
  <c r="M34" i="1"/>
  <c r="N34" i="1" s="1"/>
  <c r="D49" i="1"/>
  <c r="D22" i="1"/>
  <c r="E22" i="1" s="1"/>
  <c r="G22" i="1" s="1"/>
  <c r="H22" i="1" s="1"/>
  <c r="D39" i="1"/>
  <c r="E39" i="1" s="1"/>
  <c r="G39" i="1" s="1"/>
  <c r="H39" i="1" s="1"/>
  <c r="N46" i="1"/>
  <c r="P46" i="1" s="1"/>
  <c r="AG46" i="1" s="1"/>
  <c r="D60" i="1"/>
  <c r="E60" i="1" s="1"/>
  <c r="G60" i="1" s="1"/>
  <c r="H60" i="1" s="1"/>
  <c r="N15" i="1"/>
  <c r="P15" i="1" s="1"/>
  <c r="AG15" i="1" s="1"/>
  <c r="U15" i="1"/>
  <c r="D28" i="1"/>
  <c r="E28" i="1" s="1"/>
  <c r="D37" i="1"/>
  <c r="D41" i="1"/>
  <c r="E41" i="1" s="1"/>
  <c r="G41" i="1" s="1"/>
  <c r="H41" i="1" s="1"/>
  <c r="D44" i="1"/>
  <c r="D56" i="1"/>
  <c r="E56" i="1" s="1"/>
  <c r="G56" i="1" s="1"/>
  <c r="H56" i="1" s="1"/>
  <c r="N20" i="1"/>
  <c r="O20" i="1" s="1"/>
  <c r="D46" i="1"/>
  <c r="E46" i="1" s="1"/>
  <c r="G46" i="1" s="1"/>
  <c r="H46" i="1" s="1"/>
  <c r="D53" i="1"/>
  <c r="E53" i="1" s="1"/>
  <c r="G53" i="1" s="1"/>
  <c r="H53" i="1" s="1"/>
  <c r="D26" i="1"/>
  <c r="E26" i="1" s="1"/>
  <c r="G26" i="1" s="1"/>
  <c r="H26" i="1" s="1"/>
  <c r="D42" i="1"/>
  <c r="E42" i="1" s="1"/>
  <c r="G42" i="1" s="1"/>
  <c r="H42" i="1" s="1"/>
  <c r="T46" i="1"/>
  <c r="L48" i="1"/>
  <c r="T48" i="1" s="1"/>
  <c r="N53" i="1"/>
  <c r="P53" i="1" s="1"/>
  <c r="AG53" i="1" s="1"/>
  <c r="D61" i="1"/>
  <c r="E61" i="1" s="1"/>
  <c r="G61" i="1" s="1"/>
  <c r="H61" i="1" s="1"/>
  <c r="U31" i="1"/>
  <c r="D36" i="1"/>
  <c r="E36" i="1" s="1"/>
  <c r="G36" i="1" s="1"/>
  <c r="H36" i="1" s="1"/>
  <c r="D52" i="1"/>
  <c r="M59" i="1"/>
  <c r="U59" i="1" s="1"/>
  <c r="D13" i="1"/>
  <c r="E13" i="1" s="1"/>
  <c r="G13" i="1" s="1"/>
  <c r="H13" i="1" s="1"/>
  <c r="D16" i="1"/>
  <c r="E16" i="1" s="1"/>
  <c r="L47" i="1"/>
  <c r="T47" i="1" s="1"/>
  <c r="D54" i="1"/>
  <c r="D62" i="1"/>
  <c r="E62" i="1" s="1"/>
  <c r="G62" i="1" s="1"/>
  <c r="H62" i="1" s="1"/>
  <c r="D29" i="1"/>
  <c r="N22" i="1"/>
  <c r="P22" i="1" s="1"/>
  <c r="AG22" i="1" s="1"/>
  <c r="D38" i="1"/>
  <c r="E38" i="1" s="1"/>
  <c r="G38" i="1" s="1"/>
  <c r="H38" i="1" s="1"/>
  <c r="D43" i="1"/>
  <c r="D45" i="1"/>
  <c r="N62" i="1"/>
  <c r="P62" i="1" s="1"/>
  <c r="AG62" i="1" s="1"/>
  <c r="N25" i="1"/>
  <c r="U25" i="1"/>
  <c r="U7" i="1"/>
  <c r="U18" i="1"/>
  <c r="U23" i="1"/>
  <c r="N10" i="1"/>
  <c r="N16" i="1"/>
  <c r="L18" i="1"/>
  <c r="T18" i="1" s="1"/>
  <c r="D18" i="1"/>
  <c r="D10" i="1"/>
  <c r="D12" i="1"/>
  <c r="N6" i="1"/>
  <c r="M9" i="1"/>
  <c r="L23" i="1"/>
  <c r="T23" i="1" s="1"/>
  <c r="D23" i="1"/>
  <c r="M27" i="1"/>
  <c r="D27" i="1"/>
  <c r="U30" i="1"/>
  <c r="N32" i="1"/>
  <c r="U32" i="1"/>
  <c r="M19" i="1"/>
  <c r="U37" i="1"/>
  <c r="N37" i="1"/>
  <c r="N39" i="1"/>
  <c r="U39" i="1"/>
  <c r="C65" i="1"/>
  <c r="U6" i="1"/>
  <c r="N13" i="1"/>
  <c r="N24" i="1"/>
  <c r="N26" i="1"/>
  <c r="U26" i="1"/>
  <c r="U43" i="1"/>
  <c r="N43" i="1"/>
  <c r="T6" i="1"/>
  <c r="B65" i="1"/>
  <c r="D6" i="1"/>
  <c r="M11" i="1"/>
  <c r="N12" i="1"/>
  <c r="D20" i="1"/>
  <c r="L21" i="1"/>
  <c r="D21" i="1"/>
  <c r="D7" i="1"/>
  <c r="D14" i="1"/>
  <c r="U22" i="1"/>
  <c r="D33" i="1"/>
  <c r="L33" i="1"/>
  <c r="T33" i="1" s="1"/>
  <c r="U44" i="1"/>
  <c r="N35" i="1"/>
  <c r="U45" i="1"/>
  <c r="N45" i="1"/>
  <c r="U48" i="1"/>
  <c r="D17" i="1"/>
  <c r="N28" i="1"/>
  <c r="L7" i="1"/>
  <c r="T7" i="1" s="1"/>
  <c r="F41" i="1"/>
  <c r="U47" i="1"/>
  <c r="U54" i="1"/>
  <c r="N54" i="1"/>
  <c r="U38" i="1"/>
  <c r="N38" i="1"/>
  <c r="U40" i="1"/>
  <c r="N40" i="1"/>
  <c r="U57" i="1"/>
  <c r="D15" i="1"/>
  <c r="L30" i="1"/>
  <c r="T30" i="1" s="1"/>
  <c r="D30" i="1"/>
  <c r="D35" i="1"/>
  <c r="N36" i="1"/>
  <c r="O46" i="1"/>
  <c r="L17" i="1"/>
  <c r="T17" i="1" s="1"/>
  <c r="U42" i="1"/>
  <c r="D25" i="1"/>
  <c r="N29" i="1"/>
  <c r="U50" i="1"/>
  <c r="D55" i="1"/>
  <c r="L55" i="1"/>
  <c r="T55" i="1" s="1"/>
  <c r="D24" i="1"/>
  <c r="D32" i="1"/>
  <c r="N52" i="1"/>
  <c r="U52" i="1"/>
  <c r="E54" i="1"/>
  <c r="G54" i="1" s="1"/>
  <c r="H54" i="1" s="1"/>
  <c r="U55" i="1"/>
  <c r="U56" i="1"/>
  <c r="N61" i="1"/>
  <c r="D50" i="1"/>
  <c r="L56" i="1"/>
  <c r="T56" i="1" s="1"/>
  <c r="E51" i="1"/>
  <c r="N60" i="1"/>
  <c r="U60" i="1"/>
  <c r="D40" i="1"/>
  <c r="E43" i="1"/>
  <c r="M51" i="1"/>
  <c r="U58" i="1"/>
  <c r="L42" i="1"/>
  <c r="T42" i="1" s="1"/>
  <c r="L50" i="1"/>
  <c r="T50" i="1" s="1"/>
  <c r="L58" i="1"/>
  <c r="T58" i="1" s="1"/>
  <c r="L44" i="1"/>
  <c r="T44" i="1" s="1"/>
  <c r="L49" i="1"/>
  <c r="T49" i="1" s="1"/>
  <c r="L57" i="1"/>
  <c r="T57" i="1" s="1"/>
  <c r="M41" i="1"/>
  <c r="F56" i="1" l="1"/>
  <c r="I56" i="1" s="1"/>
  <c r="AF56" i="1" s="1"/>
  <c r="V46" i="1"/>
  <c r="F57" i="1"/>
  <c r="I57" i="1" s="1"/>
  <c r="AF57" i="1" s="1"/>
  <c r="F60" i="1"/>
  <c r="I60" i="1" s="1"/>
  <c r="AF60" i="1" s="1"/>
  <c r="F48" i="1"/>
  <c r="I48" i="1" s="1"/>
  <c r="AF48" i="1" s="1"/>
  <c r="N8" i="1"/>
  <c r="O8" i="1" s="1"/>
  <c r="N47" i="1"/>
  <c r="V47" i="1" s="1"/>
  <c r="V43" i="1"/>
  <c r="V38" i="1"/>
  <c r="N59" i="1"/>
  <c r="V59" i="1" s="1"/>
  <c r="F11" i="1"/>
  <c r="I11" i="1" s="1"/>
  <c r="AF11" i="1" s="1"/>
  <c r="O62" i="1"/>
  <c r="N31" i="1"/>
  <c r="O31" i="1" s="1"/>
  <c r="F22" i="1"/>
  <c r="I22" i="1" s="1"/>
  <c r="AF22" i="1" s="1"/>
  <c r="V54" i="1"/>
  <c r="Z54" i="1" s="1"/>
  <c r="N18" i="1"/>
  <c r="O18" i="1" s="1"/>
  <c r="V22" i="1"/>
  <c r="O22" i="1"/>
  <c r="N48" i="1"/>
  <c r="V48" i="1" s="1"/>
  <c r="V62" i="1"/>
  <c r="F34" i="1"/>
  <c r="I34" i="1" s="1"/>
  <c r="AF34" i="1" s="1"/>
  <c r="V28" i="1"/>
  <c r="F8" i="1"/>
  <c r="I8" i="1" s="1"/>
  <c r="AF8" i="1" s="1"/>
  <c r="U34" i="1"/>
  <c r="V34" i="1" s="1"/>
  <c r="O15" i="1"/>
  <c r="P14" i="1"/>
  <c r="AG14" i="1" s="1"/>
  <c r="N56" i="1"/>
  <c r="P56" i="1" s="1"/>
  <c r="AG56" i="1" s="1"/>
  <c r="F47" i="1"/>
  <c r="I47" i="1" s="1"/>
  <c r="AF47" i="1" s="1"/>
  <c r="N17" i="1"/>
  <c r="P17" i="1" s="1"/>
  <c r="AG17" i="1" s="1"/>
  <c r="E49" i="1"/>
  <c r="G49" i="1" s="1"/>
  <c r="H49" i="1" s="1"/>
  <c r="F26" i="1"/>
  <c r="I26" i="1" s="1"/>
  <c r="AF26" i="1" s="1"/>
  <c r="F58" i="1"/>
  <c r="I58" i="1" s="1"/>
  <c r="AF58" i="1" s="1"/>
  <c r="F46" i="1"/>
  <c r="I46" i="1" s="1"/>
  <c r="AF46" i="1" s="1"/>
  <c r="V29" i="1"/>
  <c r="F36" i="1"/>
  <c r="I36" i="1" s="1"/>
  <c r="AF36" i="1" s="1"/>
  <c r="N58" i="1"/>
  <c r="V58" i="1" s="1"/>
  <c r="E29" i="1"/>
  <c r="G29" i="1" s="1"/>
  <c r="H29" i="1" s="1"/>
  <c r="V53" i="1"/>
  <c r="P20" i="1"/>
  <c r="AG20" i="1" s="1"/>
  <c r="N57" i="1"/>
  <c r="V57" i="1" s="1"/>
  <c r="E44" i="1"/>
  <c r="G44" i="1" s="1"/>
  <c r="H44" i="1" s="1"/>
  <c r="F53" i="1"/>
  <c r="I53" i="1" s="1"/>
  <c r="AF53" i="1" s="1"/>
  <c r="F31" i="1"/>
  <c r="I31" i="1" s="1"/>
  <c r="AF31" i="1" s="1"/>
  <c r="V39" i="1"/>
  <c r="E52" i="1"/>
  <c r="G52" i="1" s="1"/>
  <c r="H52" i="1" s="1"/>
  <c r="N44" i="1"/>
  <c r="O44" i="1" s="1"/>
  <c r="E37" i="1"/>
  <c r="G37" i="1" s="1"/>
  <c r="H37" i="1" s="1"/>
  <c r="M65" i="1"/>
  <c r="N49" i="1"/>
  <c r="V49" i="1" s="1"/>
  <c r="E45" i="1"/>
  <c r="G45" i="1" s="1"/>
  <c r="H45" i="1" s="1"/>
  <c r="O53" i="1"/>
  <c r="F54" i="1"/>
  <c r="I54" i="1" s="1"/>
  <c r="AF54" i="1" s="1"/>
  <c r="N41" i="1"/>
  <c r="U41" i="1"/>
  <c r="O60" i="1"/>
  <c r="P60" i="1"/>
  <c r="AG60" i="1" s="1"/>
  <c r="V60" i="1"/>
  <c r="N42" i="1"/>
  <c r="V6" i="1"/>
  <c r="E6" i="1"/>
  <c r="G6" i="1" s="1"/>
  <c r="H6" i="1" s="1"/>
  <c r="P26" i="1"/>
  <c r="AG26" i="1" s="1"/>
  <c r="O26" i="1"/>
  <c r="E18" i="1"/>
  <c r="G18" i="1" s="1"/>
  <c r="H18" i="1" s="1"/>
  <c r="N23" i="1"/>
  <c r="V23" i="1" s="1"/>
  <c r="G43" i="1"/>
  <c r="H43" i="1" s="1"/>
  <c r="F43" i="1"/>
  <c r="G51" i="1"/>
  <c r="H51" i="1" s="1"/>
  <c r="F51" i="1"/>
  <c r="E55" i="1"/>
  <c r="G55" i="1" s="1"/>
  <c r="H55" i="1" s="1"/>
  <c r="G28" i="1"/>
  <c r="H28" i="1" s="1"/>
  <c r="F28" i="1"/>
  <c r="P40" i="1"/>
  <c r="AG40" i="1" s="1"/>
  <c r="O40" i="1"/>
  <c r="I41" i="1"/>
  <c r="AF41" i="1" s="1"/>
  <c r="O24" i="1"/>
  <c r="P24" i="1"/>
  <c r="AG24" i="1" s="1"/>
  <c r="P39" i="1"/>
  <c r="AG39" i="1" s="1"/>
  <c r="O39" i="1"/>
  <c r="U9" i="1"/>
  <c r="N9" i="1"/>
  <c r="P45" i="1"/>
  <c r="AG45" i="1" s="1"/>
  <c r="O45" i="1"/>
  <c r="V45" i="1"/>
  <c r="O37" i="1"/>
  <c r="P37" i="1" s="1"/>
  <c r="AG37" i="1" s="1"/>
  <c r="P32" i="1"/>
  <c r="AG32" i="1" s="1"/>
  <c r="O32" i="1"/>
  <c r="O6" i="1"/>
  <c r="P6" i="1"/>
  <c r="AG6" i="1" s="1"/>
  <c r="O16" i="1"/>
  <c r="P16" i="1"/>
  <c r="AG16" i="1" s="1"/>
  <c r="F62" i="1"/>
  <c r="I62" i="1" s="1"/>
  <c r="AF62" i="1" s="1"/>
  <c r="N55" i="1"/>
  <c r="V55" i="1" s="1"/>
  <c r="E15" i="1"/>
  <c r="G15" i="1" s="1"/>
  <c r="H15" i="1" s="1"/>
  <c r="V15" i="1"/>
  <c r="V26" i="1"/>
  <c r="V14" i="1"/>
  <c r="E14" i="1"/>
  <c r="G14" i="1" s="1"/>
  <c r="H14" i="1" s="1"/>
  <c r="G16" i="1"/>
  <c r="H16" i="1" s="1"/>
  <c r="F16" i="1"/>
  <c r="V40" i="1"/>
  <c r="E40" i="1"/>
  <c r="G40" i="1" s="1"/>
  <c r="H40" i="1" s="1"/>
  <c r="G59" i="1"/>
  <c r="H59" i="1" s="1"/>
  <c r="F59" i="1"/>
  <c r="F39" i="1"/>
  <c r="I39" i="1" s="1"/>
  <c r="AF39" i="1" s="1"/>
  <c r="N50" i="1"/>
  <c r="V50" i="1" s="1"/>
  <c r="P38" i="1"/>
  <c r="AG38" i="1" s="1"/>
  <c r="O38" i="1"/>
  <c r="E7" i="1"/>
  <c r="G7" i="1" s="1"/>
  <c r="H7" i="1" s="1"/>
  <c r="E21" i="1"/>
  <c r="G21" i="1" s="1"/>
  <c r="H21" i="1" s="1"/>
  <c r="V16" i="1"/>
  <c r="N30" i="1"/>
  <c r="V30" i="1" s="1"/>
  <c r="F9" i="1"/>
  <c r="I9" i="1" s="1"/>
  <c r="AF9" i="1" s="1"/>
  <c r="O52" i="1"/>
  <c r="P52" i="1"/>
  <c r="AG52" i="1" s="1"/>
  <c r="V52" i="1"/>
  <c r="O36" i="1"/>
  <c r="P36" i="1"/>
  <c r="AG36" i="1" s="1"/>
  <c r="V36" i="1"/>
  <c r="O35" i="1"/>
  <c r="P35" i="1"/>
  <c r="AG35" i="1" s="1"/>
  <c r="T21" i="1"/>
  <c r="T65" i="1" s="1"/>
  <c r="N21" i="1"/>
  <c r="P13" i="1"/>
  <c r="AG13" i="1" s="1"/>
  <c r="O13" i="1"/>
  <c r="V13" i="1"/>
  <c r="U51" i="1"/>
  <c r="N51" i="1"/>
  <c r="P61" i="1"/>
  <c r="AG61" i="1" s="1"/>
  <c r="O61" i="1"/>
  <c r="V61" i="1"/>
  <c r="O29" i="1"/>
  <c r="P29" i="1"/>
  <c r="AG29" i="1" s="1"/>
  <c r="O34" i="1"/>
  <c r="P34" i="1"/>
  <c r="AG34" i="1" s="1"/>
  <c r="L65" i="1"/>
  <c r="F61" i="1"/>
  <c r="I61" i="1" s="1"/>
  <c r="AF61" i="1" s="1"/>
  <c r="V37" i="1"/>
  <c r="E25" i="1"/>
  <c r="G25" i="1" s="1"/>
  <c r="H25" i="1" s="1"/>
  <c r="V25" i="1"/>
  <c r="E35" i="1"/>
  <c r="G35" i="1" s="1"/>
  <c r="H35" i="1" s="1"/>
  <c r="V35" i="1"/>
  <c r="P54" i="1"/>
  <c r="AG54" i="1" s="1"/>
  <c r="O54" i="1"/>
  <c r="N33" i="1"/>
  <c r="V33" i="1" s="1"/>
  <c r="F42" i="1"/>
  <c r="I42" i="1" s="1"/>
  <c r="AF42" i="1" s="1"/>
  <c r="F38" i="1"/>
  <c r="I38" i="1" s="1"/>
  <c r="AF38" i="1" s="1"/>
  <c r="E20" i="1"/>
  <c r="G20" i="1" s="1"/>
  <c r="H20" i="1" s="1"/>
  <c r="V20" i="1"/>
  <c r="O43" i="1"/>
  <c r="P43" i="1"/>
  <c r="AG43" i="1" s="1"/>
  <c r="E27" i="1"/>
  <c r="G27" i="1" s="1"/>
  <c r="H27" i="1" s="1"/>
  <c r="F13" i="1"/>
  <c r="I13" i="1" s="1"/>
  <c r="AF13" i="1" s="1"/>
  <c r="N7" i="1"/>
  <c r="V7" i="1" s="1"/>
  <c r="O25" i="1"/>
  <c r="P25" i="1"/>
  <c r="AG25" i="1" s="1"/>
  <c r="E50" i="1"/>
  <c r="G50" i="1" s="1"/>
  <c r="H50" i="1" s="1"/>
  <c r="V32" i="1"/>
  <c r="E32" i="1"/>
  <c r="G32" i="1" s="1"/>
  <c r="H32" i="1" s="1"/>
  <c r="E30" i="1"/>
  <c r="G30" i="1" s="1"/>
  <c r="H30" i="1" s="1"/>
  <c r="O28" i="1"/>
  <c r="P28" i="1"/>
  <c r="AG28" i="1" s="1"/>
  <c r="O12" i="1"/>
  <c r="P12" i="1"/>
  <c r="AG12" i="1" s="1"/>
  <c r="U19" i="1"/>
  <c r="N19" i="1"/>
  <c r="N27" i="1"/>
  <c r="V27" i="1" s="1"/>
  <c r="U27" i="1"/>
  <c r="E12" i="1"/>
  <c r="G12" i="1" s="1"/>
  <c r="H12" i="1" s="1"/>
  <c r="V12" i="1"/>
  <c r="O10" i="1"/>
  <c r="P10" i="1"/>
  <c r="AG10" i="1" s="1"/>
  <c r="V24" i="1"/>
  <c r="E24" i="1"/>
  <c r="G24" i="1" s="1"/>
  <c r="H24" i="1" s="1"/>
  <c r="V17" i="1"/>
  <c r="E17" i="1"/>
  <c r="G17" i="1" s="1"/>
  <c r="H17" i="1" s="1"/>
  <c r="E33" i="1"/>
  <c r="G33" i="1" s="1"/>
  <c r="H33" i="1" s="1"/>
  <c r="U11" i="1"/>
  <c r="N11" i="1"/>
  <c r="O17" i="1"/>
  <c r="E23" i="1"/>
  <c r="G23" i="1" s="1"/>
  <c r="H23" i="1" s="1"/>
  <c r="E10" i="1"/>
  <c r="G10" i="1" s="1"/>
  <c r="H10" i="1" s="1"/>
  <c r="V10" i="1"/>
  <c r="F19" i="1"/>
  <c r="I19" i="1" s="1"/>
  <c r="AF19" i="1" s="1"/>
  <c r="I64" i="8"/>
  <c r="H64" i="8"/>
  <c r="G64" i="8"/>
  <c r="F64" i="8"/>
  <c r="E64" i="8"/>
  <c r="D64" i="8"/>
  <c r="I63" i="8"/>
  <c r="H63" i="8"/>
  <c r="G63" i="8"/>
  <c r="F63" i="8"/>
  <c r="E63" i="8"/>
  <c r="D63" i="8"/>
  <c r="V8" i="1" l="1"/>
  <c r="P47" i="1"/>
  <c r="AG47" i="1" s="1"/>
  <c r="AB28" i="1"/>
  <c r="P8" i="1"/>
  <c r="AG8" i="1" s="1"/>
  <c r="W28" i="1"/>
  <c r="X28" i="1" s="1"/>
  <c r="Y28" i="1" s="1"/>
  <c r="Y54" i="1"/>
  <c r="Z43" i="1"/>
  <c r="AB54" i="1"/>
  <c r="AB46" i="1"/>
  <c r="Y46" i="1"/>
  <c r="X54" i="1"/>
  <c r="Z46" i="1"/>
  <c r="AA46" i="1"/>
  <c r="W46" i="1"/>
  <c r="X46" i="1"/>
  <c r="Z47" i="1"/>
  <c r="AA47" i="1"/>
  <c r="AB47" i="1"/>
  <c r="P59" i="1"/>
  <c r="AG59" i="1" s="1"/>
  <c r="W38" i="1"/>
  <c r="X38" i="1"/>
  <c r="O59" i="1"/>
  <c r="W47" i="1"/>
  <c r="X47" i="1"/>
  <c r="O47" i="1"/>
  <c r="Y47" i="1"/>
  <c r="AB38" i="1"/>
  <c r="Y38" i="1"/>
  <c r="Z38" i="1"/>
  <c r="AA54" i="1"/>
  <c r="O58" i="1"/>
  <c r="P58" i="1" s="1"/>
  <c r="AG58" i="1" s="1"/>
  <c r="AA38" i="1"/>
  <c r="W54" i="1"/>
  <c r="AB43" i="1"/>
  <c r="AB22" i="1"/>
  <c r="W43" i="1"/>
  <c r="X43" i="1" s="1"/>
  <c r="Y43" i="1" s="1"/>
  <c r="V18" i="1"/>
  <c r="Z39" i="1"/>
  <c r="P18" i="1"/>
  <c r="AG18" i="1" s="1"/>
  <c r="Z48" i="1"/>
  <c r="P48" i="1"/>
  <c r="AG48" i="1" s="1"/>
  <c r="AB48" i="1"/>
  <c r="Z22" i="1"/>
  <c r="F17" i="1"/>
  <c r="I17" i="1" s="1"/>
  <c r="AF17" i="1" s="1"/>
  <c r="W22" i="1"/>
  <c r="X22" i="1" s="1"/>
  <c r="Y22" i="1" s="1"/>
  <c r="X62" i="1"/>
  <c r="P49" i="1"/>
  <c r="AG49" i="1" s="1"/>
  <c r="Y62" i="1"/>
  <c r="AB62" i="1"/>
  <c r="Z62" i="1"/>
  <c r="F52" i="1"/>
  <c r="I52" i="1" s="1"/>
  <c r="AF52" i="1" s="1"/>
  <c r="AA62" i="1"/>
  <c r="W62" i="1"/>
  <c r="Z28" i="1"/>
  <c r="AA28" i="1" s="1"/>
  <c r="AC28" i="1" s="1"/>
  <c r="AH28" i="1" s="1"/>
  <c r="P31" i="1"/>
  <c r="AG31" i="1" s="1"/>
  <c r="V31" i="1"/>
  <c r="Z57" i="1"/>
  <c r="W29" i="1"/>
  <c r="X29" i="1" s="1"/>
  <c r="Y29" i="1" s="1"/>
  <c r="W48" i="1"/>
  <c r="X48" i="1" s="1"/>
  <c r="Y48" i="1" s="1"/>
  <c r="P44" i="1"/>
  <c r="AG44" i="1" s="1"/>
  <c r="O48" i="1"/>
  <c r="V44" i="1"/>
  <c r="O49" i="1"/>
  <c r="V56" i="1"/>
  <c r="O56" i="1"/>
  <c r="AB29" i="1"/>
  <c r="Z29" i="1"/>
  <c r="F35" i="1"/>
  <c r="I35" i="1" s="1"/>
  <c r="AF35" i="1" s="1"/>
  <c r="I51" i="1"/>
  <c r="AF51" i="1" s="1"/>
  <c r="F44" i="1"/>
  <c r="I44" i="1" s="1"/>
  <c r="AF44" i="1" s="1"/>
  <c r="W57" i="1"/>
  <c r="X57" i="1" s="1"/>
  <c r="Y57" i="1" s="1"/>
  <c r="O57" i="1"/>
  <c r="P57" i="1"/>
  <c r="AG57" i="1" s="1"/>
  <c r="W53" i="1"/>
  <c r="X53" i="1" s="1"/>
  <c r="Y53" i="1" s="1"/>
  <c r="Z59" i="1"/>
  <c r="Z49" i="1"/>
  <c r="AB57" i="1"/>
  <c r="F24" i="1"/>
  <c r="I24" i="1" s="1"/>
  <c r="AF24" i="1" s="1"/>
  <c r="Z53" i="1"/>
  <c r="W39" i="1"/>
  <c r="X39" i="1" s="1"/>
  <c r="Y39" i="1" s="1"/>
  <c r="AB49" i="1"/>
  <c r="F29" i="1"/>
  <c r="I29" i="1" s="1"/>
  <c r="AF29" i="1" s="1"/>
  <c r="AB53" i="1"/>
  <c r="AB39" i="1"/>
  <c r="W49" i="1"/>
  <c r="X49" i="1" s="1"/>
  <c r="Y49" i="1" s="1"/>
  <c r="F49" i="1"/>
  <c r="I49" i="1" s="1"/>
  <c r="AF49" i="1" s="1"/>
  <c r="I28" i="1"/>
  <c r="AF28" i="1" s="1"/>
  <c r="F37" i="1"/>
  <c r="I37" i="1" s="1"/>
  <c r="AF37" i="1" s="1"/>
  <c r="U65" i="1"/>
  <c r="F50" i="1"/>
  <c r="I50" i="1" s="1"/>
  <c r="AF50" i="1" s="1"/>
  <c r="F32" i="1"/>
  <c r="I32" i="1" s="1"/>
  <c r="AF32" i="1" s="1"/>
  <c r="I59" i="1"/>
  <c r="AF59" i="1" s="1"/>
  <c r="F14" i="1"/>
  <c r="I14" i="1" s="1"/>
  <c r="AF14" i="1" s="1"/>
  <c r="AB59" i="1"/>
  <c r="W59" i="1"/>
  <c r="X59" i="1" s="1"/>
  <c r="Y59" i="1" s="1"/>
  <c r="F10" i="1"/>
  <c r="I10" i="1" s="1"/>
  <c r="AF10" i="1" s="1"/>
  <c r="F33" i="1"/>
  <c r="I33" i="1" s="1"/>
  <c r="AF33" i="1" s="1"/>
  <c r="F40" i="1"/>
  <c r="I40" i="1" s="1"/>
  <c r="AF40" i="1" s="1"/>
  <c r="F18" i="1"/>
  <c r="I18" i="1" s="1"/>
  <c r="AF18" i="1" s="1"/>
  <c r="F45" i="1"/>
  <c r="I45" i="1" s="1"/>
  <c r="AF45" i="1" s="1"/>
  <c r="AA55" i="1"/>
  <c r="Z55" i="1"/>
  <c r="Y55" i="1"/>
  <c r="X55" i="1"/>
  <c r="AB55" i="1"/>
  <c r="W55" i="1"/>
  <c r="Y7" i="1"/>
  <c r="W7" i="1"/>
  <c r="AB7" i="1"/>
  <c r="AA7" i="1"/>
  <c r="Z7" i="1"/>
  <c r="X7" i="1"/>
  <c r="AA23" i="1"/>
  <c r="Y23" i="1"/>
  <c r="W23" i="1"/>
  <c r="AB23" i="1"/>
  <c r="Z23" i="1"/>
  <c r="X23" i="1"/>
  <c r="Z20" i="1"/>
  <c r="AA20" i="1"/>
  <c r="X20" i="1"/>
  <c r="AB20" i="1"/>
  <c r="W20" i="1"/>
  <c r="Y20" i="1"/>
  <c r="AB58" i="1"/>
  <c r="AA58" i="1"/>
  <c r="Z58" i="1"/>
  <c r="Y58" i="1"/>
  <c r="W58" i="1"/>
  <c r="X58" i="1"/>
  <c r="O51" i="1"/>
  <c r="P51" i="1" s="1"/>
  <c r="AG51" i="1" s="1"/>
  <c r="V51" i="1"/>
  <c r="Z13" i="1"/>
  <c r="W13" i="1"/>
  <c r="X13" i="1" s="1"/>
  <c r="Y13" i="1" s="1"/>
  <c r="AB13" i="1"/>
  <c r="Z36" i="1"/>
  <c r="W36" i="1"/>
  <c r="AA36" i="1"/>
  <c r="X36" i="1"/>
  <c r="AB36" i="1"/>
  <c r="Y36" i="1"/>
  <c r="F15" i="1"/>
  <c r="I15" i="1" s="1"/>
  <c r="AF15" i="1" s="1"/>
  <c r="AB18" i="1"/>
  <c r="Z18" i="1"/>
  <c r="AB6" i="1"/>
  <c r="Z6" i="1"/>
  <c r="W6" i="1"/>
  <c r="X6" i="1" s="1"/>
  <c r="Y6" i="1" s="1"/>
  <c r="AB10" i="1"/>
  <c r="Z10" i="1"/>
  <c r="W10" i="1"/>
  <c r="X10" i="1" s="1"/>
  <c r="Y10" i="1" s="1"/>
  <c r="O11" i="1"/>
  <c r="P11" i="1" s="1"/>
  <c r="AG11" i="1" s="1"/>
  <c r="V11" i="1"/>
  <c r="W17" i="1"/>
  <c r="X17" i="1" s="1"/>
  <c r="Y17" i="1" s="1"/>
  <c r="AB17" i="1"/>
  <c r="Z17" i="1"/>
  <c r="O27" i="1"/>
  <c r="P27" i="1" s="1"/>
  <c r="AG27" i="1" s="1"/>
  <c r="F30" i="1"/>
  <c r="I30" i="1" s="1"/>
  <c r="AF30" i="1" s="1"/>
  <c r="F20" i="1"/>
  <c r="I20" i="1" s="1"/>
  <c r="AF20" i="1" s="1"/>
  <c r="W35" i="1"/>
  <c r="AB35" i="1"/>
  <c r="Z35" i="1"/>
  <c r="Y35" i="1"/>
  <c r="AA35" i="1"/>
  <c r="X35" i="1"/>
  <c r="F7" i="1"/>
  <c r="I7" i="1" s="1"/>
  <c r="AF7" i="1" s="1"/>
  <c r="X14" i="1"/>
  <c r="Z14" i="1"/>
  <c r="W14" i="1"/>
  <c r="AA14" i="1"/>
  <c r="Y14" i="1"/>
  <c r="AB14" i="1"/>
  <c r="Z60" i="1"/>
  <c r="W60" i="1"/>
  <c r="X60" i="1" s="1"/>
  <c r="Y60" i="1" s="1"/>
  <c r="AB60" i="1"/>
  <c r="O19" i="1"/>
  <c r="P19" i="1" s="1"/>
  <c r="AG19" i="1" s="1"/>
  <c r="V19" i="1"/>
  <c r="W27" i="1"/>
  <c r="AB27" i="1"/>
  <c r="Z27" i="1"/>
  <c r="AA27" i="1"/>
  <c r="X27" i="1"/>
  <c r="Y27" i="1"/>
  <c r="O30" i="1"/>
  <c r="P30" i="1" s="1"/>
  <c r="AG30" i="1" s="1"/>
  <c r="AB8" i="1"/>
  <c r="Z8" i="1"/>
  <c r="W8" i="1"/>
  <c r="X8" i="1" s="1"/>
  <c r="Y8" i="1" s="1"/>
  <c r="X30" i="1"/>
  <c r="AA30" i="1"/>
  <c r="AB30" i="1"/>
  <c r="Y30" i="1"/>
  <c r="Z30" i="1"/>
  <c r="W30" i="1"/>
  <c r="O7" i="1"/>
  <c r="P7" i="1" s="1"/>
  <c r="AG7" i="1" s="1"/>
  <c r="P55" i="1"/>
  <c r="AG55" i="1" s="1"/>
  <c r="O55" i="1"/>
  <c r="AB24" i="1"/>
  <c r="Z24" i="1"/>
  <c r="W24" i="1"/>
  <c r="X24" i="1" s="1"/>
  <c r="Y24" i="1" s="1"/>
  <c r="F27" i="1"/>
  <c r="I27" i="1" s="1"/>
  <c r="AF27" i="1" s="1"/>
  <c r="AB61" i="1"/>
  <c r="AA61" i="1"/>
  <c r="Z61" i="1"/>
  <c r="X61" i="1"/>
  <c r="W61" i="1"/>
  <c r="Y61" i="1"/>
  <c r="Z52" i="1"/>
  <c r="W52" i="1"/>
  <c r="X52" i="1" s="1"/>
  <c r="Y52" i="1" s="1"/>
  <c r="AB52" i="1"/>
  <c r="AB16" i="1"/>
  <c r="Z16" i="1"/>
  <c r="W16" i="1"/>
  <c r="X16" i="1" s="1"/>
  <c r="Y16" i="1" s="1"/>
  <c r="AB40" i="1"/>
  <c r="Z40" i="1"/>
  <c r="W40" i="1"/>
  <c r="X40" i="1" s="1"/>
  <c r="Y40" i="1" s="1"/>
  <c r="F55" i="1"/>
  <c r="I55" i="1" s="1"/>
  <c r="AF55" i="1" s="1"/>
  <c r="Z37" i="1"/>
  <c r="X37" i="1"/>
  <c r="AB37" i="1"/>
  <c r="AA37" i="1"/>
  <c r="Y37" i="1"/>
  <c r="W37" i="1"/>
  <c r="Y25" i="1"/>
  <c r="AB25" i="1"/>
  <c r="Z25" i="1"/>
  <c r="AA25" i="1"/>
  <c r="W25" i="1"/>
  <c r="X25" i="1"/>
  <c r="P9" i="1"/>
  <c r="AG9" i="1" s="1"/>
  <c r="O9" i="1"/>
  <c r="V9" i="1"/>
  <c r="AB34" i="1"/>
  <c r="W34" i="1"/>
  <c r="X34" i="1" s="1"/>
  <c r="Y34" i="1" s="1"/>
  <c r="Z34" i="1"/>
  <c r="O21" i="1"/>
  <c r="P21" i="1"/>
  <c r="AG21" i="1" s="1"/>
  <c r="P42" i="1"/>
  <c r="AG42" i="1" s="1"/>
  <c r="O42" i="1"/>
  <c r="V42" i="1"/>
  <c r="Z12" i="1"/>
  <c r="X12" i="1"/>
  <c r="AA12" i="1"/>
  <c r="W12" i="1"/>
  <c r="AB12" i="1"/>
  <c r="Y12" i="1"/>
  <c r="AA32" i="1"/>
  <c r="Y32" i="1"/>
  <c r="Z32" i="1"/>
  <c r="W32" i="1"/>
  <c r="AB32" i="1"/>
  <c r="X32" i="1"/>
  <c r="AB50" i="1"/>
  <c r="Z50" i="1"/>
  <c r="W50" i="1"/>
  <c r="X50" i="1" s="1"/>
  <c r="Y50" i="1" s="1"/>
  <c r="F25" i="1"/>
  <c r="I25" i="1" s="1"/>
  <c r="AF25" i="1" s="1"/>
  <c r="V21" i="1"/>
  <c r="P50" i="1"/>
  <c r="AG50" i="1" s="1"/>
  <c r="O50" i="1"/>
  <c r="I16" i="1"/>
  <c r="AF16" i="1" s="1"/>
  <c r="AB26" i="1"/>
  <c r="Y26" i="1"/>
  <c r="W26" i="1"/>
  <c r="Z26" i="1"/>
  <c r="AA26" i="1"/>
  <c r="X26" i="1"/>
  <c r="AB45" i="1"/>
  <c r="Z45" i="1"/>
  <c r="W45" i="1"/>
  <c r="X45" i="1" s="1"/>
  <c r="Y45" i="1" s="1"/>
  <c r="P41" i="1"/>
  <c r="AG41" i="1" s="1"/>
  <c r="O41" i="1"/>
  <c r="V41" i="1"/>
  <c r="F23" i="1"/>
  <c r="I23" i="1" s="1"/>
  <c r="AF23" i="1" s="1"/>
  <c r="AB33" i="1"/>
  <c r="Z33" i="1"/>
  <c r="W33" i="1"/>
  <c r="X33" i="1" s="1"/>
  <c r="Y33" i="1" s="1"/>
  <c r="F12" i="1"/>
  <c r="I12" i="1" s="1"/>
  <c r="AF12" i="1" s="1"/>
  <c r="P33" i="1"/>
  <c r="AG33" i="1" s="1"/>
  <c r="O33" i="1"/>
  <c r="F21" i="1"/>
  <c r="I21" i="1" s="1"/>
  <c r="AF21" i="1" s="1"/>
  <c r="Z15" i="1"/>
  <c r="W15" i="1"/>
  <c r="X15" i="1" s="1"/>
  <c r="Y15" i="1" s="1"/>
  <c r="AB15" i="1"/>
  <c r="I43" i="1"/>
  <c r="AF43" i="1" s="1"/>
  <c r="O23" i="1"/>
  <c r="P23" i="1" s="1"/>
  <c r="AG23" i="1" s="1"/>
  <c r="F6" i="1"/>
  <c r="I6" i="1" s="1"/>
  <c r="AA63" i="5"/>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C54" i="1" l="1"/>
  <c r="AH54" i="1" s="1"/>
  <c r="AI54" i="1" s="1"/>
  <c r="AC46" i="1"/>
  <c r="AH46" i="1" s="1"/>
  <c r="AI46" i="1" s="1"/>
  <c r="AA43" i="1"/>
  <c r="AC38" i="1"/>
  <c r="AH38" i="1" s="1"/>
  <c r="AI38" i="1" s="1"/>
  <c r="AC47" i="1"/>
  <c r="AH47" i="1" s="1"/>
  <c r="AI47" i="1" s="1"/>
  <c r="Z56" i="1"/>
  <c r="AC43" i="1"/>
  <c r="AH43" i="1" s="1"/>
  <c r="AI43" i="1" s="1"/>
  <c r="AA48" i="1"/>
  <c r="AC48" i="1" s="1"/>
  <c r="AH48" i="1" s="1"/>
  <c r="AI48" i="1" s="1"/>
  <c r="AA22" i="1"/>
  <c r="AC22" i="1" s="1"/>
  <c r="AH22" i="1" s="1"/>
  <c r="AI22" i="1" s="1"/>
  <c r="AB56" i="1"/>
  <c r="AB44" i="1"/>
  <c r="W18" i="1"/>
  <c r="X18" i="1" s="1"/>
  <c r="Y18" i="1" s="1"/>
  <c r="AA18" i="1" s="1"/>
  <c r="AC18" i="1" s="1"/>
  <c r="AH18" i="1" s="1"/>
  <c r="AI18" i="1" s="1"/>
  <c r="AA39" i="1"/>
  <c r="AC39" i="1" s="1"/>
  <c r="AH39" i="1" s="1"/>
  <c r="AI39" i="1" s="1"/>
  <c r="AC62" i="1"/>
  <c r="AH62" i="1" s="1"/>
  <c r="AI62" i="1" s="1"/>
  <c r="AA57" i="1"/>
  <c r="AC57" i="1" s="1"/>
  <c r="AH57" i="1" s="1"/>
  <c r="AI57" i="1" s="1"/>
  <c r="AA59" i="1"/>
  <c r="AC59" i="1" s="1"/>
  <c r="AH59" i="1" s="1"/>
  <c r="AI59" i="1" s="1"/>
  <c r="AA29" i="1"/>
  <c r="AC29" i="1" s="1"/>
  <c r="AH29" i="1" s="1"/>
  <c r="AI29" i="1" s="1"/>
  <c r="AB31" i="1"/>
  <c r="Z31" i="1"/>
  <c r="W31" i="1"/>
  <c r="X31" i="1" s="1"/>
  <c r="Y31" i="1" s="1"/>
  <c r="W56" i="1"/>
  <c r="W44" i="1"/>
  <c r="X44" i="1" s="1"/>
  <c r="Y44" i="1" s="1"/>
  <c r="X56" i="1"/>
  <c r="Y56" i="1" s="1"/>
  <c r="Z44" i="1"/>
  <c r="AA53" i="1"/>
  <c r="AC53" i="1" s="1"/>
  <c r="AH53" i="1" s="1"/>
  <c r="AI53" i="1" s="1"/>
  <c r="AC20" i="1"/>
  <c r="AH20" i="1" s="1"/>
  <c r="AI20" i="1" s="1"/>
  <c r="AA49" i="1"/>
  <c r="AC49" i="1" s="1"/>
  <c r="AH49" i="1" s="1"/>
  <c r="AI49" i="1" s="1"/>
  <c r="AA16" i="1"/>
  <c r="AC16" i="1" s="1"/>
  <c r="AH16" i="1" s="1"/>
  <c r="AI16" i="1" s="1"/>
  <c r="AA50" i="1"/>
  <c r="AC50" i="1" s="1"/>
  <c r="AH50" i="1" s="1"/>
  <c r="AI50" i="1" s="1"/>
  <c r="AA10" i="1"/>
  <c r="AC10" i="1" s="1"/>
  <c r="AH10" i="1" s="1"/>
  <c r="AI10" i="1" s="1"/>
  <c r="AI28" i="1"/>
  <c r="AA24" i="1"/>
  <c r="AC24" i="1" s="1"/>
  <c r="AH24" i="1" s="1"/>
  <c r="AI24" i="1" s="1"/>
  <c r="AC32" i="1"/>
  <c r="AH32" i="1" s="1"/>
  <c r="AI32" i="1" s="1"/>
  <c r="AC58" i="1"/>
  <c r="AH58" i="1" s="1"/>
  <c r="AI58" i="1" s="1"/>
  <c r="AA40" i="1"/>
  <c r="AC40" i="1" s="1"/>
  <c r="AH40" i="1" s="1"/>
  <c r="AI40" i="1" s="1"/>
  <c r="AA8" i="1"/>
  <c r="AC8" i="1" s="1"/>
  <c r="AH8" i="1" s="1"/>
  <c r="AI8" i="1" s="1"/>
  <c r="AC27" i="1"/>
  <c r="AH27" i="1" s="1"/>
  <c r="AI27" i="1" s="1"/>
  <c r="AA60" i="1"/>
  <c r="AC60" i="1" s="1"/>
  <c r="AH60" i="1" s="1"/>
  <c r="AI60" i="1" s="1"/>
  <c r="AC36" i="1"/>
  <c r="AH36" i="1" s="1"/>
  <c r="AI36" i="1" s="1"/>
  <c r="AC37" i="1"/>
  <c r="AH37" i="1" s="1"/>
  <c r="AI37" i="1" s="1"/>
  <c r="AC23" i="1"/>
  <c r="AH23" i="1" s="1"/>
  <c r="AI23" i="1" s="1"/>
  <c r="AA15" i="1"/>
  <c r="AC15" i="1" s="1"/>
  <c r="AH15" i="1" s="1"/>
  <c r="AI15" i="1" s="1"/>
  <c r="AA45" i="1"/>
  <c r="AC45" i="1" s="1"/>
  <c r="AH45" i="1" s="1"/>
  <c r="AI45" i="1" s="1"/>
  <c r="AC25" i="1"/>
  <c r="AH25" i="1" s="1"/>
  <c r="AI25" i="1" s="1"/>
  <c r="AA17" i="1"/>
  <c r="AC17" i="1" s="1"/>
  <c r="AH17" i="1" s="1"/>
  <c r="AI17" i="1" s="1"/>
  <c r="AA33" i="1"/>
  <c r="AC33" i="1" s="1"/>
  <c r="AH33" i="1" s="1"/>
  <c r="AI33" i="1" s="1"/>
  <c r="AA34" i="1"/>
  <c r="AC34" i="1" s="1"/>
  <c r="AH34" i="1" s="1"/>
  <c r="AI34" i="1" s="1"/>
  <c r="AA52" i="1"/>
  <c r="AC52" i="1" s="1"/>
  <c r="AH52" i="1" s="1"/>
  <c r="AI52" i="1" s="1"/>
  <c r="AA6" i="1"/>
  <c r="AC6" i="1" s="1"/>
  <c r="AA13" i="1"/>
  <c r="AC13" i="1" s="1"/>
  <c r="AH13" i="1" s="1"/>
  <c r="AI13" i="1" s="1"/>
  <c r="W9" i="1"/>
  <c r="X9" i="1" s="1"/>
  <c r="Y9" i="1" s="1"/>
  <c r="AB9" i="1"/>
  <c r="Z9" i="1"/>
  <c r="X21" i="1"/>
  <c r="AB21" i="1"/>
  <c r="Z21" i="1"/>
  <c r="Y21" i="1"/>
  <c r="AA21" i="1"/>
  <c r="W21" i="1"/>
  <c r="AC12" i="1"/>
  <c r="AH12" i="1" s="1"/>
  <c r="AI12" i="1" s="1"/>
  <c r="AB42" i="1"/>
  <c r="AA42" i="1"/>
  <c r="Z42" i="1"/>
  <c r="Y42" i="1"/>
  <c r="W42" i="1"/>
  <c r="X42" i="1"/>
  <c r="AC61" i="1"/>
  <c r="AH61" i="1" s="1"/>
  <c r="AI61" i="1" s="1"/>
  <c r="AC14" i="1"/>
  <c r="AH14" i="1" s="1"/>
  <c r="AI14" i="1" s="1"/>
  <c r="AC7" i="1"/>
  <c r="AH7" i="1" s="1"/>
  <c r="AI7" i="1" s="1"/>
  <c r="AC26" i="1"/>
  <c r="AH26" i="1" s="1"/>
  <c r="AI26" i="1" s="1"/>
  <c r="AC30" i="1"/>
  <c r="AH30" i="1" s="1"/>
  <c r="AI30" i="1" s="1"/>
  <c r="W19" i="1"/>
  <c r="Z19" i="1"/>
  <c r="X19" i="1"/>
  <c r="AA19" i="1"/>
  <c r="Y19" i="1"/>
  <c r="AB19" i="1"/>
  <c r="AC55" i="1"/>
  <c r="AH55" i="1" s="1"/>
  <c r="AI55" i="1" s="1"/>
  <c r="W11" i="1"/>
  <c r="X11" i="1" s="1"/>
  <c r="Y11" i="1" s="1"/>
  <c r="AB11" i="1"/>
  <c r="Z11" i="1"/>
  <c r="AC35" i="1"/>
  <c r="AH35" i="1" s="1"/>
  <c r="AI35" i="1" s="1"/>
  <c r="I65" i="1"/>
  <c r="AF6" i="1"/>
  <c r="Y41" i="1"/>
  <c r="X41" i="1"/>
  <c r="W41" i="1"/>
  <c r="AB41" i="1"/>
  <c r="AA41" i="1"/>
  <c r="Z41" i="1"/>
  <c r="W51" i="1"/>
  <c r="AB51" i="1"/>
  <c r="Z51" i="1"/>
  <c r="Y51" i="1"/>
  <c r="AA51" i="1"/>
  <c r="X51" i="1"/>
  <c r="AB19" i="5"/>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AA56" i="1" l="1"/>
  <c r="AC56" i="1" s="1"/>
  <c r="AH56" i="1" s="1"/>
  <c r="AI56" i="1" s="1"/>
  <c r="AA31" i="1"/>
  <c r="AC31" i="1" s="1"/>
  <c r="AH31" i="1" s="1"/>
  <c r="AI31" i="1" s="1"/>
  <c r="AA44" i="1"/>
  <c r="AC44" i="1" s="1"/>
  <c r="AH44" i="1" s="1"/>
  <c r="AI44" i="1" s="1"/>
  <c r="AA11" i="1"/>
  <c r="AC11" i="1" s="1"/>
  <c r="AH11" i="1" s="1"/>
  <c r="AI11" i="1" s="1"/>
  <c r="AC41" i="1"/>
  <c r="AH41" i="1" s="1"/>
  <c r="AI41" i="1" s="1"/>
  <c r="AC21" i="1"/>
  <c r="AH21" i="1" s="1"/>
  <c r="AI21" i="1" s="1"/>
  <c r="AA9" i="1"/>
  <c r="AC9" i="1" s="1"/>
  <c r="AH9" i="1" s="1"/>
  <c r="AI9" i="1" s="1"/>
  <c r="AC19" i="1"/>
  <c r="AH19" i="1" s="1"/>
  <c r="AI19" i="1" s="1"/>
  <c r="AC42" i="1"/>
  <c r="AH42" i="1" s="1"/>
  <c r="AI42" i="1" s="1"/>
  <c r="AC51" i="1"/>
  <c r="AH51" i="1" s="1"/>
  <c r="AI51" i="1" s="1"/>
  <c r="AH6" i="1"/>
  <c r="AI6" i="1" s="1"/>
  <c r="J66" i="3"/>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AI65" i="1" l="1"/>
  <c r="AJ51" i="1" s="1"/>
  <c r="AK51" i="1" s="1"/>
  <c r="AC65" i="1"/>
  <c r="K66" i="3"/>
  <c r="L31" i="3" s="1"/>
  <c r="L39" i="3"/>
  <c r="L15" i="3"/>
  <c r="L63" i="3"/>
  <c r="L42" i="3"/>
  <c r="L38" i="3"/>
  <c r="L34" i="3"/>
  <c r="L30" i="3"/>
  <c r="L65" i="3"/>
  <c r="L57" i="3"/>
  <c r="C57" i="6" s="1"/>
  <c r="M57" i="6" s="1"/>
  <c r="L53" i="3"/>
  <c r="L49" i="3"/>
  <c r="L45" i="3"/>
  <c r="L37" i="3"/>
  <c r="L9" i="3"/>
  <c r="L11" i="3"/>
  <c r="L12" i="3"/>
  <c r="L20" i="3"/>
  <c r="L28" i="3"/>
  <c r="L36" i="3"/>
  <c r="B68" i="2"/>
  <c r="C44" i="2" s="1"/>
  <c r="F44" i="2" s="1"/>
  <c r="D68" i="2"/>
  <c r="E68" i="2"/>
  <c r="AJ6" i="1" l="1"/>
  <c r="AK6" i="1" s="1"/>
  <c r="AJ11" i="1"/>
  <c r="AK11" i="1" s="1"/>
  <c r="AJ19" i="1"/>
  <c r="AK19" i="1" s="1"/>
  <c r="AJ42" i="1"/>
  <c r="AK42" i="1" s="1"/>
  <c r="AJ9" i="1"/>
  <c r="AK9" i="1" s="1"/>
  <c r="AJ62" i="1"/>
  <c r="AK62" i="1" s="1"/>
  <c r="AJ59" i="1"/>
  <c r="AK59" i="1" s="1"/>
  <c r="AJ54" i="1"/>
  <c r="AK54" i="1" s="1"/>
  <c r="AJ32" i="1"/>
  <c r="AK32" i="1" s="1"/>
  <c r="AJ58" i="1"/>
  <c r="AK58" i="1" s="1"/>
  <c r="AJ22" i="1"/>
  <c r="AK22" i="1" s="1"/>
  <c r="AJ48" i="1"/>
  <c r="AK48" i="1" s="1"/>
  <c r="AJ56" i="1"/>
  <c r="AK56" i="1" s="1"/>
  <c r="AJ46" i="1"/>
  <c r="AK46" i="1" s="1"/>
  <c r="AJ27" i="1"/>
  <c r="AK27" i="1" s="1"/>
  <c r="AJ31" i="1"/>
  <c r="AK31" i="1" s="1"/>
  <c r="AJ20" i="1"/>
  <c r="AK20" i="1" s="1"/>
  <c r="AJ49" i="1"/>
  <c r="AK49" i="1" s="1"/>
  <c r="AJ57" i="1"/>
  <c r="AK57" i="1" s="1"/>
  <c r="AJ36" i="1"/>
  <c r="AK36" i="1" s="1"/>
  <c r="AJ28" i="1"/>
  <c r="AK28" i="1" s="1"/>
  <c r="AJ53" i="1"/>
  <c r="AK53" i="1" s="1"/>
  <c r="AJ29" i="1"/>
  <c r="AK29" i="1" s="1"/>
  <c r="AJ47" i="1"/>
  <c r="AK47" i="1" s="1"/>
  <c r="AJ39" i="1"/>
  <c r="AK39" i="1" s="1"/>
  <c r="AJ38" i="1"/>
  <c r="AK38" i="1" s="1"/>
  <c r="AJ37" i="1"/>
  <c r="AK37" i="1" s="1"/>
  <c r="AJ7" i="1"/>
  <c r="AK7" i="1" s="1"/>
  <c r="AJ24" i="1"/>
  <c r="AK24" i="1" s="1"/>
  <c r="AJ30" i="1"/>
  <c r="AK30" i="1" s="1"/>
  <c r="AJ41" i="1"/>
  <c r="AK41" i="1" s="1"/>
  <c r="AJ26" i="1"/>
  <c r="AK26" i="1" s="1"/>
  <c r="AJ33" i="1"/>
  <c r="AK33" i="1" s="1"/>
  <c r="AJ21" i="1"/>
  <c r="AK21" i="1" s="1"/>
  <c r="AJ40" i="1"/>
  <c r="AK40" i="1" s="1"/>
  <c r="AJ14" i="1"/>
  <c r="AK14" i="1" s="1"/>
  <c r="AJ13" i="1"/>
  <c r="AK13" i="1" s="1"/>
  <c r="AJ60" i="1"/>
  <c r="AK60" i="1" s="1"/>
  <c r="AJ35" i="1"/>
  <c r="AK35" i="1" s="1"/>
  <c r="AJ16" i="1"/>
  <c r="AK16" i="1" s="1"/>
  <c r="AJ12" i="1"/>
  <c r="AK12" i="1" s="1"/>
  <c r="AJ34" i="1"/>
  <c r="AK34" i="1" s="1"/>
  <c r="AJ61" i="1"/>
  <c r="AK61" i="1" s="1"/>
  <c r="AJ17" i="1"/>
  <c r="AK17" i="1" s="1"/>
  <c r="AJ50" i="1"/>
  <c r="AK50" i="1" s="1"/>
  <c r="AJ25" i="1"/>
  <c r="AK25" i="1" s="1"/>
  <c r="AJ55" i="1"/>
  <c r="AK55" i="1" s="1"/>
  <c r="AJ45" i="1"/>
  <c r="AK45" i="1" s="1"/>
  <c r="AJ15" i="1"/>
  <c r="AK15" i="1" s="1"/>
  <c r="AJ18" i="1"/>
  <c r="AK18" i="1" s="1"/>
  <c r="AJ8" i="1"/>
  <c r="AK8" i="1" s="1"/>
  <c r="AJ10" i="1"/>
  <c r="AK10" i="1" s="1"/>
  <c r="AJ44" i="1"/>
  <c r="AK44" i="1" s="1"/>
  <c r="AJ43" i="1"/>
  <c r="AK43" i="1" s="1"/>
  <c r="AJ52" i="1"/>
  <c r="AK52" i="1" s="1"/>
  <c r="AJ23" i="1"/>
  <c r="AK23" i="1" s="1"/>
  <c r="L56" i="3"/>
  <c r="L43" i="3"/>
  <c r="L6" i="3"/>
  <c r="L35" i="3"/>
  <c r="C34" i="8" s="1"/>
  <c r="M34" i="8" s="1"/>
  <c r="U34" i="8" s="1"/>
  <c r="L13" i="3"/>
  <c r="L10" i="3"/>
  <c r="C10" i="4" s="1"/>
  <c r="M10" i="4" s="1"/>
  <c r="U10" i="4" s="1"/>
  <c r="L58" i="3"/>
  <c r="L48" i="3"/>
  <c r="C48" i="6" s="1"/>
  <c r="M48" i="6" s="1"/>
  <c r="L61" i="3"/>
  <c r="L54" i="3"/>
  <c r="L52" i="3"/>
  <c r="L27" i="3"/>
  <c r="L21" i="3"/>
  <c r="L22" i="3"/>
  <c r="C22" i="7" s="1"/>
  <c r="L62" i="3"/>
  <c r="L40" i="3"/>
  <c r="C39" i="8" s="1"/>
  <c r="M39" i="8" s="1"/>
  <c r="U39" i="8" s="1"/>
  <c r="L44" i="3"/>
  <c r="L19" i="3"/>
  <c r="L25" i="3"/>
  <c r="L26" i="3"/>
  <c r="L7" i="3"/>
  <c r="L32" i="3"/>
  <c r="C31" i="8" s="1"/>
  <c r="M31" i="8" s="1"/>
  <c r="U31" i="8" s="1"/>
  <c r="C30" i="8"/>
  <c r="M30" i="8" s="1"/>
  <c r="U30" i="8" s="1"/>
  <c r="C31" i="5"/>
  <c r="M31" i="5" s="1"/>
  <c r="T31" i="5" s="1"/>
  <c r="C31" i="6"/>
  <c r="M31" i="6" s="1"/>
  <c r="C31" i="4"/>
  <c r="M31" i="4" s="1"/>
  <c r="U31" i="4" s="1"/>
  <c r="C31" i="7"/>
  <c r="C48" i="8"/>
  <c r="M48" i="8" s="1"/>
  <c r="U48" i="8" s="1"/>
  <c r="C49" i="4"/>
  <c r="M49" i="4" s="1"/>
  <c r="U49" i="4" s="1"/>
  <c r="C49" i="5"/>
  <c r="M49" i="5" s="1"/>
  <c r="T49" i="5" s="1"/>
  <c r="C49" i="6"/>
  <c r="M49" i="6" s="1"/>
  <c r="C49" i="7"/>
  <c r="C35" i="6"/>
  <c r="M35" i="6" s="1"/>
  <c r="C35" i="4"/>
  <c r="M35" i="4" s="1"/>
  <c r="U35" i="4" s="1"/>
  <c r="C35" i="5"/>
  <c r="M35" i="5" s="1"/>
  <c r="T35" i="5" s="1"/>
  <c r="C35" i="7"/>
  <c r="C44" i="8"/>
  <c r="M44" i="8" s="1"/>
  <c r="U44" i="8" s="1"/>
  <c r="C45" i="6"/>
  <c r="M45" i="6" s="1"/>
  <c r="C45" i="4"/>
  <c r="M45" i="4" s="1"/>
  <c r="U45" i="4" s="1"/>
  <c r="C45" i="5"/>
  <c r="M45" i="5" s="1"/>
  <c r="T45" i="5" s="1"/>
  <c r="C45" i="7"/>
  <c r="C52" i="8"/>
  <c r="M52" i="8" s="1"/>
  <c r="U52" i="8" s="1"/>
  <c r="C53" i="6"/>
  <c r="M53" i="6" s="1"/>
  <c r="C53" i="5"/>
  <c r="M53" i="5" s="1"/>
  <c r="T53" i="5" s="1"/>
  <c r="C53" i="4"/>
  <c r="M53" i="4" s="1"/>
  <c r="U53" i="4" s="1"/>
  <c r="C53" i="7"/>
  <c r="C25" i="8"/>
  <c r="M25" i="8" s="1"/>
  <c r="U25" i="8" s="1"/>
  <c r="C26" i="4"/>
  <c r="M26" i="4" s="1"/>
  <c r="U26" i="4" s="1"/>
  <c r="C26" i="5"/>
  <c r="M26" i="5" s="1"/>
  <c r="T26" i="5" s="1"/>
  <c r="C26" i="6"/>
  <c r="M26" i="6" s="1"/>
  <c r="C26" i="7"/>
  <c r="C56" i="8"/>
  <c r="M56" i="8" s="1"/>
  <c r="U56" i="8" s="1"/>
  <c r="C57" i="4"/>
  <c r="M57" i="4" s="1"/>
  <c r="U57" i="4" s="1"/>
  <c r="C57" i="5"/>
  <c r="M57" i="5" s="1"/>
  <c r="T57" i="5" s="1"/>
  <c r="C58" i="6"/>
  <c r="M58" i="6" s="1"/>
  <c r="C57" i="7"/>
  <c r="C60" i="8"/>
  <c r="M60" i="8" s="1"/>
  <c r="U60" i="8" s="1"/>
  <c r="C61" i="5"/>
  <c r="M61" i="5" s="1"/>
  <c r="T61" i="5" s="1"/>
  <c r="C62" i="6"/>
  <c r="M62" i="6" s="1"/>
  <c r="C61" i="4"/>
  <c r="M61" i="4" s="1"/>
  <c r="U61" i="4" s="1"/>
  <c r="C61" i="7"/>
  <c r="C42" i="8"/>
  <c r="M42" i="8" s="1"/>
  <c r="U42" i="8" s="1"/>
  <c r="C43" i="6"/>
  <c r="M43" i="6" s="1"/>
  <c r="C43" i="4"/>
  <c r="M43" i="4" s="1"/>
  <c r="U43" i="4" s="1"/>
  <c r="C43" i="5"/>
  <c r="M43" i="5" s="1"/>
  <c r="T43" i="5" s="1"/>
  <c r="C43" i="7"/>
  <c r="C35" i="8"/>
  <c r="M35" i="8" s="1"/>
  <c r="U35" i="8" s="1"/>
  <c r="C36" i="6"/>
  <c r="M36" i="6" s="1"/>
  <c r="C36" i="4"/>
  <c r="M36" i="4" s="1"/>
  <c r="U36" i="4" s="1"/>
  <c r="C36" i="5"/>
  <c r="M36" i="5" s="1"/>
  <c r="T36" i="5" s="1"/>
  <c r="C36" i="7"/>
  <c r="C62" i="8"/>
  <c r="M62" i="8" s="1"/>
  <c r="U62" i="8" s="1"/>
  <c r="C63" i="4"/>
  <c r="M63" i="4" s="1"/>
  <c r="U63" i="4" s="1"/>
  <c r="C63" i="5"/>
  <c r="M63" i="5" s="1"/>
  <c r="T63" i="5" s="1"/>
  <c r="C63" i="7"/>
  <c r="C29" i="8"/>
  <c r="M29" i="8" s="1"/>
  <c r="U29" i="8" s="1"/>
  <c r="C30" i="5"/>
  <c r="M30" i="5" s="1"/>
  <c r="T30" i="5" s="1"/>
  <c r="C30" i="6"/>
  <c r="M30" i="6" s="1"/>
  <c r="C30" i="4"/>
  <c r="M30" i="4" s="1"/>
  <c r="U30" i="4" s="1"/>
  <c r="C30" i="7"/>
  <c r="C59" i="8"/>
  <c r="M59" i="8" s="1"/>
  <c r="U59" i="8" s="1"/>
  <c r="C60" i="5"/>
  <c r="M60" i="5" s="1"/>
  <c r="T60" i="5" s="1"/>
  <c r="C61" i="6"/>
  <c r="M61" i="6" s="1"/>
  <c r="C60" i="4"/>
  <c r="M60" i="4" s="1"/>
  <c r="U60" i="4" s="1"/>
  <c r="C60" i="7"/>
  <c r="C14" i="8"/>
  <c r="M14" i="8" s="1"/>
  <c r="U14" i="8" s="1"/>
  <c r="C15" i="5"/>
  <c r="M15" i="5" s="1"/>
  <c r="T15" i="5" s="1"/>
  <c r="C15" i="6"/>
  <c r="M15" i="6" s="1"/>
  <c r="C15" i="4"/>
  <c r="M15" i="4" s="1"/>
  <c r="U15" i="4" s="1"/>
  <c r="C15" i="7"/>
  <c r="C36" i="8"/>
  <c r="M36" i="8" s="1"/>
  <c r="U36" i="8" s="1"/>
  <c r="C37" i="6"/>
  <c r="M37" i="6" s="1"/>
  <c r="C37" i="4"/>
  <c r="M37" i="4" s="1"/>
  <c r="U37" i="4" s="1"/>
  <c r="C37" i="5"/>
  <c r="M37" i="5" s="1"/>
  <c r="T37" i="5" s="1"/>
  <c r="C37" i="7"/>
  <c r="C43" i="8"/>
  <c r="M43" i="8" s="1"/>
  <c r="U43" i="8" s="1"/>
  <c r="C44" i="6"/>
  <c r="M44" i="6" s="1"/>
  <c r="C44" i="4"/>
  <c r="M44" i="4" s="1"/>
  <c r="U44" i="4" s="1"/>
  <c r="C44" i="5"/>
  <c r="M44" i="5" s="1"/>
  <c r="T44" i="5" s="1"/>
  <c r="C44" i="7"/>
  <c r="C18" i="8"/>
  <c r="M18" i="8" s="1"/>
  <c r="U18" i="8" s="1"/>
  <c r="C19" i="6"/>
  <c r="M19" i="6" s="1"/>
  <c r="C19" i="4"/>
  <c r="M19" i="4" s="1"/>
  <c r="U19" i="4" s="1"/>
  <c r="C19" i="5"/>
  <c r="M19" i="5" s="1"/>
  <c r="T19" i="5" s="1"/>
  <c r="C19" i="7"/>
  <c r="C38" i="8"/>
  <c r="M38" i="8" s="1"/>
  <c r="U38" i="8" s="1"/>
  <c r="C39" i="5"/>
  <c r="M39" i="5" s="1"/>
  <c r="T39" i="5" s="1"/>
  <c r="C39" i="6"/>
  <c r="M39" i="6" s="1"/>
  <c r="C39" i="4"/>
  <c r="M39" i="4" s="1"/>
  <c r="U39" i="4" s="1"/>
  <c r="C39" i="7"/>
  <c r="C7" i="8"/>
  <c r="M7" i="8" s="1"/>
  <c r="U7" i="8" s="1"/>
  <c r="C8" i="7"/>
  <c r="C8" i="4"/>
  <c r="M8" i="4" s="1"/>
  <c r="U8" i="4" s="1"/>
  <c r="C8" i="6"/>
  <c r="M8" i="6" s="1"/>
  <c r="C8" i="5"/>
  <c r="M8" i="5" s="1"/>
  <c r="T8" i="5" s="1"/>
  <c r="C58" i="8"/>
  <c r="M58" i="8" s="1"/>
  <c r="U58" i="8" s="1"/>
  <c r="C59" i="5"/>
  <c r="M59" i="5" s="1"/>
  <c r="T59" i="5" s="1"/>
  <c r="C60" i="6"/>
  <c r="M60" i="6" s="1"/>
  <c r="C59" i="4"/>
  <c r="M59" i="4" s="1"/>
  <c r="U59" i="4" s="1"/>
  <c r="C59" i="7"/>
  <c r="C27" i="8"/>
  <c r="M27" i="8" s="1"/>
  <c r="U27" i="8" s="1"/>
  <c r="C28" i="6"/>
  <c r="M28" i="6" s="1"/>
  <c r="C28" i="4"/>
  <c r="M28" i="4" s="1"/>
  <c r="U28" i="4" s="1"/>
  <c r="C28" i="5"/>
  <c r="M28" i="5" s="1"/>
  <c r="T28" i="5" s="1"/>
  <c r="C28" i="7"/>
  <c r="C10" i="8"/>
  <c r="M10" i="8" s="1"/>
  <c r="U10" i="8" s="1"/>
  <c r="C11" i="6"/>
  <c r="M11" i="6" s="1"/>
  <c r="C11" i="4"/>
  <c r="M11" i="4" s="1"/>
  <c r="U11" i="4" s="1"/>
  <c r="C11" i="5"/>
  <c r="M11" i="5" s="1"/>
  <c r="T11" i="5" s="1"/>
  <c r="C11" i="7"/>
  <c r="C20" i="8"/>
  <c r="M20" i="8" s="1"/>
  <c r="U20" i="8" s="1"/>
  <c r="C21" i="6"/>
  <c r="M21" i="6" s="1"/>
  <c r="C21" i="4"/>
  <c r="M21" i="4" s="1"/>
  <c r="U21" i="4" s="1"/>
  <c r="C21" i="5"/>
  <c r="M21" i="5" s="1"/>
  <c r="T21" i="5" s="1"/>
  <c r="C21" i="7"/>
  <c r="C6" i="8"/>
  <c r="C7" i="7"/>
  <c r="C7" i="4"/>
  <c r="C7" i="5"/>
  <c r="C7" i="6"/>
  <c r="C37" i="8"/>
  <c r="M37" i="8" s="1"/>
  <c r="U37" i="8" s="1"/>
  <c r="C38" i="5"/>
  <c r="M38" i="5" s="1"/>
  <c r="T38" i="5" s="1"/>
  <c r="C38" i="6"/>
  <c r="M38" i="6" s="1"/>
  <c r="C38" i="4"/>
  <c r="M38" i="4" s="1"/>
  <c r="U38" i="4" s="1"/>
  <c r="C38" i="7"/>
  <c r="L55" i="3"/>
  <c r="L24" i="3"/>
  <c r="C51" i="8"/>
  <c r="M51" i="8" s="1"/>
  <c r="U51" i="8" s="1"/>
  <c r="C52" i="6"/>
  <c r="M52" i="6" s="1"/>
  <c r="C52" i="4"/>
  <c r="M52" i="4" s="1"/>
  <c r="U52" i="4" s="1"/>
  <c r="C52" i="5"/>
  <c r="M52" i="5" s="1"/>
  <c r="T52" i="5" s="1"/>
  <c r="C52" i="7"/>
  <c r="C55" i="8"/>
  <c r="M55" i="8" s="1"/>
  <c r="U55" i="8" s="1"/>
  <c r="C56" i="5"/>
  <c r="M56" i="5" s="1"/>
  <c r="T56" i="5" s="1"/>
  <c r="C56" i="6"/>
  <c r="M56" i="6" s="1"/>
  <c r="C56" i="4"/>
  <c r="M56" i="4" s="1"/>
  <c r="U56" i="4" s="1"/>
  <c r="C56" i="7"/>
  <c r="C26" i="8"/>
  <c r="M26" i="8" s="1"/>
  <c r="U26" i="8" s="1"/>
  <c r="C27" i="6"/>
  <c r="M27" i="6" s="1"/>
  <c r="C27" i="4"/>
  <c r="M27" i="4" s="1"/>
  <c r="U27" i="4" s="1"/>
  <c r="C27" i="5"/>
  <c r="M27" i="5" s="1"/>
  <c r="T27" i="5" s="1"/>
  <c r="C27" i="7"/>
  <c r="C33" i="8"/>
  <c r="M33" i="8" s="1"/>
  <c r="U33" i="8" s="1"/>
  <c r="C34" i="4"/>
  <c r="M34" i="4" s="1"/>
  <c r="U34" i="4" s="1"/>
  <c r="C34" i="6"/>
  <c r="M34" i="6" s="1"/>
  <c r="C34" i="5"/>
  <c r="M34" i="5" s="1"/>
  <c r="T34" i="5" s="1"/>
  <c r="C34" i="7"/>
  <c r="C10" i="5"/>
  <c r="M10" i="5" s="1"/>
  <c r="T10" i="5" s="1"/>
  <c r="L16" i="3"/>
  <c r="C22" i="5"/>
  <c r="M22" i="5" s="1"/>
  <c r="T22" i="5" s="1"/>
  <c r="C22" i="4"/>
  <c r="M22" i="4" s="1"/>
  <c r="U22" i="4" s="1"/>
  <c r="C12" i="8"/>
  <c r="M12" i="8" s="1"/>
  <c r="U12" i="8" s="1"/>
  <c r="C13" i="6"/>
  <c r="M13" i="6" s="1"/>
  <c r="C13" i="5"/>
  <c r="M13" i="5" s="1"/>
  <c r="T13" i="5" s="1"/>
  <c r="C13" i="4"/>
  <c r="M13" i="4" s="1"/>
  <c r="U13" i="4" s="1"/>
  <c r="C13" i="7"/>
  <c r="C63" i="8"/>
  <c r="L59" i="3"/>
  <c r="L17" i="3"/>
  <c r="L33" i="3"/>
  <c r="L14" i="3"/>
  <c r="L46" i="3"/>
  <c r="L23" i="3"/>
  <c r="L8" i="3"/>
  <c r="C53" i="8"/>
  <c r="M53" i="8" s="1"/>
  <c r="U53" i="8" s="1"/>
  <c r="C54" i="5"/>
  <c r="M54" i="5" s="1"/>
  <c r="T54" i="5" s="1"/>
  <c r="C54" i="6"/>
  <c r="M54" i="6" s="1"/>
  <c r="C54" i="4"/>
  <c r="M54" i="4" s="1"/>
  <c r="U54" i="4" s="1"/>
  <c r="C54" i="7"/>
  <c r="C19" i="8"/>
  <c r="M19" i="8" s="1"/>
  <c r="U19" i="8" s="1"/>
  <c r="C20" i="6"/>
  <c r="M20" i="6" s="1"/>
  <c r="C20" i="4"/>
  <c r="M20" i="4" s="1"/>
  <c r="U20" i="4" s="1"/>
  <c r="C20" i="5"/>
  <c r="M20" i="5" s="1"/>
  <c r="T20" i="5" s="1"/>
  <c r="C20" i="7"/>
  <c r="C11" i="8"/>
  <c r="M11" i="8" s="1"/>
  <c r="U11" i="8" s="1"/>
  <c r="C12" i="6"/>
  <c r="M12" i="6" s="1"/>
  <c r="C12" i="4"/>
  <c r="M12" i="4" s="1"/>
  <c r="U12" i="4" s="1"/>
  <c r="C12" i="5"/>
  <c r="M12" i="5" s="1"/>
  <c r="T12" i="5" s="1"/>
  <c r="C12" i="7"/>
  <c r="C24" i="8"/>
  <c r="M24" i="8" s="1"/>
  <c r="U24" i="8" s="1"/>
  <c r="C25" i="5"/>
  <c r="M25" i="5" s="1"/>
  <c r="T25" i="5" s="1"/>
  <c r="C25" i="4"/>
  <c r="M25" i="4" s="1"/>
  <c r="U25" i="4" s="1"/>
  <c r="C25" i="6"/>
  <c r="M25" i="6" s="1"/>
  <c r="C25" i="7"/>
  <c r="C41" i="8"/>
  <c r="M41" i="8" s="1"/>
  <c r="U41" i="8" s="1"/>
  <c r="C42" i="4"/>
  <c r="M42" i="4" s="1"/>
  <c r="U42" i="4" s="1"/>
  <c r="C42" i="6"/>
  <c r="M42" i="6" s="1"/>
  <c r="C42" i="5"/>
  <c r="M42" i="5" s="1"/>
  <c r="T42" i="5" s="1"/>
  <c r="C42" i="7"/>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22" i="6" l="1"/>
  <c r="M22" i="6" s="1"/>
  <c r="C9" i="8"/>
  <c r="M9" i="8" s="1"/>
  <c r="U9" i="8" s="1"/>
  <c r="C48" i="5"/>
  <c r="M48" i="5" s="1"/>
  <c r="T48" i="5" s="1"/>
  <c r="C21" i="8"/>
  <c r="M21" i="8" s="1"/>
  <c r="U21" i="8" s="1"/>
  <c r="C32" i="7"/>
  <c r="C32" i="4"/>
  <c r="M32" i="4" s="1"/>
  <c r="U32" i="4" s="1"/>
  <c r="C10" i="7"/>
  <c r="C32" i="6"/>
  <c r="M32" i="6" s="1"/>
  <c r="C10" i="6"/>
  <c r="M10" i="6" s="1"/>
  <c r="C32" i="5"/>
  <c r="M32" i="5" s="1"/>
  <c r="T32" i="5" s="1"/>
  <c r="AK65" i="1"/>
  <c r="AJ65" i="1"/>
  <c r="C47" i="8"/>
  <c r="M47" i="8" s="1"/>
  <c r="U47" i="8" s="1"/>
  <c r="C40" i="7"/>
  <c r="C40" i="4"/>
  <c r="M40" i="4" s="1"/>
  <c r="U40" i="4" s="1"/>
  <c r="C48" i="7"/>
  <c r="C40" i="6"/>
  <c r="M40" i="6" s="1"/>
  <c r="C40" i="5"/>
  <c r="M40" i="5" s="1"/>
  <c r="T40" i="5" s="1"/>
  <c r="C48" i="4"/>
  <c r="M48" i="4" s="1"/>
  <c r="U48" i="4" s="1"/>
  <c r="M7" i="4"/>
  <c r="C64" i="8"/>
  <c r="C28" i="8"/>
  <c r="M28" i="8" s="1"/>
  <c r="U28" i="8" s="1"/>
  <c r="C29" i="5"/>
  <c r="M29" i="5" s="1"/>
  <c r="T29" i="5" s="1"/>
  <c r="C29" i="6"/>
  <c r="M29" i="6" s="1"/>
  <c r="C29" i="4"/>
  <c r="M29" i="4" s="1"/>
  <c r="U29" i="4" s="1"/>
  <c r="C29" i="7"/>
  <c r="C50" i="8"/>
  <c r="M50" i="8" s="1"/>
  <c r="U50" i="8" s="1"/>
  <c r="C51" i="6"/>
  <c r="M51" i="6" s="1"/>
  <c r="C51" i="4"/>
  <c r="M51" i="4" s="1"/>
  <c r="U51" i="4" s="1"/>
  <c r="C51" i="5"/>
  <c r="M51" i="5" s="1"/>
  <c r="T51" i="5" s="1"/>
  <c r="C51" i="7"/>
  <c r="C8" i="8"/>
  <c r="M8" i="8" s="1"/>
  <c r="U8" i="8" s="1"/>
  <c r="C9" i="7"/>
  <c r="C9" i="4"/>
  <c r="M9" i="4" s="1"/>
  <c r="U9" i="4" s="1"/>
  <c r="C9" i="6"/>
  <c r="M9" i="6" s="1"/>
  <c r="C9" i="5"/>
  <c r="M9" i="5" s="1"/>
  <c r="T9" i="5" s="1"/>
  <c r="C22" i="8"/>
  <c r="M22" i="8" s="1"/>
  <c r="U22" i="8" s="1"/>
  <c r="C23" i="5"/>
  <c r="M23" i="5" s="1"/>
  <c r="T23" i="5" s="1"/>
  <c r="C23" i="6"/>
  <c r="M23" i="6" s="1"/>
  <c r="C23" i="4"/>
  <c r="M23" i="4" s="1"/>
  <c r="U23" i="4" s="1"/>
  <c r="C23" i="7"/>
  <c r="M6" i="8"/>
  <c r="C61" i="8"/>
  <c r="M61" i="8" s="1"/>
  <c r="U61" i="8" s="1"/>
  <c r="C62" i="5"/>
  <c r="M62" i="5" s="1"/>
  <c r="T62" i="5" s="1"/>
  <c r="C63" i="6"/>
  <c r="M63" i="6" s="1"/>
  <c r="C62" i="4"/>
  <c r="M62" i="4" s="1"/>
  <c r="U62" i="4" s="1"/>
  <c r="C62" i="7"/>
  <c r="C45" i="8"/>
  <c r="M45" i="8" s="1"/>
  <c r="U45" i="8" s="1"/>
  <c r="C46" i="5"/>
  <c r="M46" i="5" s="1"/>
  <c r="T46" i="5" s="1"/>
  <c r="C46" i="6"/>
  <c r="M46" i="6" s="1"/>
  <c r="C46" i="4"/>
  <c r="M46" i="4" s="1"/>
  <c r="U46" i="4" s="1"/>
  <c r="C46" i="7"/>
  <c r="C40" i="8"/>
  <c r="M40" i="8" s="1"/>
  <c r="U40" i="8" s="1"/>
  <c r="C41" i="4"/>
  <c r="M41" i="4" s="1"/>
  <c r="U41" i="4" s="1"/>
  <c r="C41" i="5"/>
  <c r="M41" i="5" s="1"/>
  <c r="T41" i="5" s="1"/>
  <c r="C41" i="6"/>
  <c r="M41" i="6" s="1"/>
  <c r="C41" i="7"/>
  <c r="C57" i="8"/>
  <c r="M57" i="8" s="1"/>
  <c r="U57" i="8" s="1"/>
  <c r="C58" i="5"/>
  <c r="M58" i="5" s="1"/>
  <c r="T58" i="5" s="1"/>
  <c r="C59" i="6"/>
  <c r="M59" i="6" s="1"/>
  <c r="C58" i="4"/>
  <c r="M58" i="4" s="1"/>
  <c r="U58" i="4" s="1"/>
  <c r="C58" i="7"/>
  <c r="C46" i="8"/>
  <c r="M46" i="8" s="1"/>
  <c r="U46" i="8" s="1"/>
  <c r="C47" i="5"/>
  <c r="M47" i="5" s="1"/>
  <c r="T47" i="5" s="1"/>
  <c r="C47" i="6"/>
  <c r="M47" i="6" s="1"/>
  <c r="C47" i="4"/>
  <c r="M47" i="4" s="1"/>
  <c r="U47" i="4" s="1"/>
  <c r="C47" i="7"/>
  <c r="C13" i="8"/>
  <c r="M13" i="8" s="1"/>
  <c r="U13" i="8" s="1"/>
  <c r="C14" i="5"/>
  <c r="M14" i="5" s="1"/>
  <c r="T14" i="5" s="1"/>
  <c r="C14" i="6"/>
  <c r="M14" i="6" s="1"/>
  <c r="C14" i="4"/>
  <c r="M14" i="4" s="1"/>
  <c r="U14" i="4" s="1"/>
  <c r="C14" i="7"/>
  <c r="L66" i="3"/>
  <c r="C49" i="8"/>
  <c r="M49" i="8" s="1"/>
  <c r="U49" i="8" s="1"/>
  <c r="C50" i="4"/>
  <c r="M50" i="4" s="1"/>
  <c r="U50" i="4" s="1"/>
  <c r="C50" i="5"/>
  <c r="M50" i="5" s="1"/>
  <c r="T50" i="5" s="1"/>
  <c r="C50" i="6"/>
  <c r="M50" i="6" s="1"/>
  <c r="C50" i="7"/>
  <c r="C32" i="8"/>
  <c r="M32" i="8" s="1"/>
  <c r="U32" i="8" s="1"/>
  <c r="C33" i="4"/>
  <c r="M33" i="4" s="1"/>
  <c r="U33" i="4" s="1"/>
  <c r="C33" i="5"/>
  <c r="M33" i="5" s="1"/>
  <c r="T33" i="5" s="1"/>
  <c r="C33" i="6"/>
  <c r="M33" i="6" s="1"/>
  <c r="C33" i="7"/>
  <c r="C23" i="8"/>
  <c r="M23" i="8" s="1"/>
  <c r="U23" i="8" s="1"/>
  <c r="C24" i="5"/>
  <c r="M24" i="5" s="1"/>
  <c r="T24" i="5" s="1"/>
  <c r="C24" i="6"/>
  <c r="M24" i="6" s="1"/>
  <c r="C24" i="4"/>
  <c r="M24" i="4" s="1"/>
  <c r="U24" i="4" s="1"/>
  <c r="C24" i="7"/>
  <c r="M7" i="5"/>
  <c r="C17" i="8"/>
  <c r="M17" i="8" s="1"/>
  <c r="U17" i="8" s="1"/>
  <c r="C18" i="4"/>
  <c r="M18" i="4" s="1"/>
  <c r="U18" i="4" s="1"/>
  <c r="C18" i="5"/>
  <c r="M18" i="5" s="1"/>
  <c r="T18" i="5" s="1"/>
  <c r="C18" i="6"/>
  <c r="M18" i="6" s="1"/>
  <c r="C18" i="7"/>
  <c r="C16" i="8"/>
  <c r="M16" i="8" s="1"/>
  <c r="U16" i="8" s="1"/>
  <c r="C17" i="5"/>
  <c r="M17" i="5" s="1"/>
  <c r="T17" i="5" s="1"/>
  <c r="C17" i="4"/>
  <c r="M17" i="4" s="1"/>
  <c r="U17" i="4" s="1"/>
  <c r="C17" i="6"/>
  <c r="M17" i="6" s="1"/>
  <c r="C17" i="7"/>
  <c r="C15" i="8"/>
  <c r="M15" i="8" s="1"/>
  <c r="U15" i="8" s="1"/>
  <c r="C16" i="5"/>
  <c r="M16" i="5" s="1"/>
  <c r="T16" i="5" s="1"/>
  <c r="C16" i="6"/>
  <c r="M16" i="6" s="1"/>
  <c r="C16" i="4"/>
  <c r="M16" i="4" s="1"/>
  <c r="U16" i="4" s="1"/>
  <c r="C16" i="7"/>
  <c r="C54" i="8"/>
  <c r="M54" i="8" s="1"/>
  <c r="U54" i="8" s="1"/>
  <c r="C55" i="5"/>
  <c r="M55" i="5" s="1"/>
  <c r="T55" i="5" s="1"/>
  <c r="C55" i="6"/>
  <c r="M55" i="6" s="1"/>
  <c r="C55" i="4"/>
  <c r="M55" i="4" s="1"/>
  <c r="U55" i="4"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C65" i="8"/>
  <c r="M65" i="8"/>
  <c r="U6" i="8"/>
  <c r="U65" i="8" s="1"/>
  <c r="C64" i="6"/>
  <c r="M64" i="6"/>
  <c r="U64" i="6"/>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B57" i="6" s="1"/>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57" i="6" l="1"/>
  <c r="N57" i="6"/>
  <c r="L57" i="6"/>
  <c r="D43" i="8"/>
  <c r="L43" i="8"/>
  <c r="T43" i="8" s="1"/>
  <c r="N43" i="8"/>
  <c r="L14" i="8"/>
  <c r="T14" i="8" s="1"/>
  <c r="N14" i="8"/>
  <c r="D14" i="8"/>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8"/>
  <c r="D53" i="8"/>
  <c r="L53" i="8"/>
  <c r="T53" i="8" s="1"/>
  <c r="N53" i="8"/>
  <c r="L11" i="8"/>
  <c r="T11" i="8" s="1"/>
  <c r="D11" i="8"/>
  <c r="N11" i="8"/>
  <c r="D37" i="8"/>
  <c r="N37" i="8"/>
  <c r="L37" i="8"/>
  <c r="T37" i="8" s="1"/>
  <c r="L24" i="8"/>
  <c r="T24" i="8" s="1"/>
  <c r="D24" i="8"/>
  <c r="N24" i="8"/>
  <c r="B57" i="8"/>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N28" i="8"/>
  <c r="L28" i="8"/>
  <c r="T28" i="8" s="1"/>
  <c r="D28" i="8"/>
  <c r="L36" i="8"/>
  <c r="T36" i="8" s="1"/>
  <c r="D36" i="8"/>
  <c r="N36" i="8"/>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5" i="6"/>
  <c r="B15" i="5"/>
  <c r="N15" i="5" s="1"/>
  <c r="B63" i="5"/>
  <c r="N63" i="5" s="1"/>
  <c r="B35" i="6"/>
  <c r="B35" i="5"/>
  <c r="N35" i="5" s="1"/>
  <c r="B52" i="5"/>
  <c r="N52" i="5" s="1"/>
  <c r="B52" i="6"/>
  <c r="B9" i="5"/>
  <c r="N9" i="5" s="1"/>
  <c r="B9" i="6"/>
  <c r="B45" i="5"/>
  <c r="N45" i="5" s="1"/>
  <c r="B45" i="6"/>
  <c r="B21" i="6"/>
  <c r="B21" i="5"/>
  <c r="N21" i="5" s="1"/>
  <c r="B27" i="6"/>
  <c r="B27" i="5"/>
  <c r="N27" i="5" s="1"/>
  <c r="B22" i="6"/>
  <c r="B22" i="5"/>
  <c r="N22" i="5" s="1"/>
  <c r="B13" i="5"/>
  <c r="N13" i="5" s="1"/>
  <c r="B13" i="6"/>
  <c r="B38" i="5"/>
  <c r="N38" i="5" s="1"/>
  <c r="B38" i="6"/>
  <c r="B14" i="6"/>
  <c r="B14" i="5"/>
  <c r="N14" i="5" s="1"/>
  <c r="B62" i="6"/>
  <c r="B61" i="5"/>
  <c r="N61" i="5" s="1"/>
  <c r="B25" i="6"/>
  <c r="B25" i="5"/>
  <c r="N25" i="5" s="1"/>
  <c r="B23" i="6"/>
  <c r="B23" i="5"/>
  <c r="N23" i="5" s="1"/>
  <c r="B10" i="5"/>
  <c r="N10" i="5" s="1"/>
  <c r="B10" i="6"/>
  <c r="B41" i="6"/>
  <c r="B41" i="5"/>
  <c r="N41" i="5" s="1"/>
  <c r="B32" i="5"/>
  <c r="N32" i="5" s="1"/>
  <c r="B32" i="6"/>
  <c r="B51" i="6"/>
  <c r="B51" i="5"/>
  <c r="N51" i="5" s="1"/>
  <c r="B58" i="6"/>
  <c r="B57" i="5"/>
  <c r="N57" i="5" s="1"/>
  <c r="B56" i="6"/>
  <c r="B56" i="5"/>
  <c r="N56" i="5" s="1"/>
  <c r="B48" i="6"/>
  <c r="B48" i="5"/>
  <c r="N48" i="5" s="1"/>
  <c r="B29" i="6"/>
  <c r="B29" i="5"/>
  <c r="N29" i="5" s="1"/>
  <c r="B47" i="6"/>
  <c r="B47" i="5"/>
  <c r="N47" i="5" s="1"/>
  <c r="B17" i="6"/>
  <c r="B17" i="5"/>
  <c r="N17" i="5" s="1"/>
  <c r="B34" i="5"/>
  <c r="N34" i="5" s="1"/>
  <c r="B34" i="6"/>
  <c r="B58" i="5"/>
  <c r="N58" i="5" s="1"/>
  <c r="B59" i="6"/>
  <c r="B54" i="5"/>
  <c r="N54" i="5" s="1"/>
  <c r="B54" i="6"/>
  <c r="B59" i="5"/>
  <c r="N59" i="5" s="1"/>
  <c r="B60" i="6"/>
  <c r="B55" i="5"/>
  <c r="N55" i="5" s="1"/>
  <c r="B55" i="6"/>
  <c r="B8" i="6"/>
  <c r="B8" i="5"/>
  <c r="N8" i="5" s="1"/>
  <c r="B36" i="5"/>
  <c r="N36" i="5" s="1"/>
  <c r="B36" i="6"/>
  <c r="B49" i="6"/>
  <c r="B49" i="5"/>
  <c r="N49" i="5" s="1"/>
  <c r="B33" i="5"/>
  <c r="N33" i="5" s="1"/>
  <c r="B33" i="6"/>
  <c r="B19" i="5"/>
  <c r="N19" i="5" s="1"/>
  <c r="B19" i="6"/>
  <c r="B30" i="6"/>
  <c r="B30" i="5"/>
  <c r="N30" i="5" s="1"/>
  <c r="B20" i="5"/>
  <c r="N20" i="5" s="1"/>
  <c r="B20" i="6"/>
  <c r="B12" i="6"/>
  <c r="B12" i="5"/>
  <c r="N12" i="5" s="1"/>
  <c r="B53" i="6"/>
  <c r="B53" i="5"/>
  <c r="N53" i="5" s="1"/>
  <c r="B42" i="6"/>
  <c r="B42" i="5"/>
  <c r="N42" i="5" s="1"/>
  <c r="B28" i="6"/>
  <c r="B28" i="5"/>
  <c r="N28" i="5" s="1"/>
  <c r="B37" i="6"/>
  <c r="B37" i="5"/>
  <c r="N37" i="5" s="1"/>
  <c r="B63" i="6"/>
  <c r="B62" i="5"/>
  <c r="N62" i="5" s="1"/>
  <c r="B39" i="6"/>
  <c r="B39" i="5"/>
  <c r="N39" i="5" s="1"/>
  <c r="B46" i="5"/>
  <c r="N46" i="5" s="1"/>
  <c r="B46" i="6"/>
  <c r="B31" i="5"/>
  <c r="N31" i="5" s="1"/>
  <c r="B31" i="6"/>
  <c r="B26" i="5"/>
  <c r="N26" i="5" s="1"/>
  <c r="B26" i="6"/>
  <c r="B18" i="5"/>
  <c r="N18" i="5" s="1"/>
  <c r="B18" i="6"/>
  <c r="B44" i="6"/>
  <c r="B44" i="5"/>
  <c r="N44" i="5" s="1"/>
  <c r="B7" i="5"/>
  <c r="B7" i="6"/>
  <c r="B50" i="6"/>
  <c r="B50" i="5"/>
  <c r="N50" i="5" s="1"/>
  <c r="B16" i="5"/>
  <c r="N16" i="5" s="1"/>
  <c r="B16" i="6"/>
  <c r="B11" i="5"/>
  <c r="N11" i="5" s="1"/>
  <c r="B11" i="6"/>
  <c r="B24" i="6"/>
  <c r="B24" i="5"/>
  <c r="N24" i="5" s="1"/>
  <c r="B60" i="5"/>
  <c r="N60" i="5" s="1"/>
  <c r="B61" i="6"/>
  <c r="B40" i="5"/>
  <c r="N40" i="5" s="1"/>
  <c r="B40" i="6"/>
  <c r="B43" i="6"/>
  <c r="B43" i="5"/>
  <c r="N43" i="5" s="1"/>
  <c r="L68" i="2"/>
  <c r="O57" i="6" l="1"/>
  <c r="P57" i="6"/>
  <c r="E57" i="6"/>
  <c r="G57" i="6" s="1"/>
  <c r="H57" i="6" s="1"/>
  <c r="O40" i="8"/>
  <c r="P40" i="8" s="1"/>
  <c r="AG40" i="8" s="1"/>
  <c r="O51" i="8"/>
  <c r="P51" i="8" s="1"/>
  <c r="AG51" i="8" s="1"/>
  <c r="O31" i="8"/>
  <c r="P31" i="8" s="1"/>
  <c r="AG31" i="8" s="1"/>
  <c r="O16" i="8"/>
  <c r="P16" i="8" s="1"/>
  <c r="AG16" i="8" s="1"/>
  <c r="O23" i="8"/>
  <c r="P23" i="8" s="1"/>
  <c r="AG23" i="8" s="1"/>
  <c r="V28" i="8"/>
  <c r="E28" i="8"/>
  <c r="G28" i="8" s="1"/>
  <c r="H28" i="8" s="1"/>
  <c r="P53" i="8"/>
  <c r="AG53" i="8" s="1"/>
  <c r="O53" i="8"/>
  <c r="O25" i="8"/>
  <c r="P25" i="8"/>
  <c r="AG25" i="8" s="1"/>
  <c r="O48" i="8"/>
  <c r="P48" i="8"/>
  <c r="AG48" i="8" s="1"/>
  <c r="P41" i="8"/>
  <c r="AG41" i="8" s="1"/>
  <c r="O41" i="8"/>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N49" i="4"/>
  <c r="L49" i="4"/>
  <c r="T49" i="4" s="1"/>
  <c r="D49" i="4"/>
  <c r="L17" i="4"/>
  <c r="T17" i="4" s="1"/>
  <c r="D17" i="4"/>
  <c r="N17" i="4"/>
  <c r="L28" i="4"/>
  <c r="T28" i="4" s="1"/>
  <c r="N28" i="4"/>
  <c r="D28" i="4"/>
  <c r="L46" i="4"/>
  <c r="T46" i="4" s="1"/>
  <c r="N46" i="4"/>
  <c r="D46" i="4"/>
  <c r="D43" i="4"/>
  <c r="L43" i="4"/>
  <c r="T43" i="4" s="1"/>
  <c r="N43" i="4"/>
  <c r="E46" i="7"/>
  <c r="G46" i="7" s="1"/>
  <c r="H46" i="7"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24" i="5"/>
  <c r="S24" i="5" s="1"/>
  <c r="D24" i="5"/>
  <c r="L7" i="6"/>
  <c r="D7" i="6"/>
  <c r="N7" i="6"/>
  <c r="B64" i="6"/>
  <c r="L31" i="6"/>
  <c r="N31" i="6"/>
  <c r="D31" i="6"/>
  <c r="L42" i="5"/>
  <c r="S42" i="5" s="1"/>
  <c r="D42" i="5"/>
  <c r="L30" i="5"/>
  <c r="S30" i="5" s="1"/>
  <c r="D30" i="5"/>
  <c r="L36" i="6"/>
  <c r="N36" i="6"/>
  <c r="D36" i="6"/>
  <c r="L54" i="6"/>
  <c r="N54" i="6"/>
  <c r="D54" i="6"/>
  <c r="D47" i="5"/>
  <c r="L47" i="5"/>
  <c r="S47" i="5" s="1"/>
  <c r="L13" i="6"/>
  <c r="D13" i="6"/>
  <c r="N13" i="6"/>
  <c r="L27" i="5"/>
  <c r="S27" i="5" s="1"/>
  <c r="D27" i="5"/>
  <c r="D16" i="6"/>
  <c r="N16" i="6"/>
  <c r="L16" i="6"/>
  <c r="L18" i="6"/>
  <c r="D18" i="6"/>
  <c r="N18" i="6"/>
  <c r="D42" i="6"/>
  <c r="L42" i="6"/>
  <c r="N42" i="6"/>
  <c r="L12" i="6"/>
  <c r="D12" i="6"/>
  <c r="N12" i="6"/>
  <c r="L33" i="6"/>
  <c r="N33" i="6"/>
  <c r="D33" i="6"/>
  <c r="L36" i="5"/>
  <c r="S36" i="5" s="1"/>
  <c r="D36" i="5"/>
  <c r="L55" i="5"/>
  <c r="S55" i="5" s="1"/>
  <c r="D55" i="5"/>
  <c r="L34" i="6"/>
  <c r="D34" i="6"/>
  <c r="N34" i="6"/>
  <c r="L57" i="5"/>
  <c r="S57" i="5" s="1"/>
  <c r="D57" i="5"/>
  <c r="L32" i="6"/>
  <c r="N32" i="6"/>
  <c r="D32" i="6"/>
  <c r="D25" i="5"/>
  <c r="L25" i="5"/>
  <c r="S25" i="5" s="1"/>
  <c r="L14" i="5"/>
  <c r="S14" i="5" s="1"/>
  <c r="D14" i="5"/>
  <c r="D45" i="6"/>
  <c r="L45" i="6"/>
  <c r="N45" i="6"/>
  <c r="L63" i="5"/>
  <c r="S63" i="5" s="1"/>
  <c r="D63" i="5"/>
  <c r="L40" i="5"/>
  <c r="S40" i="5" s="1"/>
  <c r="D40" i="5"/>
  <c r="D16" i="5"/>
  <c r="L16" i="5"/>
  <c r="S16" i="5" s="1"/>
  <c r="D7" i="5"/>
  <c r="L7" i="5"/>
  <c r="B64" i="5"/>
  <c r="N7" i="5"/>
  <c r="L31" i="5"/>
  <c r="S31" i="5" s="1"/>
  <c r="D31" i="5"/>
  <c r="L37" i="6"/>
  <c r="N37" i="6"/>
  <c r="D37" i="6"/>
  <c r="L33" i="5"/>
  <c r="S33" i="5" s="1"/>
  <c r="D33" i="5"/>
  <c r="D54" i="5"/>
  <c r="L54" i="5"/>
  <c r="S54" i="5" s="1"/>
  <c r="L47" i="6"/>
  <c r="N47" i="6"/>
  <c r="D47" i="6"/>
  <c r="L48" i="6"/>
  <c r="D48" i="6"/>
  <c r="N48" i="6"/>
  <c r="N58" i="6"/>
  <c r="D58" i="6"/>
  <c r="L58" i="6"/>
  <c r="D32" i="5"/>
  <c r="L32" i="5"/>
  <c r="S32" i="5" s="1"/>
  <c r="L25" i="6"/>
  <c r="N25" i="6"/>
  <c r="D25" i="6"/>
  <c r="D14" i="6"/>
  <c r="L14" i="6"/>
  <c r="N14" i="6"/>
  <c r="L13" i="5"/>
  <c r="S13" i="5" s="1"/>
  <c r="D13" i="5"/>
  <c r="L27" i="6"/>
  <c r="N27" i="6"/>
  <c r="D27" i="6"/>
  <c r="L45" i="5"/>
  <c r="S45" i="5" s="1"/>
  <c r="D45" i="5"/>
  <c r="L61" i="6"/>
  <c r="N61" i="6"/>
  <c r="D61" i="6"/>
  <c r="D11" i="6"/>
  <c r="N11" i="6"/>
  <c r="L11" i="6"/>
  <c r="L50" i="5"/>
  <c r="S50" i="5" s="1"/>
  <c r="D50" i="5"/>
  <c r="D44" i="5"/>
  <c r="L44" i="5"/>
  <c r="S44" i="5" s="1"/>
  <c r="D26" i="6"/>
  <c r="N26" i="6"/>
  <c r="L26" i="6"/>
  <c r="L46" i="6"/>
  <c r="N46" i="6"/>
  <c r="D46" i="6"/>
  <c r="L62" i="5"/>
  <c r="S62" i="5" s="1"/>
  <c r="D62" i="5"/>
  <c r="L53" i="5"/>
  <c r="S53" i="5" s="1"/>
  <c r="D53" i="5"/>
  <c r="L20" i="6"/>
  <c r="D20" i="6"/>
  <c r="N20" i="6"/>
  <c r="D19" i="6"/>
  <c r="L19" i="6"/>
  <c r="N19" i="6"/>
  <c r="D49" i="5"/>
  <c r="L49" i="5"/>
  <c r="S49" i="5" s="1"/>
  <c r="D8" i="5"/>
  <c r="L8" i="5"/>
  <c r="S8" i="5" s="1"/>
  <c r="N59" i="6"/>
  <c r="L59" i="6"/>
  <c r="D59" i="6"/>
  <c r="L17" i="5"/>
  <c r="S17" i="5" s="1"/>
  <c r="D17" i="5"/>
  <c r="L56" i="5"/>
  <c r="S56" i="5" s="1"/>
  <c r="D56" i="5"/>
  <c r="L51" i="5"/>
  <c r="S51" i="5" s="1"/>
  <c r="D51" i="5"/>
  <c r="D23" i="5"/>
  <c r="L23" i="5"/>
  <c r="S23" i="5" s="1"/>
  <c r="D61" i="5"/>
  <c r="L61" i="5"/>
  <c r="S61" i="5" s="1"/>
  <c r="L22" i="5"/>
  <c r="S22" i="5" s="1"/>
  <c r="D22" i="5"/>
  <c r="L21" i="5"/>
  <c r="S21" i="5" s="1"/>
  <c r="D21" i="5"/>
  <c r="L35" i="5"/>
  <c r="S35" i="5" s="1"/>
  <c r="D35" i="5"/>
  <c r="L43" i="5"/>
  <c r="S43" i="5" s="1"/>
  <c r="D43" i="5"/>
  <c r="L44" i="6"/>
  <c r="N44" i="6"/>
  <c r="D44" i="6"/>
  <c r="D46" i="5"/>
  <c r="L46" i="5"/>
  <c r="S46" i="5" s="1"/>
  <c r="D63" i="6"/>
  <c r="N63" i="6"/>
  <c r="L63" i="6"/>
  <c r="D28" i="5"/>
  <c r="L28" i="5"/>
  <c r="S28" i="5" s="1"/>
  <c r="D20" i="5"/>
  <c r="L20" i="5"/>
  <c r="S20" i="5" s="1"/>
  <c r="D19" i="5"/>
  <c r="L19" i="5"/>
  <c r="S19" i="5" s="1"/>
  <c r="L60" i="6"/>
  <c r="D60" i="6"/>
  <c r="N60" i="6"/>
  <c r="L58" i="5"/>
  <c r="S58" i="5" s="1"/>
  <c r="D58" i="5"/>
  <c r="L17" i="6"/>
  <c r="N17" i="6"/>
  <c r="D17" i="6"/>
  <c r="L29" i="5"/>
  <c r="S29" i="5" s="1"/>
  <c r="D29" i="5"/>
  <c r="L41" i="5"/>
  <c r="S41" i="5" s="1"/>
  <c r="D41" i="5"/>
  <c r="L23" i="6"/>
  <c r="D23" i="6"/>
  <c r="N23" i="6"/>
  <c r="L62" i="6"/>
  <c r="D62" i="6"/>
  <c r="N62" i="6"/>
  <c r="N38" i="6"/>
  <c r="L38" i="6"/>
  <c r="D38" i="6"/>
  <c r="L22" i="6"/>
  <c r="D22" i="6"/>
  <c r="N22" i="6"/>
  <c r="D9" i="6"/>
  <c r="L9" i="6"/>
  <c r="N9" i="6"/>
  <c r="D15" i="5"/>
  <c r="L15" i="5"/>
  <c r="S15" i="5" s="1"/>
  <c r="L39" i="5"/>
  <c r="S39" i="5" s="1"/>
  <c r="D39" i="5"/>
  <c r="D40" i="6"/>
  <c r="N40" i="6"/>
  <c r="L40" i="6"/>
  <c r="L39" i="6"/>
  <c r="N39" i="6"/>
  <c r="D39" i="6"/>
  <c r="L30" i="6"/>
  <c r="D30" i="6"/>
  <c r="N30" i="6"/>
  <c r="L48" i="5"/>
  <c r="S48" i="5" s="1"/>
  <c r="D48" i="5"/>
  <c r="L10" i="6"/>
  <c r="N10" i="6"/>
  <c r="D10" i="6"/>
  <c r="N52" i="6"/>
  <c r="D52" i="6"/>
  <c r="L52" i="6"/>
  <c r="L24" i="6"/>
  <c r="N24" i="6"/>
  <c r="D24" i="6"/>
  <c r="D18" i="5"/>
  <c r="L18" i="5"/>
  <c r="S18" i="5" s="1"/>
  <c r="D34" i="5"/>
  <c r="L34" i="5"/>
  <c r="S34" i="5" s="1"/>
  <c r="D10" i="5"/>
  <c r="L10" i="5"/>
  <c r="S10" i="5" s="1"/>
  <c r="D52" i="5"/>
  <c r="L52" i="5"/>
  <c r="S52" i="5" s="1"/>
  <c r="N43" i="6"/>
  <c r="D43" i="6"/>
  <c r="L43" i="6"/>
  <c r="D60" i="5"/>
  <c r="L60" i="5"/>
  <c r="S60" i="5" s="1"/>
  <c r="D11" i="5"/>
  <c r="L11" i="5"/>
  <c r="S11" i="5" s="1"/>
  <c r="L50" i="6"/>
  <c r="D50" i="6"/>
  <c r="N50" i="6"/>
  <c r="L26" i="5"/>
  <c r="S26" i="5" s="1"/>
  <c r="D26" i="5"/>
  <c r="D28" i="6"/>
  <c r="N28" i="6"/>
  <c r="L28" i="6"/>
  <c r="L53" i="6"/>
  <c r="D53" i="6"/>
  <c r="N53" i="6"/>
  <c r="D49" i="6"/>
  <c r="L49" i="6"/>
  <c r="N49" i="6"/>
  <c r="L8" i="6"/>
  <c r="D8" i="6"/>
  <c r="N8" i="6"/>
  <c r="D59" i="5"/>
  <c r="L59" i="5"/>
  <c r="S59" i="5" s="1"/>
  <c r="L29" i="6"/>
  <c r="D29" i="6"/>
  <c r="N29" i="6"/>
  <c r="L56" i="6"/>
  <c r="D56" i="6"/>
  <c r="N56" i="6"/>
  <c r="L51" i="6"/>
  <c r="D51" i="6"/>
  <c r="N51" i="6"/>
  <c r="N41" i="6"/>
  <c r="L41" i="6"/>
  <c r="D41" i="6"/>
  <c r="L38" i="5"/>
  <c r="S38" i="5" s="1"/>
  <c r="D38" i="5"/>
  <c r="N21" i="6"/>
  <c r="L21" i="6"/>
  <c r="D21" i="6"/>
  <c r="D9" i="5"/>
  <c r="L9" i="5"/>
  <c r="S9" i="5" s="1"/>
  <c r="L35" i="6"/>
  <c r="N35" i="6"/>
  <c r="D35" i="6"/>
  <c r="L15" i="6"/>
  <c r="N15" i="6"/>
  <c r="D15" i="6"/>
  <c r="D37" i="5"/>
  <c r="L37" i="5"/>
  <c r="S37" i="5" s="1"/>
  <c r="L12" i="5"/>
  <c r="S12" i="5" s="1"/>
  <c r="D12" i="5"/>
  <c r="D55" i="6"/>
  <c r="L55" i="6"/>
  <c r="N55" i="6"/>
  <c r="F57" i="6" l="1"/>
  <c r="I57" i="6" s="1"/>
  <c r="F23" i="8"/>
  <c r="I23" i="8" s="1"/>
  <c r="AF23" i="8" s="1"/>
  <c r="F34" i="8"/>
  <c r="I34" i="8" s="1"/>
  <c r="AF34" i="8" s="1"/>
  <c r="F9" i="8"/>
  <c r="I9" i="8" s="1"/>
  <c r="AF9" i="8" s="1"/>
  <c r="F53" i="8"/>
  <c r="I53" i="8" s="1"/>
  <c r="AF53" i="8" s="1"/>
  <c r="F54" i="8"/>
  <c r="I54" i="8" s="1"/>
  <c r="AF54" i="8" s="1"/>
  <c r="F49" i="8"/>
  <c r="I49" i="8" s="1"/>
  <c r="AF49" i="8" s="1"/>
  <c r="F46" i="8"/>
  <c r="I46" i="8" s="1"/>
  <c r="AF46" i="8" s="1"/>
  <c r="F27" i="8"/>
  <c r="I27" i="8" s="1"/>
  <c r="AF27" i="8" s="1"/>
  <c r="F51" i="7"/>
  <c r="I51" i="7"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F10" i="7"/>
  <c r="I10" i="7" s="1"/>
  <c r="F53" i="7"/>
  <c r="I53" i="7" s="1"/>
  <c r="F29" i="7"/>
  <c r="I29" i="7" s="1"/>
  <c r="F21" i="7"/>
  <c r="I21" i="7" s="1"/>
  <c r="F41" i="7"/>
  <c r="I41" i="7" s="1"/>
  <c r="F39" i="7"/>
  <c r="I39" i="7" s="1"/>
  <c r="F23" i="7"/>
  <c r="I23" i="7" s="1"/>
  <c r="F16" i="7"/>
  <c r="I16" i="7" s="1"/>
  <c r="F49" i="7"/>
  <c r="I49" i="7" s="1"/>
  <c r="F32" i="7"/>
  <c r="I32" i="7" s="1"/>
  <c r="F36" i="7"/>
  <c r="I36" i="7" s="1"/>
  <c r="F28" i="7"/>
  <c r="I28" i="7" s="1"/>
  <c r="F63" i="7"/>
  <c r="I63" i="7" s="1"/>
  <c r="F52" i="7"/>
  <c r="I52" i="7" s="1"/>
  <c r="F30" i="7"/>
  <c r="I30" i="7" s="1"/>
  <c r="F59" i="7"/>
  <c r="I59" i="7" s="1"/>
  <c r="F18" i="7"/>
  <c r="I18" i="7" s="1"/>
  <c r="F20" i="7"/>
  <c r="I20" i="7" s="1"/>
  <c r="F40" i="7"/>
  <c r="I40" i="7" s="1"/>
  <c r="F37" i="7"/>
  <c r="I37" i="7" s="1"/>
  <c r="F42" i="7"/>
  <c r="I42" i="7" s="1"/>
  <c r="F54" i="7"/>
  <c r="I54" i="7" s="1"/>
  <c r="F35" i="7"/>
  <c r="I35" i="7" s="1"/>
  <c r="F33" i="7"/>
  <c r="I33" i="7" s="1"/>
  <c r="F12" i="7"/>
  <c r="I12" i="7" s="1"/>
  <c r="F61" i="7"/>
  <c r="I61" i="7" s="1"/>
  <c r="F27" i="7"/>
  <c r="I27" i="7" s="1"/>
  <c r="F60" i="7"/>
  <c r="I60" i="7" s="1"/>
  <c r="F26" i="7"/>
  <c r="I26" i="7" s="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F62" i="7"/>
  <c r="I62" i="7" s="1"/>
  <c r="F58" i="7"/>
  <c r="I58" i="7" s="1"/>
  <c r="O31" i="4"/>
  <c r="P31" i="4" s="1"/>
  <c r="AG31" i="4" s="1"/>
  <c r="V31" i="4"/>
  <c r="E38" i="4"/>
  <c r="G38" i="4" s="1"/>
  <c r="H38" i="4" s="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V39" i="4"/>
  <c r="P39" i="4"/>
  <c r="AG39" i="4" s="1"/>
  <c r="O39" i="4"/>
  <c r="V61" i="4"/>
  <c r="O61" i="4"/>
  <c r="P61" i="4" s="1"/>
  <c r="AG61" i="4" s="1"/>
  <c r="E24" i="4"/>
  <c r="G24" i="4" s="1"/>
  <c r="H24" i="4" s="1"/>
  <c r="V28" i="4"/>
  <c r="O28" i="4"/>
  <c r="P28" i="4" s="1"/>
  <c r="AG28" i="4"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F50" i="7"/>
  <c r="I50" i="7" s="1"/>
  <c r="E15" i="4"/>
  <c r="G15" i="4" s="1"/>
  <c r="H15" i="4" s="1"/>
  <c r="O63" i="4"/>
  <c r="V63" i="4"/>
  <c r="P63" i="4"/>
  <c r="AG63" i="4" s="1"/>
  <c r="O27" i="4"/>
  <c r="P27" i="4"/>
  <c r="AG27" i="4" s="1"/>
  <c r="V27" i="4"/>
  <c r="E35" i="4"/>
  <c r="G35" i="4" s="1"/>
  <c r="H35" i="4" s="1"/>
  <c r="E7" i="7"/>
  <c r="G7" i="7" s="1"/>
  <c r="H7" i="7" s="1"/>
  <c r="O50" i="4"/>
  <c r="P50" i="4" s="1"/>
  <c r="AG50" i="4" s="1"/>
  <c r="V50" i="4"/>
  <c r="E10" i="4"/>
  <c r="G10" i="4" s="1"/>
  <c r="H10" i="4" s="1"/>
  <c r="E41" i="4"/>
  <c r="G41" i="4" s="1"/>
  <c r="H41" i="4" s="1"/>
  <c r="E44" i="4"/>
  <c r="G44" i="4" s="1"/>
  <c r="H44" i="4" s="1"/>
  <c r="E42" i="4"/>
  <c r="G42" i="4" s="1"/>
  <c r="H42" i="4" s="1"/>
  <c r="E55" i="4"/>
  <c r="G55" i="4" s="1"/>
  <c r="H55" i="4"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E39" i="4"/>
  <c r="G39" i="4" s="1"/>
  <c r="H39" i="4" s="1"/>
  <c r="E61" i="4"/>
  <c r="G61" i="4" s="1"/>
  <c r="H61" i="4" s="1"/>
  <c r="O47" i="4"/>
  <c r="V47" i="4"/>
  <c r="P47" i="4"/>
  <c r="AG47" i="4" s="1"/>
  <c r="E31" i="4"/>
  <c r="G31" i="4" s="1"/>
  <c r="H31" i="4"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41" i="6"/>
  <c r="P41" i="6" s="1"/>
  <c r="E29" i="6"/>
  <c r="G29" i="6" s="1"/>
  <c r="H29" i="6" s="1"/>
  <c r="E49" i="6"/>
  <c r="G49" i="6" s="1"/>
  <c r="H49" i="6" s="1"/>
  <c r="E53" i="6"/>
  <c r="G53" i="6" s="1"/>
  <c r="H53" i="6" s="1"/>
  <c r="P60" i="5"/>
  <c r="AF60" i="5" s="1"/>
  <c r="U60" i="5"/>
  <c r="O60" i="5"/>
  <c r="O52" i="6"/>
  <c r="P52" i="6" s="1"/>
  <c r="E48" i="5"/>
  <c r="G48" i="5" s="1"/>
  <c r="H48" i="5" s="1"/>
  <c r="E39" i="6"/>
  <c r="G39" i="6" s="1"/>
  <c r="H39" i="6" s="1"/>
  <c r="P40" i="6"/>
  <c r="O40" i="6"/>
  <c r="O22" i="6"/>
  <c r="P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E25" i="6"/>
  <c r="G25" i="6" s="1"/>
  <c r="H25" i="6" s="1"/>
  <c r="O58" i="6"/>
  <c r="P58" i="6" s="1"/>
  <c r="P54" i="5"/>
  <c r="AF54" i="5" s="1"/>
  <c r="U54" i="5"/>
  <c r="O54" i="5"/>
  <c r="U57" i="5"/>
  <c r="O57" i="5"/>
  <c r="P57" i="5" s="1"/>
  <c r="AF57" i="5" s="1"/>
  <c r="E55" i="5"/>
  <c r="G55" i="5" s="1"/>
  <c r="H55" i="5" s="1"/>
  <c r="O12" i="6"/>
  <c r="P12" i="6" s="1"/>
  <c r="P16" i="6"/>
  <c r="O16" i="6"/>
  <c r="E27" i="5"/>
  <c r="G27" i="5" s="1"/>
  <c r="H27" i="5" s="1"/>
  <c r="E30" i="5"/>
  <c r="G30" i="5" s="1"/>
  <c r="H30" i="5" s="1"/>
  <c r="E55" i="6"/>
  <c r="G55" i="6" s="1"/>
  <c r="H55" i="6" s="1"/>
  <c r="E35" i="6"/>
  <c r="G35" i="6" s="1"/>
  <c r="H35" i="6" s="1"/>
  <c r="O21" i="6"/>
  <c r="P21" i="6"/>
  <c r="P51" i="6"/>
  <c r="O51" i="6"/>
  <c r="E59" i="5"/>
  <c r="G59" i="5" s="1"/>
  <c r="H59" i="5" s="1"/>
  <c r="O50" i="6"/>
  <c r="P50" i="6" s="1"/>
  <c r="E60" i="5"/>
  <c r="G60" i="5" s="1"/>
  <c r="H60" i="5" s="1"/>
  <c r="E34" i="5"/>
  <c r="G34" i="5" s="1"/>
  <c r="H34" i="5" s="1"/>
  <c r="E18" i="5"/>
  <c r="G18" i="5" s="1"/>
  <c r="H18" i="5" s="1"/>
  <c r="P39" i="6"/>
  <c r="O39" i="6"/>
  <c r="E40" i="6"/>
  <c r="G40" i="6" s="1"/>
  <c r="H40" i="6" s="1"/>
  <c r="E22" i="6"/>
  <c r="G22" i="6" s="1"/>
  <c r="H22" i="6" s="1"/>
  <c r="O23" i="6"/>
  <c r="P23" i="6"/>
  <c r="O17" i="6"/>
  <c r="P17" i="6" s="1"/>
  <c r="E19" i="5"/>
  <c r="G19" i="5" s="1"/>
  <c r="H19" i="5" s="1"/>
  <c r="U43" i="5"/>
  <c r="P43" i="5"/>
  <c r="AF43" i="5" s="1"/>
  <c r="O43" i="5"/>
  <c r="U22" i="5"/>
  <c r="O22" i="5"/>
  <c r="P22" i="5" s="1"/>
  <c r="AF22" i="5" s="1"/>
  <c r="E56" i="5"/>
  <c r="G56" i="5" s="1"/>
  <c r="H56" i="5" s="1"/>
  <c r="E8" i="5"/>
  <c r="G8" i="5" s="1"/>
  <c r="H8" i="5" s="1"/>
  <c r="O20" i="6"/>
  <c r="P20" i="6" s="1"/>
  <c r="O26" i="6"/>
  <c r="P26" i="6" s="1"/>
  <c r="P25" i="6"/>
  <c r="O25" i="6"/>
  <c r="O48" i="6"/>
  <c r="P48" i="6"/>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U12" i="5"/>
  <c r="O12" i="5"/>
  <c r="P12" i="5" s="1"/>
  <c r="AF12" i="5" s="1"/>
  <c r="O35" i="6"/>
  <c r="P35" i="6" s="1"/>
  <c r="E51" i="6"/>
  <c r="G51" i="6" s="1"/>
  <c r="H51" i="6" s="1"/>
  <c r="O59" i="5"/>
  <c r="P59" i="5" s="1"/>
  <c r="AF59" i="5" s="1"/>
  <c r="E50" i="6"/>
  <c r="G50" i="6" s="1"/>
  <c r="H50" i="6" s="1"/>
  <c r="U52" i="5"/>
  <c r="O52" i="5"/>
  <c r="P52" i="5" s="1"/>
  <c r="AF52" i="5" s="1"/>
  <c r="P18" i="5"/>
  <c r="AF18" i="5" s="1"/>
  <c r="O18" i="5"/>
  <c r="U18" i="5"/>
  <c r="O9" i="6"/>
  <c r="P9" i="6"/>
  <c r="E23" i="6"/>
  <c r="G23" i="6" s="1"/>
  <c r="H23" i="6" s="1"/>
  <c r="E28" i="5"/>
  <c r="G28" i="5" s="1"/>
  <c r="H28" i="5" s="1"/>
  <c r="E23" i="5"/>
  <c r="G23" i="5" s="1"/>
  <c r="H23" i="5" s="1"/>
  <c r="O56" i="5"/>
  <c r="P56" i="5"/>
  <c r="AF56" i="5" s="1"/>
  <c r="E59" i="6"/>
  <c r="G59" i="6" s="1"/>
  <c r="H59" i="6" s="1"/>
  <c r="U8" i="5"/>
  <c r="O8" i="5"/>
  <c r="P8" i="5" s="1"/>
  <c r="AF8" i="5" s="1"/>
  <c r="E20" i="6"/>
  <c r="G20" i="6" s="1"/>
  <c r="H20" i="6" s="1"/>
  <c r="E62" i="5"/>
  <c r="G62" i="5" s="1"/>
  <c r="H62" i="5" s="1"/>
  <c r="E26" i="6"/>
  <c r="G26" i="6" s="1"/>
  <c r="H26" i="6" s="1"/>
  <c r="O11" i="6"/>
  <c r="P11"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O28" i="6"/>
  <c r="P28" i="6" s="1"/>
  <c r="E52" i="5"/>
  <c r="G52" i="5" s="1"/>
  <c r="H52" i="5" s="1"/>
  <c r="E38" i="6"/>
  <c r="G38" i="6" s="1"/>
  <c r="H38" i="6" s="1"/>
  <c r="O13" i="5"/>
  <c r="U13" i="5"/>
  <c r="P13" i="5"/>
  <c r="AF13" i="5" s="1"/>
  <c r="O42" i="5"/>
  <c r="P42" i="5"/>
  <c r="AF42" i="5" s="1"/>
  <c r="P43" i="6"/>
  <c r="O43" i="6"/>
  <c r="E10" i="6"/>
  <c r="G10" i="6" s="1"/>
  <c r="H10" i="6" s="1"/>
  <c r="O41" i="5"/>
  <c r="P41" i="5" s="1"/>
  <c r="AF41" i="5" s="1"/>
  <c r="U41" i="5"/>
  <c r="E44" i="6"/>
  <c r="G44" i="6" s="1"/>
  <c r="H44" i="6" s="1"/>
  <c r="P49" i="5"/>
  <c r="AF49" i="5" s="1"/>
  <c r="O49" i="5"/>
  <c r="U49" i="5"/>
  <c r="E16" i="5"/>
  <c r="G16" i="5" s="1"/>
  <c r="H16" i="5" s="1"/>
  <c r="O34" i="6"/>
  <c r="P34" i="6" s="1"/>
  <c r="O18" i="6"/>
  <c r="P18" i="6"/>
  <c r="T64" i="6"/>
  <c r="L64" i="6"/>
  <c r="E56" i="6"/>
  <c r="G56" i="6" s="1"/>
  <c r="H56" i="6" s="1"/>
  <c r="E29" i="5"/>
  <c r="G29" i="5" s="1"/>
  <c r="H29" i="5" s="1"/>
  <c r="O44" i="6"/>
  <c r="P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O49" i="6"/>
  <c r="E11" i="5"/>
  <c r="G11" i="5" s="1"/>
  <c r="H11" i="5" s="1"/>
  <c r="E10" i="5"/>
  <c r="G10" i="5" s="1"/>
  <c r="H10" i="5" s="1"/>
  <c r="E30" i="6"/>
  <c r="G30" i="6" s="1"/>
  <c r="H30" i="6" s="1"/>
  <c r="E39" i="5"/>
  <c r="G39" i="5" s="1"/>
  <c r="H39" i="5" s="1"/>
  <c r="E15" i="5"/>
  <c r="G15" i="5" s="1"/>
  <c r="H15" i="5" s="1"/>
  <c r="O62" i="6"/>
  <c r="P62" i="6" s="1"/>
  <c r="O29" i="5"/>
  <c r="P29" i="5" s="1"/>
  <c r="AF29" i="5" s="1"/>
  <c r="O60" i="6"/>
  <c r="P60" i="6" s="1"/>
  <c r="O46" i="5"/>
  <c r="P46" i="5" s="1"/>
  <c r="AF46" i="5" s="1"/>
  <c r="U46" i="5"/>
  <c r="E35" i="5"/>
  <c r="G35" i="5" s="1"/>
  <c r="H35" i="5" s="1"/>
  <c r="U51" i="5"/>
  <c r="O51" i="5"/>
  <c r="P51" i="5"/>
  <c r="AF51" i="5" s="1"/>
  <c r="P19" i="6"/>
  <c r="O19" i="6"/>
  <c r="O46" i="6"/>
  <c r="P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P36" i="6"/>
  <c r="O36" i="6"/>
  <c r="E31" i="6"/>
  <c r="G31" i="6" s="1"/>
  <c r="H31" i="6" s="1"/>
  <c r="U24" i="5"/>
  <c r="O24" i="5"/>
  <c r="P24" i="5" s="1"/>
  <c r="AF24" i="5" s="1"/>
  <c r="E12" i="5"/>
  <c r="G12" i="5" s="1"/>
  <c r="H12" i="5" s="1"/>
  <c r="O8" i="6"/>
  <c r="P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P13" i="6"/>
  <c r="O13" i="6"/>
  <c r="P54" i="6"/>
  <c r="O54" i="6"/>
  <c r="E7" i="6"/>
  <c r="G7" i="6" s="1"/>
  <c r="H7" i="6" s="1"/>
  <c r="U9" i="5"/>
  <c r="O9" i="5"/>
  <c r="P9" i="5"/>
  <c r="AF9" i="5" s="1"/>
  <c r="O56" i="6"/>
  <c r="P56" i="6"/>
  <c r="E8" i="6"/>
  <c r="G8" i="6" s="1"/>
  <c r="H8" i="6" s="1"/>
  <c r="E28" i="6"/>
  <c r="G28" i="6" s="1"/>
  <c r="H28" i="6" s="1"/>
  <c r="O24" i="6"/>
  <c r="P24" i="6" s="1"/>
  <c r="E9" i="6"/>
  <c r="G9" i="6" s="1"/>
  <c r="H9" i="6" s="1"/>
  <c r="O58" i="5"/>
  <c r="P58" i="5" s="1"/>
  <c r="AF58" i="5" s="1"/>
  <c r="U58" i="5"/>
  <c r="E20" i="5"/>
  <c r="G20" i="5" s="1"/>
  <c r="H20" i="5" s="1"/>
  <c r="P63" i="6"/>
  <c r="O63" i="6"/>
  <c r="E21" i="5"/>
  <c r="G21" i="5" s="1"/>
  <c r="H21" i="5" s="1"/>
  <c r="O59" i="6"/>
  <c r="P59" i="6" s="1"/>
  <c r="E53" i="5"/>
  <c r="G53" i="5" s="1"/>
  <c r="H53" i="5" s="1"/>
  <c r="P62" i="5"/>
  <c r="AF62" i="5" s="1"/>
  <c r="O62" i="5"/>
  <c r="U62" i="5"/>
  <c r="E61" i="6"/>
  <c r="G61" i="6" s="1"/>
  <c r="H61" i="6" s="1"/>
  <c r="E45" i="5"/>
  <c r="G45" i="5" s="1"/>
  <c r="H45" i="5" s="1"/>
  <c r="E32" i="5"/>
  <c r="G32" i="5" s="1"/>
  <c r="H32" i="5" s="1"/>
  <c r="E47" i="6"/>
  <c r="G47" i="6" s="1"/>
  <c r="H47" i="6" s="1"/>
  <c r="E31" i="5"/>
  <c r="G31" i="5" s="1"/>
  <c r="H31" i="5" s="1"/>
  <c r="E63" i="5"/>
  <c r="G63" i="5" s="1"/>
  <c r="H63" i="5" s="1"/>
  <c r="O32" i="6"/>
  <c r="P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P30" i="6"/>
  <c r="O30" i="6"/>
  <c r="O15" i="5"/>
  <c r="P15" i="5" s="1"/>
  <c r="AF15" i="5" s="1"/>
  <c r="U15" i="5"/>
  <c r="O38" i="6"/>
  <c r="P38" i="6" s="1"/>
  <c r="E41" i="5"/>
  <c r="G41" i="5" s="1"/>
  <c r="H41" i="5" s="1"/>
  <c r="E63" i="6"/>
  <c r="G63" i="6" s="1"/>
  <c r="H63" i="6" s="1"/>
  <c r="P21" i="5"/>
  <c r="AF21" i="5" s="1"/>
  <c r="O21" i="5"/>
  <c r="E49" i="5"/>
  <c r="G49" i="5" s="1"/>
  <c r="H49" i="5" s="1"/>
  <c r="U53" i="5"/>
  <c r="O53" i="5"/>
  <c r="P53" i="5" s="1"/>
  <c r="AF53" i="5" s="1"/>
  <c r="E46" i="6"/>
  <c r="G46" i="6" s="1"/>
  <c r="H46" i="6" s="1"/>
  <c r="P61" i="6"/>
  <c r="O61" i="6"/>
  <c r="O14" i="6"/>
  <c r="P14" i="6" s="1"/>
  <c r="O47" i="6"/>
  <c r="P47" i="6"/>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E15" i="6"/>
  <c r="G15" i="6" s="1"/>
  <c r="H15" i="6" s="1"/>
  <c r="P55" i="6"/>
  <c r="O55" i="6"/>
  <c r="E37" i="5"/>
  <c r="G37" i="5" s="1"/>
  <c r="H37" i="5" s="1"/>
  <c r="O15" i="6"/>
  <c r="P15" i="6" s="1"/>
  <c r="E21" i="6"/>
  <c r="G21" i="6" s="1"/>
  <c r="H21" i="6" s="1"/>
  <c r="O29" i="6"/>
  <c r="P29" i="6" s="1"/>
  <c r="O53" i="6"/>
  <c r="P53" i="6" s="1"/>
  <c r="U34" i="5"/>
  <c r="O34" i="5"/>
  <c r="P34" i="5" s="1"/>
  <c r="AF34" i="5" s="1"/>
  <c r="E52" i="6"/>
  <c r="G52" i="6" s="1"/>
  <c r="H52" i="6" s="1"/>
  <c r="P48" i="5"/>
  <c r="AF48" i="5" s="1"/>
  <c r="O48" i="5"/>
  <c r="P39" i="5"/>
  <c r="AF39" i="5" s="1"/>
  <c r="O39" i="5"/>
  <c r="E62" i="6"/>
  <c r="G62" i="6" s="1"/>
  <c r="H62" i="6" s="1"/>
  <c r="E60" i="6"/>
  <c r="G60" i="6" s="1"/>
  <c r="H60"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8" i="6"/>
  <c r="G58" i="6" s="1"/>
  <c r="H58" i="6" s="1"/>
  <c r="O37" i="6"/>
  <c r="P37" i="6" s="1"/>
  <c r="O7" i="5"/>
  <c r="U7" i="5"/>
  <c r="P7" i="5"/>
  <c r="AF7" i="5" s="1"/>
  <c r="P40" i="5"/>
  <c r="AF40" i="5" s="1"/>
  <c r="O40" i="5"/>
  <c r="P45" i="6"/>
  <c r="O45" i="6"/>
  <c r="P55" i="5"/>
  <c r="AF55" i="5" s="1"/>
  <c r="U55" i="5"/>
  <c r="O55" i="5"/>
  <c r="P47" i="5"/>
  <c r="AF47" i="5" s="1"/>
  <c r="U47" i="5"/>
  <c r="O47" i="5"/>
  <c r="O31" i="6"/>
  <c r="P31" i="6" s="1"/>
  <c r="AA28" i="8" l="1"/>
  <c r="AC28" i="8" s="1"/>
  <c r="AH28" i="8" s="1"/>
  <c r="AI28" i="8" s="1"/>
  <c r="AA26" i="8"/>
  <c r="AC26" i="8" s="1"/>
  <c r="AH26" i="8" s="1"/>
  <c r="AI26" i="8" s="1"/>
  <c r="AA50" i="8"/>
  <c r="AC50" i="8" s="1"/>
  <c r="AH50" i="8" s="1"/>
  <c r="AI50" i="8" s="1"/>
  <c r="AA31" i="8"/>
  <c r="AC31" i="8" s="1"/>
  <c r="AH31" i="8" s="1"/>
  <c r="AI31" i="8" s="1"/>
  <c r="AA15" i="8"/>
  <c r="AC15" i="8" s="1"/>
  <c r="AH15" i="8" s="1"/>
  <c r="AI15" i="8" s="1"/>
  <c r="AA33" i="8"/>
  <c r="AC33" i="8" s="1"/>
  <c r="AH33" i="8" s="1"/>
  <c r="AI33" i="8" s="1"/>
  <c r="AA34" i="8"/>
  <c r="AC34" i="8" s="1"/>
  <c r="AH34" i="8" s="1"/>
  <c r="AI34" i="8" s="1"/>
  <c r="AC30" i="8"/>
  <c r="AH30" i="8" s="1"/>
  <c r="AI30" i="8" s="1"/>
  <c r="AA13" i="8"/>
  <c r="AC13" i="8" s="1"/>
  <c r="AH13" i="8" s="1"/>
  <c r="AI13" i="8" s="1"/>
  <c r="AA39" i="8"/>
  <c r="AC39" i="8" s="1"/>
  <c r="AH39" i="8" s="1"/>
  <c r="AI39" i="8" s="1"/>
  <c r="AA52" i="8"/>
  <c r="AC52" i="8" s="1"/>
  <c r="AH52" i="8" s="1"/>
  <c r="AI52" i="8" s="1"/>
  <c r="AA40" i="8"/>
  <c r="AC40" i="8" s="1"/>
  <c r="AH40" i="8" s="1"/>
  <c r="AI40" i="8" s="1"/>
  <c r="AA24" i="8"/>
  <c r="AC24" i="8" s="1"/>
  <c r="AH24" i="8" s="1"/>
  <c r="AI24" i="8" s="1"/>
  <c r="AA16" i="8"/>
  <c r="AC16" i="8" s="1"/>
  <c r="AH16" i="8" s="1"/>
  <c r="AI16" i="8" s="1"/>
  <c r="AA18" i="8"/>
  <c r="AC18" i="8" s="1"/>
  <c r="AH18" i="8" s="1"/>
  <c r="AI18" i="8" s="1"/>
  <c r="AC42" i="8"/>
  <c r="AH42" i="8" s="1"/>
  <c r="AI42" i="8" s="1"/>
  <c r="AC32" i="8"/>
  <c r="AH32" i="8" s="1"/>
  <c r="AI32" i="8" s="1"/>
  <c r="F57" i="8"/>
  <c r="I57" i="8" s="1"/>
  <c r="AF57" i="8" s="1"/>
  <c r="AA53" i="8"/>
  <c r="AC53" i="8" s="1"/>
  <c r="AH53" i="8" s="1"/>
  <c r="AI53" i="8" s="1"/>
  <c r="F61" i="8"/>
  <c r="I61" i="8" s="1"/>
  <c r="AF61" i="8" s="1"/>
  <c r="AA9" i="8"/>
  <c r="AC9" i="8" s="1"/>
  <c r="AH9" i="8" s="1"/>
  <c r="AI9" i="8" s="1"/>
  <c r="AC29" i="8"/>
  <c r="AH29" i="8" s="1"/>
  <c r="AI29" i="8" s="1"/>
  <c r="AA22" i="8"/>
  <c r="AC22" i="8" s="1"/>
  <c r="AH22" i="8" s="1"/>
  <c r="AI22" i="8" s="1"/>
  <c r="AA49" i="8"/>
  <c r="AC49" i="8" s="1"/>
  <c r="AH49" i="8" s="1"/>
  <c r="AI49" i="8" s="1"/>
  <c r="AA10" i="8"/>
  <c r="AC10" i="8" s="1"/>
  <c r="AH10" i="8" s="1"/>
  <c r="AI10" i="8" s="1"/>
  <c r="AA8" i="8"/>
  <c r="AC8" i="8" s="1"/>
  <c r="AH8" i="8" s="1"/>
  <c r="AI8" i="8" s="1"/>
  <c r="AA17" i="8"/>
  <c r="AC17" i="8" s="1"/>
  <c r="AH17" i="8" s="1"/>
  <c r="AI17" i="8" s="1"/>
  <c r="AA45" i="8"/>
  <c r="AC45" i="8" s="1"/>
  <c r="AH45" i="8" s="1"/>
  <c r="AI45" i="8" s="1"/>
  <c r="AA43" i="8"/>
  <c r="AC43" i="8" s="1"/>
  <c r="AH43" i="8" s="1"/>
  <c r="AI43" i="8" s="1"/>
  <c r="AC55" i="8"/>
  <c r="AH55" i="8" s="1"/>
  <c r="AI55" i="8" s="1"/>
  <c r="AA47" i="8"/>
  <c r="AC47" i="8" s="1"/>
  <c r="AH47" i="8" s="1"/>
  <c r="AI47" i="8" s="1"/>
  <c r="AA25" i="8"/>
  <c r="AC25" i="8" s="1"/>
  <c r="AH25" i="8" s="1"/>
  <c r="AI25" i="8" s="1"/>
  <c r="AC36" i="8"/>
  <c r="AH36" i="8" s="1"/>
  <c r="AI36" i="8" s="1"/>
  <c r="AA6" i="8"/>
  <c r="AC6" i="8" s="1"/>
  <c r="AH6" i="8" s="1"/>
  <c r="F58" i="8"/>
  <c r="I58" i="8" s="1"/>
  <c r="AF58" i="8" s="1"/>
  <c r="AC14" i="8"/>
  <c r="AH14" i="8" s="1"/>
  <c r="AI14" i="8" s="1"/>
  <c r="AC11" i="8"/>
  <c r="AH11" i="8" s="1"/>
  <c r="AI11" i="8" s="1"/>
  <c r="AC38" i="8"/>
  <c r="AH38" i="8" s="1"/>
  <c r="AI38" i="8" s="1"/>
  <c r="AC44" i="8"/>
  <c r="AH44" i="8" s="1"/>
  <c r="AI44" i="8" s="1"/>
  <c r="Z56" i="8"/>
  <c r="AB56" i="8"/>
  <c r="W56" i="8"/>
  <c r="X56" i="8" s="1"/>
  <c r="Y56" i="8" s="1"/>
  <c r="AB59" i="8"/>
  <c r="Z59" i="8"/>
  <c r="W59" i="8"/>
  <c r="X59" i="8" s="1"/>
  <c r="Y59" i="8" s="1"/>
  <c r="AC54" i="8"/>
  <c r="AH54" i="8" s="1"/>
  <c r="AI54" i="8" s="1"/>
  <c r="Y61" i="8"/>
  <c r="X61" i="8"/>
  <c r="AA61" i="8"/>
  <c r="W61" i="8"/>
  <c r="Z61" i="8"/>
  <c r="AB61" i="8"/>
  <c r="AC12" i="8"/>
  <c r="AH12" i="8" s="1"/>
  <c r="AI12" i="8" s="1"/>
  <c r="F62" i="8"/>
  <c r="I62" i="8" s="1"/>
  <c r="AF62" i="8" s="1"/>
  <c r="AC23" i="8"/>
  <c r="AH23" i="8" s="1"/>
  <c r="AI23" i="8"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AC46" i="8"/>
  <c r="AH46" i="8" s="1"/>
  <c r="AI46" i="8" s="1"/>
  <c r="Y60" i="8"/>
  <c r="AB60" i="8"/>
  <c r="AA60" i="8"/>
  <c r="W60" i="8"/>
  <c r="Z60" i="8"/>
  <c r="X60" i="8"/>
  <c r="AC37" i="8"/>
  <c r="AH37" i="8" s="1"/>
  <c r="AI37" i="8" s="1"/>
  <c r="AC19" i="8"/>
  <c r="AH19" i="8" s="1"/>
  <c r="AI19" i="8" s="1"/>
  <c r="AC20" i="8"/>
  <c r="AH20" i="8" s="1"/>
  <c r="AI20" i="8" s="1"/>
  <c r="Y57" i="8"/>
  <c r="W57" i="8"/>
  <c r="AB57" i="8"/>
  <c r="AA57" i="8"/>
  <c r="Z57" i="8"/>
  <c r="X57" i="8"/>
  <c r="AC35" i="8"/>
  <c r="AH35" i="8" s="1"/>
  <c r="AI35" i="8" s="1"/>
  <c r="AC7" i="8"/>
  <c r="AH7" i="8" s="1"/>
  <c r="AI7" i="8" s="1"/>
  <c r="F56" i="8"/>
  <c r="I56" i="8" s="1"/>
  <c r="AF56" i="8" s="1"/>
  <c r="F59" i="8"/>
  <c r="I59" i="8" s="1"/>
  <c r="AF59" i="8" s="1"/>
  <c r="F58" i="4"/>
  <c r="I58" i="4" s="1"/>
  <c r="AF58" i="4" s="1"/>
  <c r="F56" i="4"/>
  <c r="I56" i="4" s="1"/>
  <c r="AF56" i="4" s="1"/>
  <c r="F60" i="6"/>
  <c r="I60" i="6" s="1"/>
  <c r="F45" i="6"/>
  <c r="I45" i="6" s="1"/>
  <c r="F19" i="4"/>
  <c r="I19" i="4" s="1"/>
  <c r="AF19" i="4" s="1"/>
  <c r="F27" i="6"/>
  <c r="I27" i="6" s="1"/>
  <c r="F29" i="5"/>
  <c r="I29" i="5" s="1"/>
  <c r="AE29" i="5" s="1"/>
  <c r="AH29" i="5" s="1"/>
  <c r="F60" i="4"/>
  <c r="I60" i="4" s="1"/>
  <c r="AF60" i="4" s="1"/>
  <c r="F10" i="5"/>
  <c r="I10" i="5" s="1"/>
  <c r="AE10" i="5" s="1"/>
  <c r="F7" i="6"/>
  <c r="I7" i="6" s="1"/>
  <c r="F36" i="5"/>
  <c r="I36" i="5" s="1"/>
  <c r="AE36" i="5" s="1"/>
  <c r="F12" i="6"/>
  <c r="I12" i="6" s="1"/>
  <c r="F54" i="5"/>
  <c r="I54" i="5" s="1"/>
  <c r="AE54" i="5" s="1"/>
  <c r="F42" i="4"/>
  <c r="I42" i="4" s="1"/>
  <c r="AF42" i="4" s="1"/>
  <c r="F14" i="4"/>
  <c r="I14" i="4" s="1"/>
  <c r="AF14" i="4" s="1"/>
  <c r="F32" i="6"/>
  <c r="I32" i="6" s="1"/>
  <c r="F62" i="5"/>
  <c r="I62" i="5" s="1"/>
  <c r="AE62" i="5"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F42" i="6"/>
  <c r="I42" i="6" s="1"/>
  <c r="F20" i="6"/>
  <c r="I20" i="6" s="1"/>
  <c r="F9" i="6"/>
  <c r="I9" i="6" s="1"/>
  <c r="F41" i="6"/>
  <c r="I41"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5" i="6"/>
  <c r="I35" i="6" s="1"/>
  <c r="F8" i="4"/>
  <c r="I8" i="4" s="1"/>
  <c r="AF8" i="4" s="1"/>
  <c r="F7" i="4"/>
  <c r="I7" i="4" s="1"/>
  <c r="AF7" i="4" s="1"/>
  <c r="F62" i="6"/>
  <c r="I62" i="6" s="1"/>
  <c r="F30" i="4"/>
  <c r="I30" i="4" s="1"/>
  <c r="AF30" i="4" s="1"/>
  <c r="F24" i="5"/>
  <c r="I24" i="5" s="1"/>
  <c r="AE24" i="5" s="1"/>
  <c r="F46" i="6"/>
  <c r="I46" i="6" s="1"/>
  <c r="F12" i="5"/>
  <c r="I12" i="5" s="1"/>
  <c r="AE12" i="5" s="1"/>
  <c r="F13" i="5"/>
  <c r="I13" i="5" s="1"/>
  <c r="AE13" i="5" s="1"/>
  <c r="F29" i="6"/>
  <c r="I29" i="6" s="1"/>
  <c r="F33" i="4"/>
  <c r="I33" i="4" s="1"/>
  <c r="AF33" i="4" s="1"/>
  <c r="F49" i="4"/>
  <c r="I49" i="4" s="1"/>
  <c r="AF49" i="4" s="1"/>
  <c r="F41" i="4"/>
  <c r="I41" i="4" s="1"/>
  <c r="AF41" i="4" s="1"/>
  <c r="F35" i="4"/>
  <c r="I35" i="4" s="1"/>
  <c r="AF35" i="4" s="1"/>
  <c r="F15" i="4"/>
  <c r="I15" i="4" s="1"/>
  <c r="AF15" i="4" s="1"/>
  <c r="F21" i="6"/>
  <c r="I21" i="6" s="1"/>
  <c r="F20" i="5"/>
  <c r="I20" i="5" s="1"/>
  <c r="AE20" i="5" s="1"/>
  <c r="F8" i="6"/>
  <c r="I8" i="6" s="1"/>
  <c r="F58" i="5"/>
  <c r="I58" i="5" s="1"/>
  <c r="AE58" i="5" s="1"/>
  <c r="F62" i="4"/>
  <c r="I62" i="4" s="1"/>
  <c r="AF62" i="4" s="1"/>
  <c r="F57" i="4"/>
  <c r="I57" i="4" s="1"/>
  <c r="AF57" i="4" s="1"/>
  <c r="F50" i="4"/>
  <c r="I50" i="4" s="1"/>
  <c r="AF50" i="4" s="1"/>
  <c r="F63" i="4"/>
  <c r="I63" i="4" s="1"/>
  <c r="AF63" i="4" s="1"/>
  <c r="F23" i="4"/>
  <c r="I23" i="4" s="1"/>
  <c r="AF23" i="4" s="1"/>
  <c r="F53" i="5"/>
  <c r="I53" i="5" s="1"/>
  <c r="AE53" i="5" s="1"/>
  <c r="F31" i="6"/>
  <c r="I31" i="6" s="1"/>
  <c r="F44" i="6"/>
  <c r="I44" i="6" s="1"/>
  <c r="F19" i="5"/>
  <c r="I19" i="5" s="1"/>
  <c r="AE19" i="5" s="1"/>
  <c r="AH19" i="5" s="1"/>
  <c r="F24" i="6"/>
  <c r="I24" i="6" s="1"/>
  <c r="F39" i="4"/>
  <c r="I39" i="4" s="1"/>
  <c r="AF39" i="4" s="1"/>
  <c r="F22" i="4"/>
  <c r="I22" i="4" s="1"/>
  <c r="AF22" i="4"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F17" i="6"/>
  <c r="I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F22" i="5"/>
  <c r="I22" i="5" s="1"/>
  <c r="AE22" i="5" s="1"/>
  <c r="F63" i="6"/>
  <c r="I63" i="6" s="1"/>
  <c r="F52" i="5"/>
  <c r="I52" i="5" s="1"/>
  <c r="AE52" i="5" s="1"/>
  <c r="F40" i="6"/>
  <c r="I40" i="6" s="1"/>
  <c r="F55" i="5"/>
  <c r="I55" i="5" s="1"/>
  <c r="AE55" i="5" s="1"/>
  <c r="F25" i="6"/>
  <c r="I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F34" i="6"/>
  <c r="I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F52" i="6"/>
  <c r="I52" i="6" s="1"/>
  <c r="Z47" i="4"/>
  <c r="W47" i="4"/>
  <c r="X47" i="4" s="1"/>
  <c r="Y47" i="4" s="1"/>
  <c r="W27" i="4"/>
  <c r="X27" i="4" s="1"/>
  <c r="Y27" i="4" s="1"/>
  <c r="Z27" i="4"/>
  <c r="AB27" i="4" s="1"/>
  <c r="F14" i="5"/>
  <c r="I14" i="5" s="1"/>
  <c r="AE14" i="5" s="1"/>
  <c r="F38" i="5"/>
  <c r="I38" i="5" s="1"/>
  <c r="AE38" i="5" s="1"/>
  <c r="F26" i="5"/>
  <c r="I26" i="5" s="1"/>
  <c r="AE26" i="5" s="1"/>
  <c r="AH26" i="5" s="1"/>
  <c r="F50" i="5"/>
  <c r="I50" i="5" s="1"/>
  <c r="AE50" i="5" s="1"/>
  <c r="F11" i="5"/>
  <c r="I11" i="5" s="1"/>
  <c r="AE11" i="5" s="1"/>
  <c r="F9" i="5"/>
  <c r="I9" i="5" s="1"/>
  <c r="AE9" i="5" s="1"/>
  <c r="F16" i="6"/>
  <c r="I16" i="6" s="1"/>
  <c r="F56" i="5"/>
  <c r="I56" i="5" s="1"/>
  <c r="AE56" i="5" s="1"/>
  <c r="AH56" i="5" s="1"/>
  <c r="F39" i="6"/>
  <c r="I39" i="6" s="1"/>
  <c r="F53" i="6"/>
  <c r="I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F15" i="5"/>
  <c r="I15" i="5" s="1"/>
  <c r="AE15" i="5" s="1"/>
  <c r="F56" i="6"/>
  <c r="I56" i="6" s="1"/>
  <c r="F59" i="6"/>
  <c r="I59" i="6" s="1"/>
  <c r="F19" i="6"/>
  <c r="I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Y9" i="5"/>
  <c r="AA9" i="5" s="1"/>
  <c r="V9" i="5"/>
  <c r="W9" i="5" s="1"/>
  <c r="X9" i="5" s="1"/>
  <c r="V55" i="5"/>
  <c r="W55" i="5" s="1"/>
  <c r="X55" i="5" s="1"/>
  <c r="Y55" i="5"/>
  <c r="AA55" i="5" s="1"/>
  <c r="Y43" i="5"/>
  <c r="V43" i="5"/>
  <c r="W43" i="5" s="1"/>
  <c r="X43" i="5" s="1"/>
  <c r="F18" i="5"/>
  <c r="I18" i="5" s="1"/>
  <c r="AE18" i="5" s="1"/>
  <c r="X28" i="5"/>
  <c r="V28" i="5"/>
  <c r="Z28" i="5"/>
  <c r="AA28" i="5"/>
  <c r="Y28" i="5"/>
  <c r="W28" i="5"/>
  <c r="V35" i="5"/>
  <c r="W35" i="5" s="1"/>
  <c r="X35" i="5" s="1"/>
  <c r="Y35" i="5"/>
  <c r="F18" i="6"/>
  <c r="I18" i="6" s="1"/>
  <c r="Y10" i="5"/>
  <c r="AA10" i="5" s="1"/>
  <c r="V10" i="5"/>
  <c r="W10" i="5" s="1"/>
  <c r="X10" i="5" s="1"/>
  <c r="F13" i="6"/>
  <c r="I13" i="6" s="1"/>
  <c r="F32" i="5"/>
  <c r="I32" i="5" s="1"/>
  <c r="AE32" i="5" s="1"/>
  <c r="F21" i="5"/>
  <c r="I21" i="5" s="1"/>
  <c r="AE21" i="5" s="1"/>
  <c r="AH21" i="5" s="1"/>
  <c r="Y44" i="5"/>
  <c r="V44" i="5"/>
  <c r="W44" i="5" s="1"/>
  <c r="X44" i="5" s="1"/>
  <c r="F57" i="5"/>
  <c r="I57" i="5" s="1"/>
  <c r="AE57" i="5" s="1"/>
  <c r="F35" i="5"/>
  <c r="I35" i="5" s="1"/>
  <c r="AE35" i="5" s="1"/>
  <c r="AA38" i="5"/>
  <c r="X38" i="5"/>
  <c r="Z38" i="5"/>
  <c r="V38" i="5"/>
  <c r="W38" i="5"/>
  <c r="Y38" i="5"/>
  <c r="F44" i="5"/>
  <c r="I44" i="5" s="1"/>
  <c r="AE44" i="5" s="1"/>
  <c r="V49" i="5"/>
  <c r="W49" i="5" s="1"/>
  <c r="X49" i="5" s="1"/>
  <c r="Y49" i="5"/>
  <c r="AA49" i="5" s="1"/>
  <c r="F38" i="6"/>
  <c r="I38" i="6" s="1"/>
  <c r="F54" i="6"/>
  <c r="I54" i="6" s="1"/>
  <c r="F7" i="5"/>
  <c r="I7" i="5" s="1"/>
  <c r="F34" i="5"/>
  <c r="I34" i="5" s="1"/>
  <c r="AE34" i="5" s="1"/>
  <c r="F30" i="5"/>
  <c r="I30" i="5" s="1"/>
  <c r="AE30" i="5" s="1"/>
  <c r="AH30" i="5" s="1"/>
  <c r="F43" i="5"/>
  <c r="I43" i="5" s="1"/>
  <c r="AE43" i="5" s="1"/>
  <c r="F48" i="5"/>
  <c r="I48" i="5" s="1"/>
  <c r="AE48" i="5" s="1"/>
  <c r="AH48" i="5" s="1"/>
  <c r="Y47" i="5"/>
  <c r="AA47" i="5" s="1"/>
  <c r="V47" i="5"/>
  <c r="W47" i="5" s="1"/>
  <c r="X47" i="5" s="1"/>
  <c r="Y7" i="5"/>
  <c r="V7" i="5"/>
  <c r="W7" i="5" s="1"/>
  <c r="X7" i="5" s="1"/>
  <c r="Y60" i="5"/>
  <c r="AA60" i="5" s="1"/>
  <c r="V60" i="5"/>
  <c r="W60" i="5" s="1"/>
  <c r="X60" i="5" s="1"/>
  <c r="F47" i="6"/>
  <c r="I47" i="6" s="1"/>
  <c r="V51" i="5"/>
  <c r="W51" i="5" s="1"/>
  <c r="X51" i="5" s="1"/>
  <c r="Y51" i="5"/>
  <c r="AA51" i="5" s="1"/>
  <c r="Y53" i="5"/>
  <c r="AA53" i="5" s="1"/>
  <c r="V53" i="5"/>
  <c r="W53" i="5" s="1"/>
  <c r="X53" i="5" s="1"/>
  <c r="Y58" i="5"/>
  <c r="AA58" i="5" s="1"/>
  <c r="V58" i="5"/>
  <c r="W58" i="5" s="1"/>
  <c r="X58" i="5" s="1"/>
  <c r="Y18" i="5"/>
  <c r="AA18" i="5" s="1"/>
  <c r="V18" i="5"/>
  <c r="W18" i="5" s="1"/>
  <c r="X18" i="5" s="1"/>
  <c r="AA52" i="5"/>
  <c r="X52" i="5"/>
  <c r="Z52" i="5"/>
  <c r="Y52" i="5"/>
  <c r="W52" i="5"/>
  <c r="V52" i="5"/>
  <c r="Y22" i="5"/>
  <c r="AA22" i="5" s="1"/>
  <c r="V22" i="5"/>
  <c r="W22" i="5" s="1"/>
  <c r="X22" i="5" s="1"/>
  <c r="F58" i="6"/>
  <c r="I58" i="6" s="1"/>
  <c r="F61" i="5"/>
  <c r="I61" i="5" s="1"/>
  <c r="AE61" i="5" s="1"/>
  <c r="F33" i="6"/>
  <c r="I33" i="6" s="1"/>
  <c r="F31" i="5"/>
  <c r="I31" i="5" s="1"/>
  <c r="AE31" i="5" s="1"/>
  <c r="V24" i="5"/>
  <c r="Y24" i="5"/>
  <c r="W24" i="5"/>
  <c r="X24" i="5"/>
  <c r="AA24" i="5"/>
  <c r="Z24" i="5"/>
  <c r="V14" i="5"/>
  <c r="W14" i="5" s="1"/>
  <c r="X14" i="5" s="1"/>
  <c r="Y14" i="5"/>
  <c r="AA14" i="5" s="1"/>
  <c r="F30" i="6"/>
  <c r="I30" i="6" s="1"/>
  <c r="V41" i="5"/>
  <c r="W41" i="5" s="1"/>
  <c r="X41" i="5" s="1"/>
  <c r="Y41" i="5"/>
  <c r="AA41" i="5" s="1"/>
  <c r="V13" i="5"/>
  <c r="W13" i="5" s="1"/>
  <c r="X13" i="5" s="1"/>
  <c r="Y13" i="5"/>
  <c r="AA13" i="5" s="1"/>
  <c r="F23" i="5"/>
  <c r="I23" i="5" s="1"/>
  <c r="AE23" i="5" s="1"/>
  <c r="F28" i="5"/>
  <c r="I28" i="5" s="1"/>
  <c r="AE28" i="5" s="1"/>
  <c r="F50" i="6"/>
  <c r="I50" i="6" s="1"/>
  <c r="F51" i="6"/>
  <c r="I51" i="6" s="1"/>
  <c r="F22" i="6"/>
  <c r="I22" i="6" s="1"/>
  <c r="F60" i="5"/>
  <c r="I60" i="5" s="1"/>
  <c r="AE60" i="5" s="1"/>
  <c r="F55" i="6"/>
  <c r="I55" i="6" s="1"/>
  <c r="F27" i="5"/>
  <c r="I27" i="5" s="1"/>
  <c r="AE27" i="5" s="1"/>
  <c r="Y54" i="5"/>
  <c r="AA54" i="5" s="1"/>
  <c r="V54" i="5"/>
  <c r="W54" i="5" s="1"/>
  <c r="X54" i="5" s="1"/>
  <c r="Y32" i="5"/>
  <c r="AA32" i="5" s="1"/>
  <c r="V32" i="5"/>
  <c r="W32" i="5" s="1"/>
  <c r="X32" i="5" s="1"/>
  <c r="Y62" i="5"/>
  <c r="AA62" i="5" s="1"/>
  <c r="V62" i="5"/>
  <c r="W62" i="5" s="1"/>
  <c r="X62" i="5" s="1"/>
  <c r="V46" i="5"/>
  <c r="W46" i="5" s="1"/>
  <c r="X46" i="5" s="1"/>
  <c r="Y46" i="5"/>
  <c r="AA46" i="5" s="1"/>
  <c r="F36" i="6"/>
  <c r="I36" i="6" s="1"/>
  <c r="Y61" i="5"/>
  <c r="AA61" i="5" s="1"/>
  <c r="V61" i="5"/>
  <c r="W61" i="5" s="1"/>
  <c r="X61" i="5" s="1"/>
  <c r="Y57" i="5"/>
  <c r="V57" i="5"/>
  <c r="W57" i="5" s="1"/>
  <c r="X57" i="5" s="1"/>
  <c r="Y23" i="5"/>
  <c r="AA23" i="5" s="1"/>
  <c r="V23" i="5"/>
  <c r="W23" i="5" s="1"/>
  <c r="X23" i="5" s="1"/>
  <c r="Y17" i="5"/>
  <c r="AA17" i="5" s="1"/>
  <c r="V17" i="5"/>
  <c r="W17" i="5" s="1"/>
  <c r="X17" i="5" s="1"/>
  <c r="Y34" i="5"/>
  <c r="V34" i="5"/>
  <c r="W34" i="5" s="1"/>
  <c r="X34" i="5" s="1"/>
  <c r="Z31" i="5"/>
  <c r="X31" i="5"/>
  <c r="V31" i="5"/>
  <c r="W31" i="5"/>
  <c r="Y31" i="5"/>
  <c r="AA31" i="5"/>
  <c r="V11" i="5"/>
  <c r="W11" i="5" s="1"/>
  <c r="X11" i="5" s="1"/>
  <c r="Y11" i="5"/>
  <c r="AA11" i="5" s="1"/>
  <c r="V27" i="5"/>
  <c r="W27" i="5" s="1"/>
  <c r="X27" i="5" s="1"/>
  <c r="Y27" i="5"/>
  <c r="AA27" i="5" s="1"/>
  <c r="V36" i="5"/>
  <c r="W36" i="5" s="1"/>
  <c r="X36" i="5" s="1"/>
  <c r="Y36" i="5"/>
  <c r="AA36" i="5" s="1"/>
  <c r="AA12" i="5"/>
  <c r="Y12" i="5"/>
  <c r="V12" i="5"/>
  <c r="X12" i="5"/>
  <c r="Z12" i="5"/>
  <c r="W12" i="5"/>
  <c r="F14" i="6"/>
  <c r="I14" i="6" s="1"/>
  <c r="Y50" i="5"/>
  <c r="AA50" i="5" s="1"/>
  <c r="V50" i="5"/>
  <c r="W50" i="5" s="1"/>
  <c r="X50" i="5" s="1"/>
  <c r="F33" i="5"/>
  <c r="I33" i="5" s="1"/>
  <c r="AE33" i="5" s="1"/>
  <c r="AH33" i="5" s="1"/>
  <c r="V15" i="5"/>
  <c r="W15" i="5" s="1"/>
  <c r="X15" i="5" s="1"/>
  <c r="Y15" i="5"/>
  <c r="AA15" i="5" s="1"/>
  <c r="Y37" i="5"/>
  <c r="AA37" i="5" s="1"/>
  <c r="V37" i="5"/>
  <c r="W37" i="5" s="1"/>
  <c r="X37" i="5" s="1"/>
  <c r="F61" i="6"/>
  <c r="I61" i="6" s="1"/>
  <c r="F28" i="6"/>
  <c r="I28" i="6" s="1"/>
  <c r="F11" i="6"/>
  <c r="I11" i="6" s="1"/>
  <c r="X20" i="5"/>
  <c r="Z20" i="5"/>
  <c r="V20" i="5"/>
  <c r="W20" i="5"/>
  <c r="Y20" i="5"/>
  <c r="AA20" i="5"/>
  <c r="F40" i="5"/>
  <c r="I40" i="5" s="1"/>
  <c r="AE40" i="5" s="1"/>
  <c r="AH40" i="5" s="1"/>
  <c r="F48" i="6"/>
  <c r="I48" i="6" s="1"/>
  <c r="F26" i="6"/>
  <c r="I26" i="6" s="1"/>
  <c r="X8" i="5"/>
  <c r="AA8" i="5"/>
  <c r="W8" i="5"/>
  <c r="V8" i="5"/>
  <c r="Y8" i="5"/>
  <c r="Z8" i="5"/>
  <c r="F23" i="6"/>
  <c r="I23" i="6" s="1"/>
  <c r="F47" i="5"/>
  <c r="I47" i="5" s="1"/>
  <c r="AE47" i="5" s="1"/>
  <c r="F59" i="5"/>
  <c r="I59" i="5" s="1"/>
  <c r="AE59" i="5" s="1"/>
  <c r="AH59" i="5" s="1"/>
  <c r="F17" i="5"/>
  <c r="I17" i="5" s="1"/>
  <c r="AE17" i="5" s="1"/>
  <c r="F46" i="5"/>
  <c r="I46" i="5" s="1"/>
  <c r="AE46" i="5" s="1"/>
  <c r="F49" i="6"/>
  <c r="I49" i="6" s="1"/>
  <c r="AA41" i="4" l="1"/>
  <c r="AC41" i="4" s="1"/>
  <c r="AH41" i="4" s="1"/>
  <c r="AI41" i="4" s="1"/>
  <c r="AA17" i="4"/>
  <c r="AC17" i="4" s="1"/>
  <c r="AH17" i="4" s="1"/>
  <c r="AI17" i="4" s="1"/>
  <c r="Z41" i="5"/>
  <c r="AB41" i="5" s="1"/>
  <c r="AG41" i="5" s="1"/>
  <c r="AH41" i="5" s="1"/>
  <c r="Z14" i="5"/>
  <c r="AB14" i="5" s="1"/>
  <c r="AG14" i="5" s="1"/>
  <c r="AH14" i="5" s="1"/>
  <c r="AA14" i="4"/>
  <c r="AB14" i="4"/>
  <c r="Z17" i="5"/>
  <c r="AB17" i="5" s="1"/>
  <c r="AG17" i="5" s="1"/>
  <c r="AH17" i="5" s="1"/>
  <c r="AA56" i="8"/>
  <c r="AC56" i="8" s="1"/>
  <c r="AH56" i="8" s="1"/>
  <c r="AI56" i="8" s="1"/>
  <c r="AA59" i="8"/>
  <c r="AC59" i="8" s="1"/>
  <c r="AH59" i="8" s="1"/>
  <c r="AI59" i="8" s="1"/>
  <c r="AC61" i="8"/>
  <c r="AH61" i="8" s="1"/>
  <c r="AI61" i="8" s="1"/>
  <c r="AA62" i="8"/>
  <c r="AC62" i="8" s="1"/>
  <c r="AH62" i="8" s="1"/>
  <c r="AI62" i="8" s="1"/>
  <c r="Z58" i="5"/>
  <c r="AB58" i="5" s="1"/>
  <c r="AG58" i="5" s="1"/>
  <c r="AH58" i="5" s="1"/>
  <c r="AC60" i="8"/>
  <c r="AH60" i="8" s="1"/>
  <c r="AI60" i="8" s="1"/>
  <c r="AC57" i="8"/>
  <c r="AH57" i="8" s="1"/>
  <c r="AI57" i="8" s="1"/>
  <c r="AA58" i="8"/>
  <c r="AC58" i="8" s="1"/>
  <c r="AH58" i="8" s="1"/>
  <c r="AI58" i="8" s="1"/>
  <c r="Z44" i="5"/>
  <c r="AA11" i="4"/>
  <c r="AC11" i="4" s="1"/>
  <c r="AH11" i="4" s="1"/>
  <c r="AI11" i="4" s="1"/>
  <c r="AI6" i="8"/>
  <c r="I65" i="8"/>
  <c r="Z22" i="5"/>
  <c r="AB22" i="5" s="1"/>
  <c r="AG22" i="5" s="1"/>
  <c r="AH22" i="5" s="1"/>
  <c r="Z11" i="5"/>
  <c r="AB11" i="5" s="1"/>
  <c r="AG11" i="5" s="1"/>
  <c r="AH11" i="5" s="1"/>
  <c r="AA26" i="4"/>
  <c r="AC26" i="4" s="1"/>
  <c r="AH26" i="4" s="1"/>
  <c r="AI26" i="4" s="1"/>
  <c r="Z34" i="5"/>
  <c r="AA46" i="4"/>
  <c r="AB46" i="4"/>
  <c r="Z57" i="5"/>
  <c r="AA34" i="4"/>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22" i="4"/>
  <c r="AC22" i="4" s="1"/>
  <c r="AH22" i="4" s="1"/>
  <c r="AI22" i="4" s="1"/>
  <c r="AA58" i="4"/>
  <c r="AC58" i="4" s="1"/>
  <c r="AH58" i="4" s="1"/>
  <c r="AI58" i="4" s="1"/>
  <c r="AA57" i="4"/>
  <c r="AB57" i="4"/>
  <c r="AA57" i="5"/>
  <c r="Z46" i="5"/>
  <c r="AB46" i="5" s="1"/>
  <c r="AG46" i="5" s="1"/>
  <c r="AH46" i="5" s="1"/>
  <c r="AA34" i="5"/>
  <c r="AA44" i="5"/>
  <c r="AA49" i="4"/>
  <c r="AA32" i="4"/>
  <c r="AC32" i="4" s="1"/>
  <c r="AH32" i="4" s="1"/>
  <c r="AI32" i="4" s="1"/>
  <c r="AA19" i="4"/>
  <c r="AC19" i="4" s="1"/>
  <c r="AH19" i="4" s="1"/>
  <c r="AI19" i="4" s="1"/>
  <c r="AA61" i="4"/>
  <c r="AC61" i="4" s="1"/>
  <c r="AH61" i="4" s="1"/>
  <c r="AI61" i="4" s="1"/>
  <c r="AA10" i="4"/>
  <c r="Z18" i="5"/>
  <c r="AB18" i="5" s="1"/>
  <c r="AG18" i="5" s="1"/>
  <c r="AH18" i="5" s="1"/>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Z53" i="5"/>
  <c r="AB53" i="5" s="1"/>
  <c r="AG53" i="5" s="1"/>
  <c r="AH53" i="5" s="1"/>
  <c r="Z36" i="5"/>
  <c r="AB36" i="5" s="1"/>
  <c r="AG36" i="5" s="1"/>
  <c r="AH36" i="5" s="1"/>
  <c r="Z62" i="5"/>
  <c r="AB62" i="5" s="1"/>
  <c r="AG62" i="5" s="1"/>
  <c r="AH62" i="5" s="1"/>
  <c r="Z47" i="5"/>
  <c r="AB47" i="5" s="1"/>
  <c r="AG47" i="5" s="1"/>
  <c r="AH47" i="5" s="1"/>
  <c r="AA35" i="4"/>
  <c r="AB47" i="4"/>
  <c r="AA43" i="4"/>
  <c r="AA40" i="4"/>
  <c r="AC40" i="4" s="1"/>
  <c r="AH40" i="4" s="1"/>
  <c r="AI40" i="4" s="1"/>
  <c r="AA7" i="4"/>
  <c r="AC7" i="4" s="1"/>
  <c r="AB36" i="4"/>
  <c r="AC12" i="4"/>
  <c r="AH12" i="4" s="1"/>
  <c r="AI12" i="4" s="1"/>
  <c r="AA56" i="4"/>
  <c r="AC56" i="4" s="1"/>
  <c r="AH56" i="4" s="1"/>
  <c r="AI56" i="4" s="1"/>
  <c r="AB42" i="4"/>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I64" i="4"/>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C38" i="4"/>
  <c r="AH38" i="4" s="1"/>
  <c r="AI38" i="4" s="1"/>
  <c r="AC48" i="4"/>
  <c r="AH48" i="4" s="1"/>
  <c r="AI48" i="4" s="1"/>
  <c r="AB43" i="4"/>
  <c r="AA63" i="4"/>
  <c r="AC63" i="4" s="1"/>
  <c r="AH63" i="4" s="1"/>
  <c r="AI63" i="4" s="1"/>
  <c r="AA25" i="4"/>
  <c r="AC25" i="4" s="1"/>
  <c r="AH25" i="4" s="1"/>
  <c r="AI25" i="4" s="1"/>
  <c r="AA39" i="4"/>
  <c r="AC39" i="4" s="1"/>
  <c r="AH39" i="4" s="1"/>
  <c r="AI39" i="4" s="1"/>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Z61" i="5"/>
  <c r="AB61" i="5" s="1"/>
  <c r="AG61" i="5" s="1"/>
  <c r="AH61" i="5" s="1"/>
  <c r="Z7" i="5"/>
  <c r="AB20" i="5"/>
  <c r="AG20" i="5" s="1"/>
  <c r="AH20" i="5" s="1"/>
  <c r="Z13" i="5"/>
  <c r="AB13" i="5" s="1"/>
  <c r="AG13" i="5" s="1"/>
  <c r="AH13" i="5" s="1"/>
  <c r="Z10" i="5"/>
  <c r="AB10" i="5" s="1"/>
  <c r="AG10" i="5" s="1"/>
  <c r="AH10" i="5" s="1"/>
  <c r="Z35" i="5"/>
  <c r="AB31" i="5"/>
  <c r="AG31" i="5" s="1"/>
  <c r="AH31" i="5" s="1"/>
  <c r="AB24" i="5"/>
  <c r="AG24" i="5" s="1"/>
  <c r="AH24" i="5" s="1"/>
  <c r="Z60" i="5"/>
  <c r="AB60" i="5" s="1"/>
  <c r="AG60" i="5" s="1"/>
  <c r="AH60" i="5" s="1"/>
  <c r="Z49" i="5"/>
  <c r="AB49" i="5" s="1"/>
  <c r="AG49" i="5" s="1"/>
  <c r="AH49" i="5" s="1"/>
  <c r="Z15" i="5"/>
  <c r="AB15" i="5" s="1"/>
  <c r="AG15" i="5" s="1"/>
  <c r="AH15" i="5" s="1"/>
  <c r="Z32" i="5"/>
  <c r="AB32" i="5" s="1"/>
  <c r="AG32" i="5" s="1"/>
  <c r="AH32" i="5" s="1"/>
  <c r="AB28" i="5"/>
  <c r="AG28" i="5" s="1"/>
  <c r="AH28" i="5" s="1"/>
  <c r="AA43" i="5"/>
  <c r="AE7" i="5"/>
  <c r="I64" i="5"/>
  <c r="AB52" i="5"/>
  <c r="AG52" i="5" s="1"/>
  <c r="AH52" i="5" s="1"/>
  <c r="I64" i="6"/>
  <c r="AB8" i="5"/>
  <c r="AG8" i="5" s="1"/>
  <c r="AH8" i="5" s="1"/>
  <c r="AA7" i="5"/>
  <c r="AA35" i="5"/>
  <c r="Z9" i="5"/>
  <c r="AB9" i="5" s="1"/>
  <c r="AG9" i="5" s="1"/>
  <c r="AH9" i="5" s="1"/>
  <c r="AB34" i="5" l="1"/>
  <c r="AG34" i="5" s="1"/>
  <c r="AH34" i="5" s="1"/>
  <c r="AC14" i="4"/>
  <c r="AH14" i="4" s="1"/>
  <c r="AI14" i="4" s="1"/>
  <c r="AC46" i="4"/>
  <c r="AH46" i="4" s="1"/>
  <c r="AI46" i="4" s="1"/>
  <c r="AC57" i="4"/>
  <c r="AH57" i="4" s="1"/>
  <c r="AI57" i="4" s="1"/>
  <c r="AB44" i="5"/>
  <c r="AG44" i="5" s="1"/>
  <c r="AH44" i="5"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B7" i="5"/>
  <c r="AJ62" i="8" l="1"/>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C64" i="4"/>
  <c r="AB64" i="5"/>
  <c r="AG7" i="5"/>
  <c r="AH7" i="5" s="1"/>
  <c r="AK6" i="8" l="1"/>
  <c r="AK65" i="8" s="1"/>
  <c r="AJ65" i="8"/>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J7" i="5" l="1"/>
  <c r="AJ64" i="5" s="1"/>
  <c r="AI64" i="5"/>
  <c r="W42" i="6" l="1"/>
  <c r="X42" i="6"/>
  <c r="Y42" i="6" s="1"/>
  <c r="AA42" i="6" s="1"/>
  <c r="Z42" i="6"/>
  <c r="AB42" i="6" s="1"/>
  <c r="Z39" i="6"/>
  <c r="AB39" i="6" s="1"/>
  <c r="W39" i="6"/>
  <c r="X39" i="6"/>
  <c r="Y39" i="6" s="1"/>
  <c r="AA39" i="6" s="1"/>
  <c r="X63" i="6"/>
  <c r="Y63" i="6" s="1"/>
  <c r="AA63" i="6" s="1"/>
  <c r="W63" i="6"/>
  <c r="Z63" i="6"/>
  <c r="AB63" i="6" s="1"/>
  <c r="W48" i="6"/>
  <c r="Z48" i="6"/>
  <c r="AB48" i="6" s="1"/>
  <c r="X48" i="6"/>
  <c r="Y48" i="6" s="1"/>
  <c r="AA48" i="6" s="1"/>
  <c r="W21" i="6"/>
  <c r="X21" i="6"/>
  <c r="Y21" i="6" s="1"/>
  <c r="AA21" i="6" s="1"/>
  <c r="Z21" i="6"/>
  <c r="AB21" i="6" s="1"/>
  <c r="X27" i="6"/>
  <c r="Y27" i="6" s="1"/>
  <c r="AA27" i="6" s="1"/>
  <c r="Z27" i="6"/>
  <c r="W27" i="6"/>
  <c r="AB27" i="6"/>
  <c r="AC42" i="6" l="1"/>
  <c r="AC48" i="6"/>
  <c r="AC27" i="6"/>
  <c r="Z32" i="6"/>
  <c r="AB32" i="6" s="1"/>
  <c r="W32" i="6"/>
  <c r="X32" i="6" s="1"/>
  <c r="Y32" i="6" s="1"/>
  <c r="W61" i="6"/>
  <c r="X61" i="6" s="1"/>
  <c r="Y61" i="6" s="1"/>
  <c r="Z61" i="6"/>
  <c r="AB61" i="6" s="1"/>
  <c r="Z44" i="6"/>
  <c r="AB44" i="6" s="1"/>
  <c r="W44" i="6"/>
  <c r="X44" i="6" s="1"/>
  <c r="Y44" i="6" s="1"/>
  <c r="AB38" i="6"/>
  <c r="Z38" i="6"/>
  <c r="W38" i="6"/>
  <c r="AA38" i="6"/>
  <c r="Y38" i="6"/>
  <c r="X38" i="6"/>
  <c r="W15" i="6"/>
  <c r="Z15" i="6"/>
  <c r="AB15" i="6" s="1"/>
  <c r="X15" i="6"/>
  <c r="Y15" i="6" s="1"/>
  <c r="AA15" i="6" s="1"/>
  <c r="Z24" i="6"/>
  <c r="AB24" i="6" s="1"/>
  <c r="W24" i="6"/>
  <c r="X24" i="6" s="1"/>
  <c r="Y24" i="6" s="1"/>
  <c r="Z46" i="6"/>
  <c r="AB46" i="6" s="1"/>
  <c r="W46" i="6"/>
  <c r="X46" i="6" s="1"/>
  <c r="Y46" i="6" s="1"/>
  <c r="Z37" i="6"/>
  <c r="W37" i="6"/>
  <c r="X37" i="6"/>
  <c r="Y37" i="6" s="1"/>
  <c r="AA37" i="6"/>
  <c r="AB37" i="6"/>
  <c r="Z30" i="6"/>
  <c r="AB30" i="6" s="1"/>
  <c r="W30" i="6"/>
  <c r="X30" i="6" s="1"/>
  <c r="Y30" i="6" s="1"/>
  <c r="W41" i="6"/>
  <c r="X41" i="6" s="1"/>
  <c r="Y41" i="6"/>
  <c r="AA41" i="6"/>
  <c r="Z41" i="6"/>
  <c r="AB41" i="6" s="1"/>
  <c r="W9" i="6"/>
  <c r="X9" i="6" s="1"/>
  <c r="Y9" i="6" s="1"/>
  <c r="Z9" i="6"/>
  <c r="AB9" i="6" s="1"/>
  <c r="AC21" i="6"/>
  <c r="X8" i="6"/>
  <c r="AA8" i="6"/>
  <c r="Z8" i="6"/>
  <c r="Y8" i="6"/>
  <c r="AB8" i="6"/>
  <c r="W8" i="6"/>
  <c r="Z51" i="6"/>
  <c r="AB51" i="6" s="1"/>
  <c r="W51" i="6"/>
  <c r="X51" i="6" s="1"/>
  <c r="Y51" i="6" s="1"/>
  <c r="Z57" i="6"/>
  <c r="AB57" i="6" s="1"/>
  <c r="W57" i="6"/>
  <c r="X57" i="6" s="1"/>
  <c r="Y57" i="6" s="1"/>
  <c r="W16" i="6"/>
  <c r="X16" i="6" s="1"/>
  <c r="Y16" i="6" s="1"/>
  <c r="Z16" i="6"/>
  <c r="AB16" i="6" s="1"/>
  <c r="AA16" i="6"/>
  <c r="W29" i="6"/>
  <c r="X29" i="6" s="1"/>
  <c r="Y29" i="6" s="1"/>
  <c r="Z29" i="6"/>
  <c r="AB29" i="6" s="1"/>
  <c r="X56" i="6"/>
  <c r="Y56" i="6" s="1"/>
  <c r="AA56" i="6" s="1"/>
  <c r="Z56" i="6"/>
  <c r="AB56" i="6" s="1"/>
  <c r="W56" i="6"/>
  <c r="W53" i="6"/>
  <c r="X53" i="6" s="1"/>
  <c r="Y53" i="6" s="1"/>
  <c r="Z53" i="6"/>
  <c r="AB53" i="6" s="1"/>
  <c r="Z54" i="6"/>
  <c r="AB54" i="6" s="1"/>
  <c r="W54" i="6"/>
  <c r="X54" i="6" s="1"/>
  <c r="Y54" i="6" s="1"/>
  <c r="Z18" i="6"/>
  <c r="AB18" i="6" s="1"/>
  <c r="W18" i="6"/>
  <c r="X18" i="6" s="1"/>
  <c r="Y18" i="6" s="1"/>
  <c r="Z17" i="6"/>
  <c r="AB17" i="6" s="1"/>
  <c r="W17" i="6"/>
  <c r="X17" i="6" s="1"/>
  <c r="Y17" i="6" s="1"/>
  <c r="W40" i="6"/>
  <c r="X40" i="6" s="1"/>
  <c r="Y40" i="6" s="1"/>
  <c r="Z40" i="6"/>
  <c r="AB40" i="6" s="1"/>
  <c r="W60" i="6"/>
  <c r="X60" i="6" s="1"/>
  <c r="Y60" i="6" s="1"/>
  <c r="Z60" i="6"/>
  <c r="AB60" i="6" s="1"/>
  <c r="W25" i="6"/>
  <c r="X25" i="6" s="1"/>
  <c r="Y25" i="6" s="1"/>
  <c r="Z25" i="6"/>
  <c r="AB25" i="6" s="1"/>
  <c r="Z34" i="6"/>
  <c r="AB34" i="6" s="1"/>
  <c r="W34" i="6"/>
  <c r="X34" i="6" s="1"/>
  <c r="Y34" i="6" s="1"/>
  <c r="Z43" i="6"/>
  <c r="AB43" i="6" s="1"/>
  <c r="X43" i="6"/>
  <c r="Y43" i="6" s="1"/>
  <c r="AA43" i="6" s="1"/>
  <c r="W43" i="6"/>
  <c r="W23" i="6"/>
  <c r="X23" i="6" s="1"/>
  <c r="Y23" i="6" s="1"/>
  <c r="Z23" i="6"/>
  <c r="AB23" i="6" s="1"/>
  <c r="X31" i="6"/>
  <c r="Z31" i="6"/>
  <c r="Y31" i="6"/>
  <c r="AA31" i="6"/>
  <c r="AB31" i="6"/>
  <c r="W31" i="6"/>
  <c r="Z11" i="6"/>
  <c r="AB11" i="6" s="1"/>
  <c r="W11" i="6"/>
  <c r="X11" i="6" s="1"/>
  <c r="Y11" i="6" s="1"/>
  <c r="AC39" i="6"/>
  <c r="Z35" i="6"/>
  <c r="AB35" i="6" s="1"/>
  <c r="W35" i="6"/>
  <c r="X35" i="6" s="1"/>
  <c r="Y35" i="6" s="1"/>
  <c r="Z14" i="6"/>
  <c r="AB14" i="6" s="1"/>
  <c r="W14" i="6"/>
  <c r="X14" i="6" s="1"/>
  <c r="Y14" i="6" s="1"/>
  <c r="W62" i="6"/>
  <c r="X62" i="6"/>
  <c r="Y62" i="6" s="1"/>
  <c r="AA62" i="6" s="1"/>
  <c r="Z62" i="6"/>
  <c r="AB62" i="6" s="1"/>
  <c r="X50" i="6"/>
  <c r="Y50" i="6" s="1"/>
  <c r="Z50" i="6"/>
  <c r="AB50" i="6" s="1"/>
  <c r="AA50" i="6"/>
  <c r="W50" i="6"/>
  <c r="X26" i="6"/>
  <c r="Y26" i="6" s="1"/>
  <c r="W26" i="6"/>
  <c r="AA26" i="6"/>
  <c r="AB26" i="6"/>
  <c r="Z26" i="6"/>
  <c r="W36" i="6"/>
  <c r="Z36" i="6"/>
  <c r="AB36" i="6" s="1"/>
  <c r="X36" i="6"/>
  <c r="Y36" i="6" s="1"/>
  <c r="AA36" i="6" s="1"/>
  <c r="W13" i="6"/>
  <c r="X13" i="6" s="1"/>
  <c r="Z13" i="6"/>
  <c r="AB13" i="6" s="1"/>
  <c r="Y13" i="6"/>
  <c r="AA13" i="6" s="1"/>
  <c r="Z28" i="6"/>
  <c r="AB28" i="6" s="1"/>
  <c r="W28" i="6"/>
  <c r="X28" i="6" s="1"/>
  <c r="Y28" i="6" s="1"/>
  <c r="W33" i="6"/>
  <c r="X33" i="6" s="1"/>
  <c r="Y33" i="6" s="1"/>
  <c r="Z33" i="6"/>
  <c r="AB33" i="6" s="1"/>
  <c r="Z55" i="6"/>
  <c r="AB55" i="6" s="1"/>
  <c r="X55" i="6"/>
  <c r="Y55" i="6" s="1"/>
  <c r="AA55" i="6" s="1"/>
  <c r="W55" i="6"/>
  <c r="W59" i="6"/>
  <c r="X59" i="6" s="1"/>
  <c r="Y59" i="6" s="1"/>
  <c r="Z59" i="6"/>
  <c r="AB59" i="6" s="1"/>
  <c r="AA22" i="6"/>
  <c r="W22" i="6"/>
  <c r="X22" i="6"/>
  <c r="Y22" i="6" s="1"/>
  <c r="Z22" i="6"/>
  <c r="AB22" i="6" s="1"/>
  <c r="W10" i="6"/>
  <c r="X10" i="6" s="1"/>
  <c r="Y10" i="6" s="1"/>
  <c r="Z10" i="6"/>
  <c r="AB10" i="6" s="1"/>
  <c r="W12" i="6"/>
  <c r="X12" i="6" s="1"/>
  <c r="Y12" i="6" s="1"/>
  <c r="Z12" i="6"/>
  <c r="AB12" i="6" s="1"/>
  <c r="W20" i="6"/>
  <c r="X20" i="6" s="1"/>
  <c r="Y20" i="6" s="1"/>
  <c r="Z20" i="6"/>
  <c r="AB20" i="6" s="1"/>
  <c r="Z58" i="6"/>
  <c r="AB58" i="6" s="1"/>
  <c r="W58" i="6"/>
  <c r="X58" i="6" s="1"/>
  <c r="Y58" i="6" s="1"/>
  <c r="W47" i="6"/>
  <c r="X47" i="6"/>
  <c r="Y47" i="6" s="1"/>
  <c r="AA47" i="6" s="1"/>
  <c r="Z47" i="6"/>
  <c r="AB47" i="6" s="1"/>
  <c r="Z49" i="6"/>
  <c r="AB49" i="6" s="1"/>
  <c r="W49" i="6"/>
  <c r="X49" i="6" s="1"/>
  <c r="Y49" i="6" s="1"/>
  <c r="Z19" i="6"/>
  <c r="AB19" i="6" s="1"/>
  <c r="W19" i="6"/>
  <c r="X19" i="6" s="1"/>
  <c r="Y19" i="6" s="1"/>
  <c r="Y52" i="6"/>
  <c r="X52" i="6"/>
  <c r="AB52" i="6"/>
  <c r="W52" i="6"/>
  <c r="Z52" i="6"/>
  <c r="AA52" i="6"/>
  <c r="Z45" i="6"/>
  <c r="AB45" i="6" s="1"/>
  <c r="W45" i="6"/>
  <c r="X45" i="6"/>
  <c r="Y45" i="6" s="1"/>
  <c r="AA45" i="6" s="1"/>
  <c r="AC63" i="6"/>
  <c r="AA51" i="6" l="1"/>
  <c r="AC51" i="6" s="1"/>
  <c r="AA59" i="6"/>
  <c r="AC59" i="6" s="1"/>
  <c r="AA20" i="6"/>
  <c r="AC20" i="6" s="1"/>
  <c r="AA24" i="6"/>
  <c r="AA17" i="6"/>
  <c r="AC17" i="6" s="1"/>
  <c r="AC26" i="6"/>
  <c r="AA30" i="6"/>
  <c r="AC30" i="6" s="1"/>
  <c r="AA54" i="6"/>
  <c r="AC54" i="6" s="1"/>
  <c r="AA57" i="6"/>
  <c r="AC57" i="6" s="1"/>
  <c r="AC45" i="6"/>
  <c r="AA10" i="6"/>
  <c r="AC10" i="6" s="1"/>
  <c r="AA60" i="6"/>
  <c r="AC60" i="6" s="1"/>
  <c r="AC47" i="6"/>
  <c r="AA58" i="6"/>
  <c r="AC58" i="6" s="1"/>
  <c r="AA23" i="6"/>
  <c r="AC23" i="6" s="1"/>
  <c r="AA33" i="6"/>
  <c r="AC33" i="6" s="1"/>
  <c r="AA61" i="6"/>
  <c r="AC61" i="6" s="1"/>
  <c r="AC36" i="6"/>
  <c r="AA35" i="6"/>
  <c r="AC35" i="6" s="1"/>
  <c r="AA28" i="6"/>
  <c r="AC28" i="6" s="1"/>
  <c r="AA53" i="6"/>
  <c r="AC53" i="6" s="1"/>
  <c r="AC24" i="6"/>
  <c r="AA49" i="6"/>
  <c r="AC49" i="6" s="1"/>
  <c r="AC31" i="6"/>
  <c r="AC50" i="6"/>
  <c r="AA40" i="6"/>
  <c r="AC40" i="6" s="1"/>
  <c r="AA29" i="6"/>
  <c r="AC29" i="6" s="1"/>
  <c r="AA32" i="6"/>
  <c r="AC32" i="6" s="1"/>
  <c r="AC16" i="6"/>
  <c r="AA19" i="6"/>
  <c r="AC19" i="6" s="1"/>
  <c r="AA25" i="6"/>
  <c r="AC25" i="6" s="1"/>
  <c r="AC41" i="6"/>
  <c r="AA44" i="6"/>
  <c r="AC44" i="6" s="1"/>
  <c r="AC56" i="6"/>
  <c r="AC37" i="6"/>
  <c r="AC55" i="6"/>
  <c r="AC43" i="6"/>
  <c r="AA12" i="6"/>
  <c r="AC12" i="6" s="1"/>
  <c r="AC13" i="6"/>
  <c r="AC62" i="6"/>
  <c r="AA34" i="6"/>
  <c r="AC34" i="6" s="1"/>
  <c r="AA9" i="6"/>
  <c r="AC9" i="6" s="1"/>
  <c r="AC52" i="6"/>
  <c r="W7" i="6"/>
  <c r="X7" i="6" s="1"/>
  <c r="Y7" i="6" s="1"/>
  <c r="Z7" i="6"/>
  <c r="AB7" i="6" s="1"/>
  <c r="AC22" i="6"/>
  <c r="AC8" i="6"/>
  <c r="AA46" i="6"/>
  <c r="AC46" i="6" s="1"/>
  <c r="AC15" i="6"/>
  <c r="AC38" i="6"/>
  <c r="AA14" i="6"/>
  <c r="AC14" i="6" s="1"/>
  <c r="AA11" i="6"/>
  <c r="AC11" i="6" s="1"/>
  <c r="AA18" i="6"/>
  <c r="AC18" i="6" s="1"/>
  <c r="AA7" i="6" l="1"/>
  <c r="AC7" i="6" s="1"/>
  <c r="AC64" i="6" l="1"/>
</calcChain>
</file>

<file path=xl/sharedStrings.xml><?xml version="1.0" encoding="utf-8"?>
<sst xmlns="http://schemas.openxmlformats.org/spreadsheetml/2006/main" count="1661" uniqueCount="202">
  <si>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</si>
  <si>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</si>
  <si>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</si>
  <si>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</si>
  <si>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</si>
  <si>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</si>
  <si>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</si>
  <si>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</si>
  <si>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</si>
  <si>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</si>
  <si>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</si>
  <si>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</si>
  <si>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</si>
  <si>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</si>
  <si>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</si>
  <si>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</si>
  <si>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</si>
  <si>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</si>
  <si>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</si>
  <si>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</si>
  <si>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</si>
  <si>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</si>
  <si>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</si>
  <si>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</si>
  <si>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</si>
  <si>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</si>
  <si>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</si>
  <si>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</si>
  <si>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</si>
  <si>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</si>
  <si>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</si>
  <si>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</si>
  <si>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</si>
  <si>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</si>
  <si>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</si>
  <si>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</si>
  <si>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</si>
  <si>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</si>
  <si>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</si>
  <si>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</si>
  <si>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</si>
  <si>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</si>
  <si>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</si>
  <si>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</si>
  <si>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</si>
  <si>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</si>
  <si>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</si>
  <si>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</si>
  <si>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</si>
  <si>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</si>
  <si>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</si>
  <si>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</si>
  <si>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</si>
  <si>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</si>
  <si>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</si>
  <si>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</si>
  <si>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</si>
  <si>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</si>
  <si>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</si>
  <si>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</si>
  <si>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</si>
  <si>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</si>
  <si>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</si>
  <si>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</si>
  <si>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</si>
  <si>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</si>
  <si>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</si>
  <si>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</si>
  <si>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</si>
  <si>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</si>
  <si>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</si>
  <si>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</si>
  <si>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</si>
  <si>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</si>
  <si>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</si>
  <si>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</si>
  <si>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</si>
  <si>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</si>
  <si>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</si>
  <si>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</si>
  <si>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</si>
  <si>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</si>
  <si>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</si>
  <si>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</si>
  <si>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</si>
  <si>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</si>
  <si>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</si>
  <si>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</si>
  <si>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</si>
  <si>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</si>
  <si>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</si>
  <si>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</si>
  <si>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</si>
  <si>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</si>
  <si>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</si>
  <si>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</si>
  <si>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</si>
  <si>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</si>
  <si>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</si>
  <si>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</si>
  <si>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</si>
  <si>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</si>
  <si>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</si>
  <si>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</si>
  <si>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</si>
  <si>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</si>
  <si>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</si>
  <si>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</si>
  <si>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</si>
  <si>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</si>
  <si>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</si>
  <si>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</si>
  <si>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</si>
  <si>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</si>
  <si>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</si>
  <si>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</si>
  <si>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</si>
  <si>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</si>
  <si>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</si>
  <si>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</si>
  <si>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</si>
  <si>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</si>
  <si>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</si>
  <si>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</si>
  <si>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</si>
  <si>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</si>
  <si>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</si>
  <si>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</si>
  <si>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</si>
  <si>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</si>
  <si>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</si>
  <si>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</si>
  <si>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</si>
  <si>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</si>
  <si>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</si>
  <si>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</si>
  <si>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</si>
  <si>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</si>
  <si>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</si>
  <si>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</si>
  <si>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</si>
  <si>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</si>
  <si>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</si>
  <si>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</si>
  <si>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</si>
  <si>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</si>
  <si>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</si>
  <si>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</si>
  <si>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</si>
  <si>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</si>
  <si>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</si>
  <si>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</si>
  <si>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</si>
  <si>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</si>
  <si>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</si>
  <si>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</si>
  <si>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</si>
  <si>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</si>
  <si>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</si>
  <si>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</si>
  <si>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</si>
  <si>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</si>
  <si>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</si>
  <si>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</si>
  <si>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</si>
  <si>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</si>
  <si>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</si>
  <si>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</si>
  <si>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</si>
  <si>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</si>
  <si>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</si>
  <si>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</si>
  <si>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</si>
  <si>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</si>
  <si>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</si>
  <si>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</si>
  <si>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</si>
  <si>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</si>
  <si>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</si>
  <si>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</si>
  <si>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</si>
  <si>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</si>
  <si>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</si>
  <si>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</si>
  <si>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</si>
  <si>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</si>
  <si>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</si>
  <si>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Goal Transfers to the FY 2018-19 Allocation Worksheet</t>
  </si>
  <si>
    <t>Revised Need FY 2018-19</t>
  </si>
  <si>
    <t>FY 2018-19 Allocation Goal</t>
  </si>
  <si>
    <t xml:space="preserve">Option 3: Resources between One and Two Times the Revised Need (Enclosure 9)
</t>
  </si>
  <si>
    <t xml:space="preserve">If a county’s available resources were between one and two times the revised need, DHCS adjusted 20% of the county’s revised need by 2 minus the ratio of revised need to resources.
</t>
  </si>
  <si>
    <t xml:space="preserve">Column A displays the revised need as calculated previously on Enclosure 5, Column F.
</t>
  </si>
  <si>
    <t xml:space="preserve">Column C displays the resources if they are between one and two times the revised need. This is determined by comparing Column A to Column B. Column C displays 0% if the resources are not between 1 and 2 times revised need.
</t>
  </si>
  <si>
    <t xml:space="preserve">Column D displays the resources divided by the revised need for those counties with resources that are between one and two times the revised need. This is determined by dividing Column C by Column A.
</t>
  </si>
  <si>
    <t xml:space="preserve">Column E displays the reduction ratio for the revised need that will be weighted by resources. This is equal to 200% minus column D. 
</t>
  </si>
  <si>
    <t xml:space="preserve">Column F displays the revised portion of the county’s need between 1 and 2 times its resources to be reduced. This is determined by multiplying Column A by 20%. 
</t>
  </si>
  <si>
    <t xml:space="preserve">Column G displays 20% of the county’s revised need between 1 and 2 times the resources adjusted by resources. This is equal to Column E multiplied by Column F. 
</t>
  </si>
  <si>
    <t xml:space="preserve">Column H displays the revised need between 1 and 2 times the resources that is not adjusted by resources. This is the total of Column A multiplied by 80%.
</t>
  </si>
  <si>
    <t xml:space="preserve">Column I displays the revised need between 1 times and 2 times the resources adjusted by resources. This is the sum of Column G and Column H.
</t>
  </si>
  <si>
    <t xml:space="preserve">Column B displays the FY 2021-22 resources as calculated previously on Enclosure 6, Column J.
</t>
  </si>
  <si>
    <t>Press TAB to move to input areas. 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</si>
</sst>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b/>
      <sz val="12"/>
      <color theme="0"/>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95">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9" fontId="5" fillId="4" borderId="7" xfId="3" applyNumberFormat="1" applyFont="1" applyFill="1" applyBorder="1" applyAlignment="1">
      <alignment horizontal="center"/>
    </xf>
    <xf numFmtId="0" fontId="3" fillId="0" borderId="0" xfId="3" applyFont="1" applyFill="1"/>
    <xf numFmtId="0" fontId="3" fillId="0" borderId="0" xfId="3" applyFont="1" applyFill="1" applyBorder="1"/>
    <xf numFmtId="0" fontId="14" fillId="0" borderId="0" xfId="3" applyFont="1" applyFill="1" applyBorder="1" applyAlignment="1">
      <alignment horizontal="center"/>
    </xf>
    <xf numFmtId="0" fontId="14" fillId="0" borderId="0" xfId="3" applyFont="1" applyFill="1" applyBorder="1" applyAlignment="1"/>
    <xf numFmtId="9" fontId="14" fillId="0" borderId="0" xfId="3" applyNumberFormat="1" applyFont="1" applyFill="1" applyBorder="1" applyAlignment="1">
      <alignment horizontal="center" vertical="center"/>
    </xf>
    <xf numFmtId="9" fontId="14" fillId="0" borderId="0" xfId="3" applyNumberFormat="1" applyFont="1" applyFill="1" applyBorder="1" applyAlignment="1">
      <alignment vertical="center"/>
    </xf>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5"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14" fillId="0" borderId="7" xfId="3" applyFont="1" applyFill="1" applyBorder="1" applyAlignment="1">
      <alignment horizontal="center" vertical="center" wrapText="1"/>
    </xf>
    <xf numFmtId="0" fontId="3" fillId="0" borderId="0" xfId="3" applyFont="1" applyFill="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0" fontId="3" fillId="0" borderId="9" xfId="3" applyNumberFormat="1" applyFont="1" applyFill="1" applyBorder="1" applyAlignment="1">
      <alignment horizontal="center"/>
    </xf>
    <xf numFmtId="0" fontId="3" fillId="0" borderId="10" xfId="3" applyFont="1" applyFill="1" applyBorder="1"/>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9" fontId="3" fillId="0" borderId="11" xfId="3" applyNumberFormat="1" applyFont="1" applyFill="1" applyBorder="1" applyAlignment="1">
      <alignment horizontal="center"/>
    </xf>
    <xf numFmtId="9" fontId="3" fillId="0" borderId="4" xfId="3" applyNumberFormat="1" applyFont="1" applyFill="1" applyBorder="1" applyAlignment="1">
      <alignment horizontal="center"/>
    </xf>
    <xf numFmtId="49" fontId="3" fillId="0" borderId="9" xfId="3" applyNumberFormat="1" applyFont="1" applyFill="1" applyBorder="1" applyAlignment="1">
      <alignment horizontal="center"/>
    </xf>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16" xfId="3" applyNumberFormat="1" applyFont="1" applyFill="1" applyBorder="1"/>
    <xf numFmtId="164" fontId="3" fillId="0" borderId="12" xfId="3" applyNumberFormat="1" applyFont="1" applyFill="1" applyBorder="1"/>
    <xf numFmtId="164" fontId="3" fillId="0" borderId="9" xfId="3" applyNumberFormat="1" applyFont="1" applyFill="1" applyBorder="1"/>
    <xf numFmtId="164" fontId="3" fillId="0" borderId="4" xfId="3" applyNumberFormat="1" applyFont="1" applyFill="1" applyBorder="1"/>
    <xf numFmtId="165" fontId="3" fillId="0" borderId="4" xfId="2"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164" fontId="14" fillId="0" borderId="22" xfId="3" applyNumberFormat="1" applyFont="1" applyFill="1" applyBorder="1"/>
    <xf numFmtId="164" fontId="3" fillId="0" borderId="19" xfId="3" applyNumberFormat="1" applyFont="1" applyFill="1" applyBorder="1"/>
    <xf numFmtId="0" fontId="3" fillId="0" borderId="19" xfId="3" applyFont="1" applyFill="1" applyBorder="1"/>
    <xf numFmtId="0" fontId="3" fillId="0" borderId="27" xfId="3" applyFont="1" applyFill="1" applyBorder="1"/>
    <xf numFmtId="164" fontId="3" fillId="0" borderId="25" xfId="3" applyNumberFormat="1" applyFont="1" applyFill="1" applyBorder="1"/>
    <xf numFmtId="164" fontId="14" fillId="0" borderId="28" xfId="3" applyNumberFormat="1" applyFont="1" applyFill="1" applyBorder="1"/>
    <xf numFmtId="164" fontId="3" fillId="0" borderId="27" xfId="3" applyNumberFormat="1" applyFont="1" applyFill="1" applyBorder="1"/>
    <xf numFmtId="164" fontId="3" fillId="0" borderId="29" xfId="3" applyNumberFormat="1" applyFont="1" applyFill="1" applyBorder="1"/>
    <xf numFmtId="168" fontId="3" fillId="0" borderId="6" xfId="3" applyNumberFormat="1" applyFont="1" applyFill="1" applyBorder="1"/>
    <xf numFmtId="164" fontId="14" fillId="0" borderId="6" xfId="3" applyNumberFormat="1" applyFont="1" applyFill="1" applyBorder="1"/>
    <xf numFmtId="164" fontId="3" fillId="0" borderId="6" xfId="3" applyNumberFormat="1" applyFont="1" applyFill="1" applyBorder="1"/>
    <xf numFmtId="164" fontId="3" fillId="0" borderId="8" xfId="3" applyNumberFormat="1" applyFont="1" applyFill="1" applyBorder="1"/>
    <xf numFmtId="164" fontId="3" fillId="0" borderId="32" xfId="3"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18" fillId="0" borderId="0" xfId="0" applyFont="1" applyAlignment="1" applyProtection="1">
      <alignment vertical="top"/>
      <protection locked="0"/>
    </xf>
    <xf numFmtId="0" fontId="0" fillId="0" borderId="0" xfId="0" applyProtection="1">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0" fillId="0" borderId="0" xfId="0" applyAlignment="1" applyProtection="1">
      <alignment wrapText="1"/>
      <protection locked="0"/>
    </xf>
    <xf numFmtId="0" fontId="17" fillId="0" borderId="4" xfId="3" applyFont="1" applyFill="1" applyBorder="1" applyAlignment="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6" fontId="3" fillId="0" borderId="15" xfId="3" applyNumberFormat="1" applyFont="1" applyFill="1" applyBorder="1" applyProtection="1">
      <protection locked="0"/>
    </xf>
    <xf numFmtId="165" fontId="3" fillId="0" borderId="4" xfId="2" applyNumberFormat="1" applyFont="1" applyFill="1" applyBorder="1" applyProtection="1">
      <protection locked="0"/>
    </xf>
    <xf numFmtId="0" fontId="14" fillId="0" borderId="4" xfId="3" applyFont="1" applyFill="1" applyBorder="1" applyAlignment="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2" fontId="4" fillId="0" borderId="4" xfId="3" applyNumberFormat="1" applyFont="1" applyFill="1" applyBorder="1" applyAlignment="1">
      <alignment horizontal="center" vertic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0" fontId="14" fillId="0" borderId="1" xfId="3" applyFont="1" applyFill="1" applyBorder="1" applyAlignment="1" applyProtection="1">
      <alignment horizontal="center"/>
      <protection locked="0"/>
    </xf>
    <xf numFmtId="0" fontId="14" fillId="0" borderId="2" xfId="3" applyFont="1" applyFill="1" applyBorder="1" applyAlignment="1" applyProtection="1">
      <alignment horizontal="center"/>
      <protection locked="0"/>
    </xf>
    <xf numFmtId="0" fontId="14" fillId="0" borderId="3" xfId="3" applyFont="1" applyFill="1" applyBorder="1" applyAlignment="1" applyProtection="1">
      <alignment horizontal="center"/>
      <protection locked="0"/>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2023-24%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IN\(do%20not%20post)%20Resources%20Adjustments%20Three%20Options%20for%20Enc%207,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3.9249680775614526E-2</v>
          </cell>
          <cell r="J7">
            <v>4.292283397383239E-2</v>
          </cell>
        </row>
        <row r="8">
          <cell r="I8">
            <v>2.9090209357224161E-5</v>
          </cell>
          <cell r="J8">
            <v>3.3838630836066652E-4</v>
          </cell>
        </row>
        <row r="9">
          <cell r="I9">
            <v>7.6674995762885051E-4</v>
          </cell>
          <cell r="J9">
            <v>9.4655627222908203E-4</v>
          </cell>
        </row>
        <row r="10">
          <cell r="I10">
            <v>5.4561541393161441E-3</v>
          </cell>
          <cell r="J10">
            <v>7.0108559161818837E-3</v>
          </cell>
        </row>
        <row r="11">
          <cell r="I11">
            <v>1.0159973815207775E-3</v>
          </cell>
          <cell r="J11">
            <v>1.1932337863133846E-3</v>
          </cell>
        </row>
        <row r="12">
          <cell r="I12">
            <v>5.4274602199755177E-4</v>
          </cell>
          <cell r="J12">
            <v>9.7173249644335236E-4</v>
          </cell>
        </row>
        <row r="13">
          <cell r="I13">
            <v>2.6997028355495063E-2</v>
          </cell>
          <cell r="J13">
            <v>2.5617025455289814E-2</v>
          </cell>
        </row>
        <row r="14">
          <cell r="I14">
            <v>6.5330550344393267E-4</v>
          </cell>
          <cell r="J14">
            <v>1.1063239137659719E-3</v>
          </cell>
        </row>
        <row r="15">
          <cell r="I15">
            <v>3.8337497795811466E-3</v>
          </cell>
          <cell r="J15">
            <v>3.4003980564087208E-3</v>
          </cell>
        </row>
        <row r="16">
          <cell r="I16">
            <v>2.7510502628872582E-2</v>
          </cell>
          <cell r="J16">
            <v>2.6952270835188273E-2</v>
          </cell>
        </row>
        <row r="17">
          <cell r="I17">
            <v>7.4597196038446315E-4</v>
          </cell>
          <cell r="J17">
            <v>1.1159953825294353E-3</v>
          </cell>
        </row>
        <row r="18">
          <cell r="I18">
            <v>3.6127320747045954E-3</v>
          </cell>
          <cell r="J18">
            <v>4.2318186562152957E-3</v>
          </cell>
        </row>
        <row r="19">
          <cell r="I19">
            <v>4.9087293771158816E-3</v>
          </cell>
          <cell r="J19">
            <v>6.0200525712730685E-3</v>
          </cell>
        </row>
        <row r="20">
          <cell r="I20">
            <v>4.0920679305390408E-4</v>
          </cell>
          <cell r="J20">
            <v>6.991366456514474E-4</v>
          </cell>
        </row>
        <row r="21">
          <cell r="I21">
            <v>2.4091615377702116E-2</v>
          </cell>
          <cell r="J21">
            <v>2.2994504916741702E-2</v>
          </cell>
        </row>
        <row r="22">
          <cell r="I22">
            <v>3.8085336290826451E-3</v>
          </cell>
          <cell r="J22">
            <v>3.5666972260002595E-3</v>
          </cell>
        </row>
        <row r="23">
          <cell r="I23">
            <v>1.739147102519915E-3</v>
          </cell>
          <cell r="J23">
            <v>2.0640705084942735E-3</v>
          </cell>
        </row>
        <row r="24">
          <cell r="I24">
            <v>5.8736634750420475E-4</v>
          </cell>
          <cell r="J24">
            <v>1.0088123622072778E-3</v>
          </cell>
        </row>
        <row r="25">
          <cell r="I25">
            <v>0.2770478563859482</v>
          </cell>
          <cell r="J25">
            <v>0.30064048760155748</v>
          </cell>
        </row>
        <row r="26">
          <cell r="I26">
            <v>4.2004125581628759E-3</v>
          </cell>
          <cell r="J26">
            <v>3.7945016148385972E-3</v>
          </cell>
        </row>
        <row r="27">
          <cell r="I27">
            <v>6.5923001438618562E-3</v>
          </cell>
          <cell r="J27">
            <v>6.2970887115159262E-3</v>
          </cell>
        </row>
        <row r="28">
          <cell r="I28">
            <v>3.957107395535991E-4</v>
          </cell>
          <cell r="J28">
            <v>7.1176440209587584E-4</v>
          </cell>
        </row>
        <row r="29">
          <cell r="I29">
            <v>2.3168152739550612E-3</v>
          </cell>
          <cell r="J29">
            <v>3.0984146383576626E-3</v>
          </cell>
        </row>
        <row r="30">
          <cell r="I30">
            <v>7.9071596623546351E-3</v>
          </cell>
          <cell r="J30">
            <v>8.1095143581660853E-3</v>
          </cell>
        </row>
        <row r="31">
          <cell r="I31">
            <v>2.1444575074150923E-4</v>
          </cell>
          <cell r="J31">
            <v>5.6279790176832481E-4</v>
          </cell>
        </row>
        <row r="32">
          <cell r="I32">
            <v>2.9575802327043519E-4</v>
          </cell>
          <cell r="J32">
            <v>4.916219558026867E-4</v>
          </cell>
        </row>
        <row r="33">
          <cell r="I33">
            <v>1.1438175029661371E-2</v>
          </cell>
          <cell r="J33">
            <v>1.1666722317522341E-2</v>
          </cell>
        </row>
        <row r="34">
          <cell r="I34">
            <v>3.0088329210487116E-3</v>
          </cell>
          <cell r="J34">
            <v>3.5415945034174465E-3</v>
          </cell>
        </row>
        <row r="35">
          <cell r="I35">
            <v>2.2117964845098505E-3</v>
          </cell>
          <cell r="J35">
            <v>2.5734813929699867E-3</v>
          </cell>
        </row>
        <row r="36">
          <cell r="I36">
            <v>7.827871873062614E-2</v>
          </cell>
          <cell r="J36">
            <v>6.2960624601820392E-2</v>
          </cell>
        </row>
        <row r="37">
          <cell r="I37">
            <v>7.9237805103898606E-3</v>
          </cell>
          <cell r="J37">
            <v>5.7463481012891438E-3</v>
          </cell>
        </row>
        <row r="38">
          <cell r="I38">
            <v>4.1221497670122179E-4</v>
          </cell>
          <cell r="J38">
            <v>8.5651089917482921E-4</v>
          </cell>
        </row>
        <row r="39">
          <cell r="I39">
            <v>5.8058791456063207E-2</v>
          </cell>
          <cell r="J39">
            <v>4.6079243501869066E-2</v>
          </cell>
        </row>
        <row r="40">
          <cell r="I40">
            <v>3.8027066595379917E-2</v>
          </cell>
          <cell r="J40">
            <v>4.074030522024441E-2</v>
          </cell>
        </row>
        <row r="41">
          <cell r="I41">
            <v>1.479922101897299E-3</v>
          </cell>
          <cell r="J41">
            <v>1.3408079711203383E-3</v>
          </cell>
        </row>
        <row r="42">
          <cell r="I42">
            <v>5.4341653852350652E-2</v>
          </cell>
          <cell r="J42">
            <v>4.9853856115781831E-2</v>
          </cell>
        </row>
        <row r="43">
          <cell r="I43">
            <v>8.1093257953846254E-2</v>
          </cell>
          <cell r="J43">
            <v>7.1524729317614832E-2</v>
          </cell>
        </row>
        <row r="44">
          <cell r="I44">
            <v>2.3340236425095359E-2</v>
          </cell>
          <cell r="J44">
            <v>3.0353401426888381E-2</v>
          </cell>
        </row>
        <row r="45">
          <cell r="I45">
            <v>1.9188235201609834E-2</v>
          </cell>
          <cell r="J45">
            <v>1.8270778222389872E-2</v>
          </cell>
        </row>
        <row r="46">
          <cell r="I46">
            <v>6.3133088914260243E-3</v>
          </cell>
          <cell r="J46">
            <v>6.2642853982304977E-3</v>
          </cell>
        </row>
        <row r="47">
          <cell r="I47">
            <v>1.9113057793993894E-2</v>
          </cell>
          <cell r="J47">
            <v>1.7316082056975352E-2</v>
          </cell>
        </row>
        <row r="48">
          <cell r="I48">
            <v>1.2751720663151868E-2</v>
          </cell>
          <cell r="J48">
            <v>1.0904539602996496E-2</v>
          </cell>
        </row>
        <row r="49">
          <cell r="I49">
            <v>4.5923158744300752E-2</v>
          </cell>
          <cell r="J49">
            <v>4.9903211582012226E-2</v>
          </cell>
        </row>
        <row r="50">
          <cell r="I50">
            <v>7.3106609729115587E-3</v>
          </cell>
          <cell r="J50">
            <v>7.2833600354777735E-3</v>
          </cell>
        </row>
        <row r="51">
          <cell r="I51">
            <v>4.4242033897664073E-3</v>
          </cell>
          <cell r="J51">
            <v>5.130547238583881E-3</v>
          </cell>
        </row>
        <row r="52">
          <cell r="I52">
            <v>6.549746121763727E-5</v>
          </cell>
          <cell r="J52">
            <v>3.7751380252445401E-4</v>
          </cell>
        </row>
        <row r="53">
          <cell r="I53">
            <v>1.0913355957279081E-3</v>
          </cell>
          <cell r="J53">
            <v>1.4220328331816579E-3</v>
          </cell>
        </row>
        <row r="54">
          <cell r="I54">
            <v>9.5061214682389938E-3</v>
          </cell>
          <cell r="J54">
            <v>1.1111762459665572E-2</v>
          </cell>
        </row>
        <row r="55">
          <cell r="I55">
            <v>1.0518427097848539E-2</v>
          </cell>
          <cell r="J55">
            <v>9.7951659024187888E-3</v>
          </cell>
        </row>
        <row r="56">
          <cell r="I56">
            <v>1.3646151576045528E-2</v>
          </cell>
          <cell r="J56">
            <v>1.3361983523650976E-2</v>
          </cell>
        </row>
        <row r="57">
          <cell r="I57">
            <v>4.5182309290273132E-3</v>
          </cell>
          <cell r="J57">
            <v>4.9608326080197926E-3</v>
          </cell>
        </row>
        <row r="58">
          <cell r="I58">
            <v>1.6431001229353672E-3</v>
          </cell>
          <cell r="J58">
            <v>1.7686397969340466E-3</v>
          </cell>
        </row>
        <row r="59">
          <cell r="I59">
            <v>4.0812959548158138E-4</v>
          </cell>
          <cell r="J59">
            <v>6.5240009922879936E-4</v>
          </cell>
        </row>
        <row r="60">
          <cell r="I60">
            <v>1.3287425786966255E-2</v>
          </cell>
          <cell r="J60">
            <v>1.4552060249441482E-2</v>
          </cell>
        </row>
        <row r="61">
          <cell r="I61">
            <v>1.1448623715035813E-3</v>
          </cell>
          <cell r="J61">
            <v>1.3838145533242203E-3</v>
          </cell>
        </row>
        <row r="62">
          <cell r="I62">
            <v>1.8963137120257881E-2</v>
          </cell>
          <cell r="J62">
            <v>1.7758658012336469E-2</v>
          </cell>
        </row>
        <row r="63">
          <cell r="I63">
            <v>5.6400222272758654E-3</v>
          </cell>
          <cell r="J63">
            <v>4.6778101856655204E-3</v>
          </cell>
        </row>
      </sheetData>
      <sheetData sheetId="1">
        <row r="5">
          <cell r="C5">
            <v>1636194</v>
          </cell>
        </row>
      </sheetData>
      <sheetData sheetId="2"/>
      <sheetData sheetId="3">
        <row r="3">
          <cell r="E3">
            <v>2.8903624237610653E-2</v>
          </cell>
        </row>
      </sheetData>
      <sheetData sheetId="4">
        <row r="3">
          <cell r="J3">
            <v>3.0485349091801131E-2</v>
          </cell>
        </row>
      </sheetData>
      <sheetData sheetId="5">
        <row r="5">
          <cell r="F5">
            <v>1.3986505161667309</v>
          </cell>
        </row>
      </sheetData>
      <sheetData sheetId="6"/>
      <sheetData sheetId="7"/>
      <sheetData sheetId="8">
        <row r="4">
          <cell r="N4">
            <v>4.292283397383239E-2</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Resources"/>
      <sheetName val="Adjustment #1 ENC 7"/>
      <sheetName val="Adjustment #2 ENC 8"/>
      <sheetName val="Adjustment #3 ENC 9"/>
      <sheetName val="Final Resources ENC 10"/>
      <sheetName val="Final Adjustment ENC 10"/>
      <sheetName val="Self-Suff"/>
      <sheetName val="Resources"/>
    </sheetNames>
    <sheetDataSet>
      <sheetData sheetId="0">
        <row r="6">
          <cell r="V6">
            <v>4.292283397383239E-2</v>
          </cell>
        </row>
        <row r="7">
          <cell r="V7">
            <v>0</v>
          </cell>
        </row>
        <row r="8">
          <cell r="V8">
            <v>9.4655627222908203E-4</v>
          </cell>
        </row>
        <row r="9">
          <cell r="V9">
            <v>7.0108559161818837E-3</v>
          </cell>
        </row>
        <row r="10">
          <cell r="V10">
            <v>1.1932337863133846E-3</v>
          </cell>
        </row>
        <row r="11">
          <cell r="V11">
            <v>9.7173249644335236E-4</v>
          </cell>
        </row>
        <row r="12">
          <cell r="V12">
            <v>0</v>
          </cell>
        </row>
        <row r="13">
          <cell r="V13">
            <v>1.1063239137659719E-3</v>
          </cell>
        </row>
        <row r="14">
          <cell r="V14">
            <v>0</v>
          </cell>
        </row>
        <row r="15">
          <cell r="V15">
            <v>0</v>
          </cell>
        </row>
        <row r="16">
          <cell r="V16">
            <v>1.1159953825294353E-3</v>
          </cell>
        </row>
        <row r="17">
          <cell r="V17">
            <v>4.2318186562152957E-3</v>
          </cell>
        </row>
        <row r="18">
          <cell r="V18">
            <v>6.0200525712730685E-3</v>
          </cell>
        </row>
        <row r="19">
          <cell r="V19">
            <v>6.991366456514474E-4</v>
          </cell>
        </row>
        <row r="20">
          <cell r="V20">
            <v>0</v>
          </cell>
        </row>
        <row r="21">
          <cell r="V21">
            <v>0</v>
          </cell>
        </row>
        <row r="22">
          <cell r="V22">
            <v>2.0640705084942735E-3</v>
          </cell>
        </row>
        <row r="23">
          <cell r="V23">
            <v>1.0088123622072778E-3</v>
          </cell>
        </row>
        <row r="24">
          <cell r="V24">
            <v>0.30064048760155748</v>
          </cell>
        </row>
        <row r="25">
          <cell r="V25">
            <v>0</v>
          </cell>
        </row>
        <row r="26">
          <cell r="V26">
            <v>0</v>
          </cell>
        </row>
        <row r="27">
          <cell r="V27">
            <v>7.1176440209587584E-4</v>
          </cell>
        </row>
        <row r="28">
          <cell r="V28">
            <v>3.0984146383576626E-3</v>
          </cell>
        </row>
        <row r="29">
          <cell r="V29">
            <v>8.1095143581660853E-3</v>
          </cell>
        </row>
        <row r="30">
          <cell r="V30">
            <v>0</v>
          </cell>
        </row>
        <row r="31">
          <cell r="V31">
            <v>4.916219558026867E-4</v>
          </cell>
        </row>
        <row r="32">
          <cell r="V32">
            <v>1.1666722317522341E-2</v>
          </cell>
        </row>
        <row r="33">
          <cell r="V33">
            <v>3.5415945034174465E-3</v>
          </cell>
        </row>
        <row r="34">
          <cell r="V34">
            <v>2.5734813929699867E-3</v>
          </cell>
        </row>
        <row r="35">
          <cell r="V35">
            <v>0</v>
          </cell>
        </row>
        <row r="36">
          <cell r="V36">
            <v>0</v>
          </cell>
        </row>
        <row r="37">
          <cell r="V37">
            <v>0</v>
          </cell>
        </row>
        <row r="38">
          <cell r="V38">
            <v>0</v>
          </cell>
        </row>
        <row r="39">
          <cell r="V39">
            <v>4.074030522024441E-2</v>
          </cell>
        </row>
        <row r="40">
          <cell r="V40">
            <v>0</v>
          </cell>
        </row>
        <row r="41">
          <cell r="V41">
            <v>0</v>
          </cell>
        </row>
        <row r="42">
          <cell r="V42">
            <v>0</v>
          </cell>
        </row>
        <row r="43">
          <cell r="V43">
            <v>3.0353401426888381E-2</v>
          </cell>
        </row>
        <row r="44">
          <cell r="V44">
            <v>0</v>
          </cell>
        </row>
        <row r="45">
          <cell r="V45">
            <v>0</v>
          </cell>
        </row>
        <row r="46">
          <cell r="V46">
            <v>0</v>
          </cell>
        </row>
        <row r="47">
          <cell r="V47">
            <v>0</v>
          </cell>
        </row>
        <row r="48">
          <cell r="V48">
            <v>4.9903211582012226E-2</v>
          </cell>
        </row>
        <row r="49">
          <cell r="V49">
            <v>0</v>
          </cell>
        </row>
        <row r="50">
          <cell r="V50">
            <v>5.130547238583881E-3</v>
          </cell>
        </row>
        <row r="51">
          <cell r="V51">
            <v>0</v>
          </cell>
        </row>
        <row r="52">
          <cell r="V52">
            <v>1.4220328331816579E-3</v>
          </cell>
        </row>
        <row r="53">
          <cell r="V53">
            <v>1.1111762459665572E-2</v>
          </cell>
        </row>
        <row r="54">
          <cell r="V54">
            <v>0</v>
          </cell>
        </row>
        <row r="55">
          <cell r="V55">
            <v>0</v>
          </cell>
        </row>
        <row r="56">
          <cell r="V56">
            <v>4.9608326080197926E-3</v>
          </cell>
        </row>
        <row r="57">
          <cell r="V57">
            <v>1.7686397969340466E-3</v>
          </cell>
        </row>
        <row r="58">
          <cell r="V58">
            <v>6.5240009922879936E-4</v>
          </cell>
        </row>
        <row r="59">
          <cell r="V59">
            <v>1.4552060249441482E-2</v>
          </cell>
        </row>
        <row r="60">
          <cell r="V60">
            <v>1.3838145533242203E-3</v>
          </cell>
        </row>
        <row r="61">
          <cell r="V61">
            <v>0</v>
          </cell>
        </row>
        <row r="62">
          <cell r="V62">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topLeftCell="L1" zoomScale="115" zoomScaleNormal="115" workbookViewId="0">
      <pane ySplit="4" topLeftCell="A59" activePane="bottomLeft" state="frozen"/>
      <selection pane="bottomLeft" activeCell="V6" sqref="V6"/>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10.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10.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59" t="s">
        <v>0</v>
      </c>
      <c r="B1" s="260"/>
      <c r="C1" s="260"/>
      <c r="D1" s="260"/>
      <c r="E1" s="260"/>
      <c r="F1" s="260"/>
      <c r="G1" s="260"/>
      <c r="H1" s="260"/>
      <c r="I1" s="261"/>
      <c r="J1" s="2"/>
      <c r="K1" s="262" t="s">
        <v>0</v>
      </c>
      <c r="L1" s="263"/>
      <c r="M1" s="263"/>
      <c r="N1" s="263"/>
      <c r="O1" s="263"/>
      <c r="P1" s="263"/>
      <c r="Q1" s="264"/>
      <c r="R1" s="4"/>
      <c r="S1" s="259" t="s">
        <v>0</v>
      </c>
      <c r="T1" s="260"/>
      <c r="U1" s="260"/>
      <c r="V1" s="260"/>
      <c r="W1" s="260"/>
      <c r="X1" s="260"/>
      <c r="Y1" s="260"/>
      <c r="Z1" s="260"/>
      <c r="AA1" s="260"/>
      <c r="AB1" s="260"/>
      <c r="AC1" s="261"/>
      <c r="AD1" s="182"/>
      <c r="AE1" s="265" t="s">
        <v>187</v>
      </c>
      <c r="AF1" s="265"/>
      <c r="AG1" s="265"/>
      <c r="AH1" s="265"/>
      <c r="AI1" s="265"/>
      <c r="AJ1" s="265"/>
      <c r="AK1" s="265"/>
    </row>
    <row r="2" spans="1:37" s="8" customFormat="1" ht="20.149999999999999" customHeight="1" x14ac:dyDescent="0.3">
      <c r="A2" s="266" t="s">
        <v>188</v>
      </c>
      <c r="B2" s="267"/>
      <c r="C2" s="268" t="s">
        <v>2</v>
      </c>
      <c r="D2" s="268"/>
      <c r="E2" s="268"/>
      <c r="F2" s="268"/>
      <c r="G2" s="268"/>
      <c r="H2" s="268"/>
      <c r="I2" s="268"/>
      <c r="J2" s="6"/>
      <c r="K2" s="266" t="s">
        <v>188</v>
      </c>
      <c r="L2" s="267"/>
      <c r="M2" s="262" t="s">
        <v>3</v>
      </c>
      <c r="N2" s="263"/>
      <c r="O2" s="263"/>
      <c r="P2" s="263"/>
      <c r="Q2" s="264"/>
      <c r="R2" s="7"/>
      <c r="S2" s="266" t="s">
        <v>188</v>
      </c>
      <c r="T2" s="267"/>
      <c r="U2" s="262" t="s">
        <v>4</v>
      </c>
      <c r="V2" s="263"/>
      <c r="W2" s="263"/>
      <c r="X2" s="263"/>
      <c r="Y2" s="263"/>
      <c r="Z2" s="263"/>
      <c r="AA2" s="263"/>
      <c r="AB2" s="263"/>
      <c r="AC2" s="264"/>
      <c r="AD2" s="183"/>
      <c r="AE2" s="265"/>
      <c r="AF2" s="265"/>
      <c r="AG2" s="265"/>
      <c r="AH2" s="265"/>
      <c r="AI2" s="265"/>
      <c r="AJ2" s="265"/>
      <c r="AK2" s="265"/>
    </row>
    <row r="3" spans="1:37" s="15" customFormat="1" ht="97" customHeight="1" x14ac:dyDescent="0.35">
      <c r="A3" s="184" t="s">
        <v>5</v>
      </c>
      <c r="B3" s="184" t="s">
        <v>6</v>
      </c>
      <c r="C3" s="184" t="s">
        <v>7</v>
      </c>
      <c r="D3" s="184" t="s">
        <v>8</v>
      </c>
      <c r="E3" s="184" t="s">
        <v>9</v>
      </c>
      <c r="F3" s="184" t="s">
        <v>10</v>
      </c>
      <c r="G3" s="184" t="s">
        <v>11</v>
      </c>
      <c r="H3" s="184" t="s">
        <v>12</v>
      </c>
      <c r="I3" s="184" t="s">
        <v>13</v>
      </c>
      <c r="J3" s="10"/>
      <c r="K3" s="184" t="s">
        <v>5</v>
      </c>
      <c r="L3" s="184" t="s">
        <v>6</v>
      </c>
      <c r="M3" s="11" t="s">
        <v>7</v>
      </c>
      <c r="N3" s="12" t="s">
        <v>14</v>
      </c>
      <c r="O3" s="12" t="s">
        <v>15</v>
      </c>
      <c r="P3" s="12" t="s">
        <v>16</v>
      </c>
      <c r="Q3" s="13"/>
      <c r="R3" s="10"/>
      <c r="S3" s="184" t="s">
        <v>5</v>
      </c>
      <c r="T3" s="14" t="s">
        <v>6</v>
      </c>
      <c r="U3" s="14" t="s">
        <v>7</v>
      </c>
      <c r="V3" s="184" t="s">
        <v>17</v>
      </c>
      <c r="W3" s="184" t="s">
        <v>18</v>
      </c>
      <c r="X3" s="184" t="s">
        <v>19</v>
      </c>
      <c r="Y3" s="184" t="s">
        <v>155</v>
      </c>
      <c r="Z3" s="184" t="s">
        <v>21</v>
      </c>
      <c r="AA3" s="184" t="s">
        <v>22</v>
      </c>
      <c r="AB3" s="184" t="s">
        <v>23</v>
      </c>
      <c r="AC3" s="184" t="s">
        <v>24</v>
      </c>
      <c r="AD3" s="184"/>
      <c r="AE3" s="184" t="s">
        <v>5</v>
      </c>
      <c r="AF3" s="256" t="s">
        <v>25</v>
      </c>
      <c r="AG3" s="257"/>
      <c r="AH3" s="257"/>
      <c r="AI3" s="258"/>
      <c r="AJ3" s="12" t="s">
        <v>26</v>
      </c>
      <c r="AK3" s="184" t="s">
        <v>189</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185" t="s">
        <v>46</v>
      </c>
    </row>
    <row r="6" spans="1:37" ht="18" customHeight="1" x14ac:dyDescent="0.3">
      <c r="A6" s="32" t="s">
        <v>47</v>
      </c>
      <c r="B6" s="33">
        <v>4.1741552389155945E-2</v>
      </c>
      <c r="C6" s="34">
        <v>4.3246141585649885E-2</v>
      </c>
      <c r="D6" s="35">
        <f>IF(B6&gt;C6,B6,0)</f>
        <v>0</v>
      </c>
      <c r="E6" s="35">
        <f>D6*0.2</f>
        <v>0</v>
      </c>
      <c r="F6" s="35">
        <f>D6-E6</f>
        <v>0</v>
      </c>
      <c r="G6" s="35">
        <f>IF(E6&gt;0,B6/C6,0)</f>
        <v>0</v>
      </c>
      <c r="H6" s="35">
        <f>G6*E6</f>
        <v>0</v>
      </c>
      <c r="I6" s="36">
        <f>ROUND(F6+H6,6)</f>
        <v>0</v>
      </c>
      <c r="J6" s="37"/>
      <c r="K6" s="32" t="s">
        <v>47</v>
      </c>
      <c r="L6" s="38">
        <f>B6</f>
        <v>4.1741552389155945E-2</v>
      </c>
      <c r="M6" s="39">
        <f>C6</f>
        <v>4.3246141585649885E-2</v>
      </c>
      <c r="N6" s="35">
        <f>IF(M6/L6&gt;2,M6,0)</f>
        <v>0</v>
      </c>
      <c r="O6" s="35">
        <f>IF(N6&gt;0,0.2*L6,0)</f>
        <v>0</v>
      </c>
      <c r="P6" s="36">
        <f>ROUND(IF(N6&gt;0,(L6-O6),0),6)</f>
        <v>0</v>
      </c>
      <c r="Q6" s="40"/>
      <c r="R6" s="37"/>
      <c r="S6" s="39" t="s">
        <v>47</v>
      </c>
      <c r="T6" s="33">
        <f t="shared" ref="T6:U37" si="0">L6</f>
        <v>4.1741552389155945E-2</v>
      </c>
      <c r="U6" s="39">
        <f t="shared" si="0"/>
        <v>4.3246141585649885E-2</v>
      </c>
      <c r="V6" s="41">
        <f>IF(AND(D6=0,N6=0),U6,0)</f>
        <v>4.3246141585649885E-2</v>
      </c>
      <c r="W6" s="35">
        <f t="shared" ref="W6:W62" si="1">IF(V6&gt;0,U6/T6,0)</f>
        <v>1.0360453579317481</v>
      </c>
      <c r="X6" s="42">
        <f t="shared" ref="X6:X62" si="2">IF(V6&gt;0,W6-1,0)</f>
        <v>3.6045357931748123E-2</v>
      </c>
      <c r="Y6" s="42">
        <f>IF(V6&gt;0,1-X6,0)</f>
        <v>0.96395464206825188</v>
      </c>
      <c r="Z6" s="35">
        <f t="shared" ref="Z6:Z62" si="3">IF(V6&gt;0,T6*0.2,0)</f>
        <v>8.348310477831189E-3</v>
      </c>
      <c r="AA6" s="42">
        <f>IF(V6&gt;0,Z6*Y6,0)</f>
        <v>8.047392638532401E-3</v>
      </c>
      <c r="AB6" s="35">
        <f>IF(V6&gt;0,T6*0.8,0)</f>
        <v>3.3393241911324756E-2</v>
      </c>
      <c r="AC6" s="36">
        <f t="shared" ref="AC6:AC62" si="4">ROUND(AB6+AA6,6)</f>
        <v>4.1440999999999999E-2</v>
      </c>
      <c r="AD6" s="142"/>
      <c r="AE6" s="32" t="s">
        <v>47</v>
      </c>
      <c r="AF6" s="43">
        <f>I6</f>
        <v>0</v>
      </c>
      <c r="AG6" s="43">
        <f>P6</f>
        <v>0</v>
      </c>
      <c r="AH6" s="43">
        <f>AC6</f>
        <v>4.1440999999999999E-2</v>
      </c>
      <c r="AI6" s="42">
        <f>SUM(AF6:AH6)</f>
        <v>4.1440999999999999E-2</v>
      </c>
      <c r="AJ6" s="42">
        <f>AI6/$AI$65</f>
        <v>4.1317831544166843E-2</v>
      </c>
      <c r="AK6" s="44">
        <f>AJ6*11931577000</f>
        <v>492986888.54225558</v>
      </c>
    </row>
    <row r="7" spans="1:37" ht="18" customHeight="1" x14ac:dyDescent="0.3">
      <c r="A7" s="45" t="s">
        <v>48</v>
      </c>
      <c r="B7" s="33">
        <v>2.5947682788243104E-5</v>
      </c>
      <c r="C7" s="34">
        <v>4.2570815929260196E-4</v>
      </c>
      <c r="D7" s="46">
        <f t="shared" ref="D7:D62" si="5">IF(B7&gt;C7,B7,0)</f>
        <v>0</v>
      </c>
      <c r="E7" s="46">
        <f t="shared" ref="E7:E62" si="6">D7*0.2</f>
        <v>0</v>
      </c>
      <c r="F7" s="46">
        <f t="shared" ref="F7:F62" si="7">D7-E7</f>
        <v>0</v>
      </c>
      <c r="G7" s="46">
        <f t="shared" ref="G7:G62" si="8">IF(E7&gt;0,B7/C7,0)</f>
        <v>0</v>
      </c>
      <c r="H7" s="46">
        <f>G7*E7</f>
        <v>0</v>
      </c>
      <c r="I7" s="47">
        <f>ROUND(F7+H7,6)</f>
        <v>0</v>
      </c>
      <c r="J7" s="37"/>
      <c r="K7" s="45" t="s">
        <v>48</v>
      </c>
      <c r="L7" s="48">
        <f t="shared" ref="L7:M38" si="9">B7</f>
        <v>2.5947682788243104E-5</v>
      </c>
      <c r="M7" s="49">
        <f t="shared" si="9"/>
        <v>4.2570815929260196E-4</v>
      </c>
      <c r="N7" s="35">
        <f t="shared" ref="N7:N62" si="10">IF(M7/L7&gt;2,M7,0)</f>
        <v>4.2570815929260196E-4</v>
      </c>
      <c r="O7" s="46">
        <f t="shared" ref="O7:O62" si="11">IF(N7&gt;0,0.2*L7,0)</f>
        <v>5.189536557648621E-6</v>
      </c>
      <c r="P7" s="47">
        <f>ROUND(IF(N7&gt;0,(L7-O7),0),6)</f>
        <v>2.0999999999999999E-5</v>
      </c>
      <c r="Q7" s="40"/>
      <c r="R7" s="37"/>
      <c r="S7" s="49" t="s">
        <v>48</v>
      </c>
      <c r="T7" s="50">
        <f t="shared" si="0"/>
        <v>2.5947682788243104E-5</v>
      </c>
      <c r="U7" s="49">
        <f t="shared" si="0"/>
        <v>4.2570815929260196E-4</v>
      </c>
      <c r="V7" s="41">
        <f t="shared" ref="V7:V62" si="12">IF(AND(D7=0,N7=0),U7,0)</f>
        <v>0</v>
      </c>
      <c r="W7" s="51">
        <f t="shared" si="1"/>
        <v>0</v>
      </c>
      <c r="X7" s="46">
        <f t="shared" si="2"/>
        <v>0</v>
      </c>
      <c r="Y7" s="46">
        <f t="shared" ref="Y7:Y62" si="13">IF(V7&gt;0,1-X7,0)</f>
        <v>0</v>
      </c>
      <c r="Z7" s="46">
        <f t="shared" si="3"/>
        <v>0</v>
      </c>
      <c r="AA7" s="46">
        <f t="shared" ref="AA7:AA62" si="14">IF(V7&gt;0,Z7*Y7,0)</f>
        <v>0</v>
      </c>
      <c r="AB7" s="35">
        <f t="shared" ref="AB7:AB62" si="15">IF(V7&gt;0,T7*0.8,0)</f>
        <v>0</v>
      </c>
      <c r="AC7" s="47">
        <f t="shared" si="4"/>
        <v>0</v>
      </c>
      <c r="AD7" s="143"/>
      <c r="AE7" s="52" t="s">
        <v>48</v>
      </c>
      <c r="AF7" s="53">
        <f t="shared" ref="AF7:AF62" si="16">I7</f>
        <v>0</v>
      </c>
      <c r="AG7" s="53">
        <f t="shared" ref="AG7:AG62" si="17">P7</f>
        <v>2.0999999999999999E-5</v>
      </c>
      <c r="AH7" s="53">
        <f t="shared" ref="AH7:AH62" si="18">AC7</f>
        <v>0</v>
      </c>
      <c r="AI7" s="46">
        <f t="shared" ref="AI7:AI62" si="19">SUM(AF7:AH7)</f>
        <v>2.0999999999999999E-5</v>
      </c>
      <c r="AJ7" s="46">
        <f t="shared" ref="AJ7:AJ62" si="20">AI7/$AI$65</f>
        <v>2.0937585058939304E-5</v>
      </c>
      <c r="AK7" s="44">
        <f t="shared" ref="AK7:AK62" si="21">AJ7*11931577000</f>
        <v>249818.40832478384</v>
      </c>
    </row>
    <row r="8" spans="1:37" ht="18" customHeight="1" x14ac:dyDescent="0.3">
      <c r="A8" s="45" t="s">
        <v>49</v>
      </c>
      <c r="B8" s="33">
        <v>7.4812884532159986E-4</v>
      </c>
      <c r="C8" s="34">
        <v>1.0356005114322035E-3</v>
      </c>
      <c r="D8" s="46">
        <f t="shared" si="5"/>
        <v>0</v>
      </c>
      <c r="E8" s="46">
        <f t="shared" si="6"/>
        <v>0</v>
      </c>
      <c r="F8" s="46">
        <f t="shared" si="7"/>
        <v>0</v>
      </c>
      <c r="G8" s="46">
        <f t="shared" si="8"/>
        <v>0</v>
      </c>
      <c r="H8" s="46">
        <f>G8*E8</f>
        <v>0</v>
      </c>
      <c r="I8" s="47">
        <f t="shared" ref="I8:I62" si="22">ROUND(F8+H8,6)</f>
        <v>0</v>
      </c>
      <c r="J8" s="37"/>
      <c r="K8" s="45" t="s">
        <v>49</v>
      </c>
      <c r="L8" s="48">
        <f t="shared" si="9"/>
        <v>7.4812884532159986E-4</v>
      </c>
      <c r="M8" s="49">
        <f t="shared" si="9"/>
        <v>1.0356005114322035E-3</v>
      </c>
      <c r="N8" s="35">
        <f t="shared" si="10"/>
        <v>0</v>
      </c>
      <c r="O8" s="46">
        <f t="shared" si="11"/>
        <v>0</v>
      </c>
      <c r="P8" s="47">
        <f t="shared" ref="P8:P62" si="23">ROUND(IF(N8&gt;0,(L8-O8),0),6)</f>
        <v>0</v>
      </c>
      <c r="Q8" s="40"/>
      <c r="R8" s="37"/>
      <c r="S8" s="49" t="s">
        <v>49</v>
      </c>
      <c r="T8" s="50">
        <f t="shared" si="0"/>
        <v>7.4812884532159986E-4</v>
      </c>
      <c r="U8" s="49">
        <f t="shared" si="0"/>
        <v>1.0356005114322035E-3</v>
      </c>
      <c r="V8" s="41">
        <f t="shared" si="12"/>
        <v>1.0356005114322035E-3</v>
      </c>
      <c r="W8" s="51">
        <f t="shared" si="1"/>
        <v>1.3842542202567092</v>
      </c>
      <c r="X8" s="46">
        <f t="shared" si="2"/>
        <v>0.38425422025670919</v>
      </c>
      <c r="Y8" s="46">
        <f t="shared" si="13"/>
        <v>0.61574577974329081</v>
      </c>
      <c r="Z8" s="46">
        <f t="shared" si="3"/>
        <v>1.4962576906431998E-4</v>
      </c>
      <c r="AA8" s="46">
        <f t="shared" si="14"/>
        <v>9.2131435842199262E-5</v>
      </c>
      <c r="AB8" s="35">
        <f t="shared" si="15"/>
        <v>5.9850307625727991E-4</v>
      </c>
      <c r="AC8" s="47">
        <f t="shared" si="4"/>
        <v>6.9099999999999999E-4</v>
      </c>
      <c r="AD8" s="143"/>
      <c r="AE8" s="52" t="s">
        <v>49</v>
      </c>
      <c r="AF8" s="53">
        <f t="shared" si="16"/>
        <v>0</v>
      </c>
      <c r="AG8" s="53">
        <f t="shared" si="17"/>
        <v>0</v>
      </c>
      <c r="AH8" s="53">
        <f t="shared" si="18"/>
        <v>6.9099999999999999E-4</v>
      </c>
      <c r="AI8" s="46">
        <f t="shared" si="19"/>
        <v>6.9099999999999999E-4</v>
      </c>
      <c r="AJ8" s="46">
        <f t="shared" si="20"/>
        <v>6.8894625122509808E-4</v>
      </c>
      <c r="AK8" s="44">
        <f t="shared" si="21"/>
        <v>8220215.2453536019</v>
      </c>
    </row>
    <row r="9" spans="1:37" ht="18" customHeight="1" x14ac:dyDescent="0.3">
      <c r="A9" s="54" t="s">
        <v>50</v>
      </c>
      <c r="B9" s="33">
        <v>5.6537305321211848E-3</v>
      </c>
      <c r="C9" s="34">
        <v>7.1283317460036823E-3</v>
      </c>
      <c r="D9" s="46">
        <f t="shared" si="5"/>
        <v>0</v>
      </c>
      <c r="E9" s="46">
        <f t="shared" si="6"/>
        <v>0</v>
      </c>
      <c r="F9" s="46">
        <f t="shared" si="7"/>
        <v>0</v>
      </c>
      <c r="G9" s="46">
        <f t="shared" si="8"/>
        <v>0</v>
      </c>
      <c r="H9" s="46">
        <f t="shared" ref="H9:H62" si="24">G9*E9</f>
        <v>0</v>
      </c>
      <c r="I9" s="47">
        <f t="shared" si="22"/>
        <v>0</v>
      </c>
      <c r="J9" s="37"/>
      <c r="K9" s="54" t="s">
        <v>50</v>
      </c>
      <c r="L9" s="48">
        <f t="shared" si="9"/>
        <v>5.6537305321211848E-3</v>
      </c>
      <c r="M9" s="49">
        <f t="shared" si="9"/>
        <v>7.1283317460036823E-3</v>
      </c>
      <c r="N9" s="35">
        <f t="shared" si="10"/>
        <v>0</v>
      </c>
      <c r="O9" s="46">
        <f t="shared" si="11"/>
        <v>0</v>
      </c>
      <c r="P9" s="47">
        <f t="shared" si="23"/>
        <v>0</v>
      </c>
      <c r="Q9" s="40"/>
      <c r="R9" s="37"/>
      <c r="S9" s="49" t="s">
        <v>50</v>
      </c>
      <c r="T9" s="50">
        <f t="shared" si="0"/>
        <v>5.6537305321211848E-3</v>
      </c>
      <c r="U9" s="49">
        <f t="shared" si="0"/>
        <v>7.1283317460036823E-3</v>
      </c>
      <c r="V9" s="41">
        <f t="shared" si="12"/>
        <v>7.1283317460036823E-3</v>
      </c>
      <c r="W9" s="51">
        <f t="shared" si="1"/>
        <v>1.2608191539205269</v>
      </c>
      <c r="X9" s="46">
        <f t="shared" si="2"/>
        <v>0.2608191539205269</v>
      </c>
      <c r="Y9" s="46">
        <f t="shared" si="13"/>
        <v>0.7391808460794731</v>
      </c>
      <c r="Z9" s="46">
        <f t="shared" si="3"/>
        <v>1.130746106424237E-3</v>
      </c>
      <c r="AA9" s="46">
        <f t="shared" si="14"/>
        <v>8.3582586364773742E-4</v>
      </c>
      <c r="AB9" s="35">
        <f>IF(V9&gt;0,T9*0.8,0)</f>
        <v>4.522984425696948E-3</v>
      </c>
      <c r="AC9" s="47">
        <f t="shared" si="4"/>
        <v>5.359E-3</v>
      </c>
      <c r="AD9" s="143"/>
      <c r="AE9" s="54" t="s">
        <v>50</v>
      </c>
      <c r="AF9" s="55">
        <f t="shared" si="16"/>
        <v>0</v>
      </c>
      <c r="AG9" s="53">
        <f t="shared" si="17"/>
        <v>0</v>
      </c>
      <c r="AH9" s="53">
        <f t="shared" si="18"/>
        <v>5.359E-3</v>
      </c>
      <c r="AI9" s="46">
        <f t="shared" si="19"/>
        <v>5.359E-3</v>
      </c>
      <c r="AJ9" s="46">
        <f t="shared" si="20"/>
        <v>5.3430723014693208E-3</v>
      </c>
      <c r="AK9" s="44">
        <f t="shared" si="21"/>
        <v>63751278.581548415</v>
      </c>
    </row>
    <row r="10" spans="1:37" ht="18" customHeight="1" x14ac:dyDescent="0.3">
      <c r="A10" s="54" t="s">
        <v>51</v>
      </c>
      <c r="B10" s="33">
        <v>9.2533044866982138E-4</v>
      </c>
      <c r="C10" s="34">
        <v>1.2551762058941646E-3</v>
      </c>
      <c r="D10" s="46">
        <f t="shared" si="5"/>
        <v>0</v>
      </c>
      <c r="E10" s="46">
        <f t="shared" si="6"/>
        <v>0</v>
      </c>
      <c r="F10" s="46">
        <f t="shared" si="7"/>
        <v>0</v>
      </c>
      <c r="G10" s="46">
        <f t="shared" si="8"/>
        <v>0</v>
      </c>
      <c r="H10" s="46">
        <f t="shared" si="24"/>
        <v>0</v>
      </c>
      <c r="I10" s="47">
        <f t="shared" si="22"/>
        <v>0</v>
      </c>
      <c r="J10" s="37"/>
      <c r="K10" s="54" t="s">
        <v>51</v>
      </c>
      <c r="L10" s="48">
        <f t="shared" si="9"/>
        <v>9.2533044866982138E-4</v>
      </c>
      <c r="M10" s="49">
        <f t="shared" si="9"/>
        <v>1.2551762058941646E-3</v>
      </c>
      <c r="N10" s="35">
        <f t="shared" si="10"/>
        <v>0</v>
      </c>
      <c r="O10" s="46">
        <f t="shared" si="11"/>
        <v>0</v>
      </c>
      <c r="P10" s="47">
        <f t="shared" si="23"/>
        <v>0</v>
      </c>
      <c r="Q10" s="40"/>
      <c r="R10" s="37"/>
      <c r="S10" s="49" t="s">
        <v>51</v>
      </c>
      <c r="T10" s="50">
        <f t="shared" si="0"/>
        <v>9.2533044866982138E-4</v>
      </c>
      <c r="U10" s="49">
        <f t="shared" si="0"/>
        <v>1.2551762058941646E-3</v>
      </c>
      <c r="V10" s="41">
        <f t="shared" si="12"/>
        <v>1.2551762058941646E-3</v>
      </c>
      <c r="W10" s="51">
        <f t="shared" si="1"/>
        <v>1.3564626644443638</v>
      </c>
      <c r="X10" s="46">
        <f t="shared" si="2"/>
        <v>0.35646266444436381</v>
      </c>
      <c r="Y10" s="46">
        <f t="shared" si="13"/>
        <v>0.64353733555563619</v>
      </c>
      <c r="Z10" s="46">
        <f t="shared" si="3"/>
        <v>1.850660897339643E-4</v>
      </c>
      <c r="AA10" s="46">
        <f t="shared" si="14"/>
        <v>1.1909693828909566E-4</v>
      </c>
      <c r="AB10" s="35">
        <f t="shared" si="15"/>
        <v>7.4026435893585719E-4</v>
      </c>
      <c r="AC10" s="47">
        <f t="shared" si="4"/>
        <v>8.5899999999999995E-4</v>
      </c>
      <c r="AD10" s="143"/>
      <c r="AE10" s="54" t="s">
        <v>51</v>
      </c>
      <c r="AF10" s="55">
        <f t="shared" si="16"/>
        <v>0</v>
      </c>
      <c r="AG10" s="56">
        <f t="shared" si="17"/>
        <v>0</v>
      </c>
      <c r="AH10" s="53">
        <f t="shared" si="18"/>
        <v>8.5899999999999995E-4</v>
      </c>
      <c r="AI10" s="46">
        <f t="shared" si="19"/>
        <v>8.5899999999999995E-4</v>
      </c>
      <c r="AJ10" s="46">
        <f t="shared" si="20"/>
        <v>8.564469316966124E-4</v>
      </c>
      <c r="AK10" s="44">
        <f t="shared" si="21"/>
        <v>10218762.511951871</v>
      </c>
    </row>
    <row r="11" spans="1:37" ht="18" customHeight="1" x14ac:dyDescent="0.3">
      <c r="A11" s="54" t="s">
        <v>52</v>
      </c>
      <c r="B11" s="33">
        <v>5.3127419449803582E-4</v>
      </c>
      <c r="C11" s="34">
        <v>1.0144012299801001E-3</v>
      </c>
      <c r="D11" s="46">
        <f t="shared" si="5"/>
        <v>0</v>
      </c>
      <c r="E11" s="46">
        <f t="shared" si="6"/>
        <v>0</v>
      </c>
      <c r="F11" s="46">
        <f t="shared" si="7"/>
        <v>0</v>
      </c>
      <c r="G11" s="46">
        <f t="shared" si="8"/>
        <v>0</v>
      </c>
      <c r="H11" s="46">
        <f t="shared" si="24"/>
        <v>0</v>
      </c>
      <c r="I11" s="47">
        <f t="shared" si="22"/>
        <v>0</v>
      </c>
      <c r="J11" s="37"/>
      <c r="K11" s="54" t="s">
        <v>52</v>
      </c>
      <c r="L11" s="48">
        <f t="shared" si="9"/>
        <v>5.3127419449803582E-4</v>
      </c>
      <c r="M11" s="49">
        <f t="shared" si="9"/>
        <v>1.0144012299801001E-3</v>
      </c>
      <c r="N11" s="35">
        <f t="shared" si="10"/>
        <v>0</v>
      </c>
      <c r="O11" s="46">
        <f t="shared" si="11"/>
        <v>0</v>
      </c>
      <c r="P11" s="47">
        <f t="shared" si="23"/>
        <v>0</v>
      </c>
      <c r="Q11" s="40"/>
      <c r="R11" s="37"/>
      <c r="S11" s="49" t="s">
        <v>52</v>
      </c>
      <c r="T11" s="50">
        <f t="shared" si="0"/>
        <v>5.3127419449803582E-4</v>
      </c>
      <c r="U11" s="49">
        <f t="shared" si="0"/>
        <v>1.0144012299801001E-3</v>
      </c>
      <c r="V11" s="41">
        <f t="shared" si="12"/>
        <v>1.0144012299801001E-3</v>
      </c>
      <c r="W11" s="51">
        <f t="shared" si="1"/>
        <v>1.9093741809510201</v>
      </c>
      <c r="X11" s="46">
        <f t="shared" si="2"/>
        <v>0.90937418095102007</v>
      </c>
      <c r="Y11" s="46">
        <f t="shared" si="13"/>
        <v>9.0625819048979928E-2</v>
      </c>
      <c r="Z11" s="46">
        <f t="shared" si="3"/>
        <v>1.0625483889960717E-4</v>
      </c>
      <c r="AA11" s="46">
        <f t="shared" si="14"/>
        <v>9.6294318031943127E-6</v>
      </c>
      <c r="AB11" s="35">
        <f t="shared" si="15"/>
        <v>4.2501935559842869E-4</v>
      </c>
      <c r="AC11" s="47">
        <f t="shared" si="4"/>
        <v>4.35E-4</v>
      </c>
      <c r="AD11" s="143"/>
      <c r="AE11" s="54" t="s">
        <v>52</v>
      </c>
      <c r="AF11" s="55">
        <f t="shared" si="16"/>
        <v>0</v>
      </c>
      <c r="AG11" s="56">
        <f t="shared" si="17"/>
        <v>0</v>
      </c>
      <c r="AH11" s="56">
        <f t="shared" si="18"/>
        <v>4.35E-4</v>
      </c>
      <c r="AI11" s="57">
        <f t="shared" si="19"/>
        <v>4.35E-4</v>
      </c>
      <c r="AJ11" s="46">
        <f t="shared" si="20"/>
        <v>4.3370711907802844E-4</v>
      </c>
      <c r="AK11" s="44">
        <f t="shared" si="21"/>
        <v>5174809.8867276656</v>
      </c>
    </row>
    <row r="12" spans="1:37" ht="18" customHeight="1" x14ac:dyDescent="0.3">
      <c r="A12" s="54" t="s">
        <v>53</v>
      </c>
      <c r="B12" s="33">
        <v>2.7745407269527775E-2</v>
      </c>
      <c r="C12" s="34">
        <v>2.452991651385357E-2</v>
      </c>
      <c r="D12" s="46">
        <f t="shared" si="5"/>
        <v>2.7745407269527775E-2</v>
      </c>
      <c r="E12" s="46">
        <f t="shared" si="6"/>
        <v>5.5490814539055555E-3</v>
      </c>
      <c r="F12" s="46">
        <f t="shared" si="7"/>
        <v>2.2196325815622218E-2</v>
      </c>
      <c r="G12" s="46">
        <f t="shared" si="8"/>
        <v>1.1310844557444057</v>
      </c>
      <c r="H12" s="46">
        <f t="shared" si="24"/>
        <v>6.2764797761721411E-3</v>
      </c>
      <c r="I12" s="47">
        <f t="shared" si="22"/>
        <v>2.8472999999999998E-2</v>
      </c>
      <c r="J12" s="37"/>
      <c r="K12" s="54" t="s">
        <v>53</v>
      </c>
      <c r="L12" s="48">
        <f t="shared" si="9"/>
        <v>2.7745407269527775E-2</v>
      </c>
      <c r="M12" s="49">
        <f t="shared" si="9"/>
        <v>2.452991651385357E-2</v>
      </c>
      <c r="N12" s="35">
        <f t="shared" si="10"/>
        <v>0</v>
      </c>
      <c r="O12" s="46">
        <f t="shared" si="11"/>
        <v>0</v>
      </c>
      <c r="P12" s="47">
        <f t="shared" si="23"/>
        <v>0</v>
      </c>
      <c r="Q12" s="40"/>
      <c r="R12" s="37"/>
      <c r="S12" s="49" t="s">
        <v>53</v>
      </c>
      <c r="T12" s="50">
        <f t="shared" si="0"/>
        <v>2.7745407269527775E-2</v>
      </c>
      <c r="U12" s="49">
        <f t="shared" si="0"/>
        <v>2.452991651385357E-2</v>
      </c>
      <c r="V12" s="41">
        <f t="shared" si="12"/>
        <v>0</v>
      </c>
      <c r="W12" s="51">
        <f t="shared" si="1"/>
        <v>0</v>
      </c>
      <c r="X12" s="46">
        <f t="shared" si="2"/>
        <v>0</v>
      </c>
      <c r="Y12" s="46">
        <f t="shared" si="13"/>
        <v>0</v>
      </c>
      <c r="Z12" s="46">
        <f t="shared" si="3"/>
        <v>0</v>
      </c>
      <c r="AA12" s="46">
        <f t="shared" si="14"/>
        <v>0</v>
      </c>
      <c r="AB12" s="35">
        <f t="shared" si="15"/>
        <v>0</v>
      </c>
      <c r="AC12" s="47">
        <f t="shared" si="4"/>
        <v>0</v>
      </c>
      <c r="AD12" s="143"/>
      <c r="AE12" s="54" t="s">
        <v>53</v>
      </c>
      <c r="AF12" s="55">
        <f t="shared" si="16"/>
        <v>2.8472999999999998E-2</v>
      </c>
      <c r="AG12" s="56">
        <f t="shared" si="17"/>
        <v>0</v>
      </c>
      <c r="AH12" s="56">
        <f t="shared" si="18"/>
        <v>0</v>
      </c>
      <c r="AI12" s="57">
        <f t="shared" si="19"/>
        <v>2.8472999999999998E-2</v>
      </c>
      <c r="AJ12" s="46">
        <f t="shared" si="20"/>
        <v>2.8388374256341845E-2</v>
      </c>
      <c r="AK12" s="44">
        <f t="shared" si="21"/>
        <v>338718073.34436047</v>
      </c>
    </row>
    <row r="13" spans="1:37" ht="18" customHeight="1" x14ac:dyDescent="0.3">
      <c r="A13" s="54" t="s">
        <v>54</v>
      </c>
      <c r="B13" s="33">
        <v>6.5153583798854147E-4</v>
      </c>
      <c r="C13" s="34">
        <v>1.2253475632892136E-3</v>
      </c>
      <c r="D13" s="46">
        <f t="shared" si="5"/>
        <v>0</v>
      </c>
      <c r="E13" s="46">
        <f t="shared" si="6"/>
        <v>0</v>
      </c>
      <c r="F13" s="46">
        <f t="shared" si="7"/>
        <v>0</v>
      </c>
      <c r="G13" s="46">
        <f t="shared" si="8"/>
        <v>0</v>
      </c>
      <c r="H13" s="46">
        <f t="shared" si="24"/>
        <v>0</v>
      </c>
      <c r="I13" s="47">
        <f t="shared" si="22"/>
        <v>0</v>
      </c>
      <c r="J13" s="37"/>
      <c r="K13" s="54" t="s">
        <v>54</v>
      </c>
      <c r="L13" s="48">
        <f t="shared" si="9"/>
        <v>6.5153583798854147E-4</v>
      </c>
      <c r="M13" s="49">
        <f t="shared" si="9"/>
        <v>1.2253475632892136E-3</v>
      </c>
      <c r="N13" s="35">
        <f t="shared" si="10"/>
        <v>0</v>
      </c>
      <c r="O13" s="46">
        <f t="shared" si="11"/>
        <v>0</v>
      </c>
      <c r="P13" s="47">
        <f t="shared" si="23"/>
        <v>0</v>
      </c>
      <c r="Q13" s="40"/>
      <c r="R13" s="37"/>
      <c r="S13" s="49" t="s">
        <v>54</v>
      </c>
      <c r="T13" s="50">
        <f t="shared" si="0"/>
        <v>6.5153583798854147E-4</v>
      </c>
      <c r="U13" s="49">
        <f t="shared" si="0"/>
        <v>1.2253475632892136E-3</v>
      </c>
      <c r="V13" s="41">
        <f t="shared" si="12"/>
        <v>1.2253475632892136E-3</v>
      </c>
      <c r="W13" s="46">
        <f t="shared" si="1"/>
        <v>1.8807063124450318</v>
      </c>
      <c r="X13" s="46">
        <f t="shared" si="2"/>
        <v>0.88070631244503184</v>
      </c>
      <c r="Y13" s="46">
        <f t="shared" si="13"/>
        <v>0.11929368755496816</v>
      </c>
      <c r="Z13" s="46">
        <f t="shared" si="3"/>
        <v>1.3030716759770831E-4</v>
      </c>
      <c r="AA13" s="46">
        <f t="shared" si="14"/>
        <v>1.5544822537573886E-5</v>
      </c>
      <c r="AB13" s="35">
        <f t="shared" si="15"/>
        <v>5.2122867039083322E-4</v>
      </c>
      <c r="AC13" s="47">
        <f t="shared" si="4"/>
        <v>5.3700000000000004E-4</v>
      </c>
      <c r="AD13" s="143"/>
      <c r="AE13" s="54" t="s">
        <v>54</v>
      </c>
      <c r="AF13" s="55">
        <f t="shared" si="16"/>
        <v>0</v>
      </c>
      <c r="AG13" s="56">
        <f t="shared" si="17"/>
        <v>0</v>
      </c>
      <c r="AH13" s="56">
        <f t="shared" si="18"/>
        <v>5.3700000000000004E-4</v>
      </c>
      <c r="AI13" s="57">
        <f t="shared" si="19"/>
        <v>5.3700000000000004E-4</v>
      </c>
      <c r="AJ13" s="46">
        <f t="shared" si="20"/>
        <v>5.3540396079287652E-4</v>
      </c>
      <c r="AK13" s="44">
        <f t="shared" si="21"/>
        <v>6388213.5843051868</v>
      </c>
    </row>
    <row r="14" spans="1:37" ht="18" customHeight="1" x14ac:dyDescent="0.3">
      <c r="A14" s="54" t="s">
        <v>55</v>
      </c>
      <c r="B14" s="33">
        <v>3.5442216974271453E-3</v>
      </c>
      <c r="C14" s="34">
        <v>3.3129379338880374E-3</v>
      </c>
      <c r="D14" s="46">
        <f t="shared" si="5"/>
        <v>3.5442216974271453E-3</v>
      </c>
      <c r="E14" s="46">
        <f t="shared" si="6"/>
        <v>7.0884433948542906E-4</v>
      </c>
      <c r="F14" s="46">
        <f t="shared" si="7"/>
        <v>2.8353773579417162E-3</v>
      </c>
      <c r="G14" s="46">
        <f t="shared" si="8"/>
        <v>1.0698122838865487</v>
      </c>
      <c r="H14" s="46">
        <f t="shared" si="24"/>
        <v>7.5833038174495898E-4</v>
      </c>
      <c r="I14" s="47">
        <f t="shared" si="22"/>
        <v>3.594E-3</v>
      </c>
      <c r="J14" s="37"/>
      <c r="K14" s="54" t="s">
        <v>55</v>
      </c>
      <c r="L14" s="48">
        <f t="shared" si="9"/>
        <v>3.5442216974271453E-3</v>
      </c>
      <c r="M14" s="49">
        <f t="shared" si="9"/>
        <v>3.3129379338880374E-3</v>
      </c>
      <c r="N14" s="35">
        <f t="shared" si="10"/>
        <v>0</v>
      </c>
      <c r="O14" s="46">
        <f t="shared" si="11"/>
        <v>0</v>
      </c>
      <c r="P14" s="47">
        <f t="shared" si="23"/>
        <v>0</v>
      </c>
      <c r="Q14" s="40"/>
      <c r="R14" s="37"/>
      <c r="S14" s="49" t="s">
        <v>55</v>
      </c>
      <c r="T14" s="50">
        <f t="shared" si="0"/>
        <v>3.5442216974271453E-3</v>
      </c>
      <c r="U14" s="49">
        <f t="shared" si="0"/>
        <v>3.3129379338880374E-3</v>
      </c>
      <c r="V14" s="41">
        <f t="shared" si="12"/>
        <v>0</v>
      </c>
      <c r="W14" s="46">
        <f t="shared" si="1"/>
        <v>0</v>
      </c>
      <c r="X14" s="46">
        <f t="shared" si="2"/>
        <v>0</v>
      </c>
      <c r="Y14" s="46">
        <f t="shared" si="13"/>
        <v>0</v>
      </c>
      <c r="Z14" s="46">
        <f t="shared" si="3"/>
        <v>0</v>
      </c>
      <c r="AA14" s="46">
        <f t="shared" si="14"/>
        <v>0</v>
      </c>
      <c r="AB14" s="35">
        <f t="shared" si="15"/>
        <v>0</v>
      </c>
      <c r="AC14" s="47">
        <f t="shared" si="4"/>
        <v>0</v>
      </c>
      <c r="AD14" s="143"/>
      <c r="AE14" s="54" t="s">
        <v>55</v>
      </c>
      <c r="AF14" s="55">
        <f t="shared" si="16"/>
        <v>3.594E-3</v>
      </c>
      <c r="AG14" s="56">
        <f t="shared" si="17"/>
        <v>0</v>
      </c>
      <c r="AH14" s="56">
        <f t="shared" si="18"/>
        <v>0</v>
      </c>
      <c r="AI14" s="57">
        <f t="shared" si="19"/>
        <v>3.594E-3</v>
      </c>
      <c r="AJ14" s="46">
        <f t="shared" si="20"/>
        <v>3.5833181286584696E-3</v>
      </c>
      <c r="AK14" s="44">
        <f t="shared" si="21"/>
        <v>42754636.167584434</v>
      </c>
    </row>
    <row r="15" spans="1:37" ht="18" customHeight="1" x14ac:dyDescent="0.3">
      <c r="A15" s="54" t="s">
        <v>56</v>
      </c>
      <c r="B15" s="33">
        <v>2.63677414496385E-2</v>
      </c>
      <c r="C15" s="34">
        <v>2.7018712545119689E-2</v>
      </c>
      <c r="D15" s="46">
        <f t="shared" si="5"/>
        <v>0</v>
      </c>
      <c r="E15" s="46">
        <f t="shared" si="6"/>
        <v>0</v>
      </c>
      <c r="F15" s="46">
        <f t="shared" si="7"/>
        <v>0</v>
      </c>
      <c r="G15" s="46">
        <f t="shared" si="8"/>
        <v>0</v>
      </c>
      <c r="H15" s="46">
        <f t="shared" si="24"/>
        <v>0</v>
      </c>
      <c r="I15" s="47">
        <f t="shared" si="22"/>
        <v>0</v>
      </c>
      <c r="J15" s="37"/>
      <c r="K15" s="54" t="s">
        <v>56</v>
      </c>
      <c r="L15" s="48">
        <f t="shared" si="9"/>
        <v>2.63677414496385E-2</v>
      </c>
      <c r="M15" s="49">
        <f t="shared" si="9"/>
        <v>2.7018712545119689E-2</v>
      </c>
      <c r="N15" s="35">
        <f t="shared" si="10"/>
        <v>0</v>
      </c>
      <c r="O15" s="46">
        <f t="shared" si="11"/>
        <v>0</v>
      </c>
      <c r="P15" s="47">
        <f t="shared" si="23"/>
        <v>0</v>
      </c>
      <c r="Q15" s="40"/>
      <c r="R15" s="37"/>
      <c r="S15" s="49" t="s">
        <v>56</v>
      </c>
      <c r="T15" s="50">
        <f t="shared" si="0"/>
        <v>2.63677414496385E-2</v>
      </c>
      <c r="U15" s="49">
        <f t="shared" si="0"/>
        <v>2.7018712545119689E-2</v>
      </c>
      <c r="V15" s="41">
        <f t="shared" si="12"/>
        <v>2.7018712545119689E-2</v>
      </c>
      <c r="W15" s="46">
        <f t="shared" si="1"/>
        <v>1.0246881628722173</v>
      </c>
      <c r="X15" s="46">
        <f t="shared" si="2"/>
        <v>2.4688162872217312E-2</v>
      </c>
      <c r="Y15" s="46">
        <f t="shared" si="13"/>
        <v>0.97531183712778269</v>
      </c>
      <c r="Z15" s="46">
        <f t="shared" si="3"/>
        <v>5.2735482899277002E-3</v>
      </c>
      <c r="AA15" s="46">
        <f t="shared" si="14"/>
        <v>5.1433540708314624E-3</v>
      </c>
      <c r="AB15" s="35">
        <f t="shared" si="15"/>
        <v>2.1094193159710801E-2</v>
      </c>
      <c r="AC15" s="47">
        <f t="shared" si="4"/>
        <v>2.6238000000000001E-2</v>
      </c>
      <c r="AD15" s="143"/>
      <c r="AE15" s="54" t="s">
        <v>56</v>
      </c>
      <c r="AF15" s="55">
        <f t="shared" si="16"/>
        <v>0</v>
      </c>
      <c r="AG15" s="56">
        <f t="shared" si="17"/>
        <v>0</v>
      </c>
      <c r="AH15" s="56">
        <f t="shared" si="18"/>
        <v>2.6238000000000001E-2</v>
      </c>
      <c r="AI15" s="57">
        <f t="shared" si="19"/>
        <v>2.6238000000000001E-2</v>
      </c>
      <c r="AJ15" s="46">
        <f t="shared" si="20"/>
        <v>2.6160016989354738E-2</v>
      </c>
      <c r="AK15" s="44">
        <f t="shared" si="21"/>
        <v>312130257.02979422</v>
      </c>
    </row>
    <row r="16" spans="1:37" ht="18" customHeight="1" x14ac:dyDescent="0.3">
      <c r="A16" s="54" t="s">
        <v>57</v>
      </c>
      <c r="B16" s="33">
        <v>6.9932806147284096E-4</v>
      </c>
      <c r="C16" s="34">
        <v>1.1811548320450082E-3</v>
      </c>
      <c r="D16" s="46">
        <f t="shared" si="5"/>
        <v>0</v>
      </c>
      <c r="E16" s="46">
        <f t="shared" si="6"/>
        <v>0</v>
      </c>
      <c r="F16" s="46">
        <f t="shared" si="7"/>
        <v>0</v>
      </c>
      <c r="G16" s="46">
        <f t="shared" si="8"/>
        <v>0</v>
      </c>
      <c r="H16" s="46">
        <f t="shared" si="24"/>
        <v>0</v>
      </c>
      <c r="I16" s="47">
        <f t="shared" si="22"/>
        <v>0</v>
      </c>
      <c r="J16" s="37"/>
      <c r="K16" s="54" t="s">
        <v>57</v>
      </c>
      <c r="L16" s="48">
        <f t="shared" si="9"/>
        <v>6.9932806147284096E-4</v>
      </c>
      <c r="M16" s="49">
        <f t="shared" si="9"/>
        <v>1.1811548320450082E-3</v>
      </c>
      <c r="N16" s="35">
        <f t="shared" si="10"/>
        <v>0</v>
      </c>
      <c r="O16" s="46">
        <f t="shared" si="11"/>
        <v>0</v>
      </c>
      <c r="P16" s="47">
        <f t="shared" si="23"/>
        <v>0</v>
      </c>
      <c r="Q16" s="40"/>
      <c r="R16" s="37"/>
      <c r="S16" s="49" t="s">
        <v>57</v>
      </c>
      <c r="T16" s="50">
        <f t="shared" si="0"/>
        <v>6.9932806147284096E-4</v>
      </c>
      <c r="U16" s="49">
        <f t="shared" si="0"/>
        <v>1.1811548320450082E-3</v>
      </c>
      <c r="V16" s="41">
        <f t="shared" si="12"/>
        <v>1.1811548320450082E-3</v>
      </c>
      <c r="W16" s="46">
        <f t="shared" si="1"/>
        <v>1.6889853233651191</v>
      </c>
      <c r="X16" s="46">
        <f t="shared" si="2"/>
        <v>0.68898532336511908</v>
      </c>
      <c r="Y16" s="46">
        <f t="shared" si="13"/>
        <v>0.31101467663488092</v>
      </c>
      <c r="Z16" s="46">
        <f t="shared" si="3"/>
        <v>1.3986561229456819E-4</v>
      </c>
      <c r="AA16" s="46">
        <f t="shared" si="14"/>
        <v>4.3500258180134749E-5</v>
      </c>
      <c r="AB16" s="35">
        <f t="shared" si="15"/>
        <v>5.5946244917827275E-4</v>
      </c>
      <c r="AC16" s="47">
        <f t="shared" si="4"/>
        <v>6.0300000000000002E-4</v>
      </c>
      <c r="AD16" s="143"/>
      <c r="AE16" s="54" t="s">
        <v>57</v>
      </c>
      <c r="AF16" s="55">
        <f t="shared" si="16"/>
        <v>0</v>
      </c>
      <c r="AG16" s="56">
        <f t="shared" si="17"/>
        <v>0</v>
      </c>
      <c r="AH16" s="56">
        <f t="shared" si="18"/>
        <v>6.0300000000000002E-4</v>
      </c>
      <c r="AI16" s="57">
        <f t="shared" si="19"/>
        <v>6.0300000000000002E-4</v>
      </c>
      <c r="AJ16" s="46">
        <f t="shared" si="20"/>
        <v>6.0120779954954287E-4</v>
      </c>
      <c r="AK16" s="44">
        <f t="shared" si="21"/>
        <v>7173357.1533259358</v>
      </c>
    </row>
    <row r="17" spans="1:37" ht="18" customHeight="1" x14ac:dyDescent="0.3">
      <c r="A17" s="54" t="s">
        <v>58</v>
      </c>
      <c r="B17" s="33">
        <v>3.3268949479654127E-3</v>
      </c>
      <c r="C17" s="34">
        <v>4.3380069431346382E-3</v>
      </c>
      <c r="D17" s="46">
        <f t="shared" si="5"/>
        <v>0</v>
      </c>
      <c r="E17" s="46">
        <f t="shared" si="6"/>
        <v>0</v>
      </c>
      <c r="F17" s="46">
        <f t="shared" si="7"/>
        <v>0</v>
      </c>
      <c r="G17" s="46">
        <f t="shared" si="8"/>
        <v>0</v>
      </c>
      <c r="H17" s="46">
        <f t="shared" si="24"/>
        <v>0</v>
      </c>
      <c r="I17" s="47">
        <f t="shared" si="22"/>
        <v>0</v>
      </c>
      <c r="J17" s="37"/>
      <c r="K17" s="54" t="s">
        <v>58</v>
      </c>
      <c r="L17" s="48">
        <f t="shared" si="9"/>
        <v>3.3268949479654127E-3</v>
      </c>
      <c r="M17" s="49">
        <f t="shared" si="9"/>
        <v>4.3380069431346382E-3</v>
      </c>
      <c r="N17" s="35">
        <f t="shared" si="10"/>
        <v>0</v>
      </c>
      <c r="O17" s="46">
        <f t="shared" si="11"/>
        <v>0</v>
      </c>
      <c r="P17" s="47">
        <f t="shared" si="23"/>
        <v>0</v>
      </c>
      <c r="Q17" s="40"/>
      <c r="R17" s="37"/>
      <c r="S17" s="49" t="s">
        <v>58</v>
      </c>
      <c r="T17" s="50">
        <f t="shared" si="0"/>
        <v>3.3268949479654127E-3</v>
      </c>
      <c r="U17" s="49">
        <f t="shared" si="0"/>
        <v>4.3380069431346382E-3</v>
      </c>
      <c r="V17" s="41">
        <f t="shared" si="12"/>
        <v>4.3380069431346382E-3</v>
      </c>
      <c r="W17" s="46">
        <f t="shared" si="1"/>
        <v>1.3039206259841714</v>
      </c>
      <c r="X17" s="46">
        <f t="shared" si="2"/>
        <v>0.30392062598417136</v>
      </c>
      <c r="Y17" s="46">
        <f t="shared" si="13"/>
        <v>0.69607937401582864</v>
      </c>
      <c r="Z17" s="46">
        <f t="shared" si="3"/>
        <v>6.6537898959308261E-4</v>
      </c>
      <c r="AA17" s="46">
        <f t="shared" si="14"/>
        <v>4.6315659055923752E-4</v>
      </c>
      <c r="AB17" s="35">
        <f t="shared" si="15"/>
        <v>2.6615159583723304E-3</v>
      </c>
      <c r="AC17" s="47">
        <f t="shared" si="4"/>
        <v>3.1250000000000002E-3</v>
      </c>
      <c r="AD17" s="143"/>
      <c r="AE17" s="54" t="s">
        <v>58</v>
      </c>
      <c r="AF17" s="55">
        <f t="shared" si="16"/>
        <v>0</v>
      </c>
      <c r="AG17" s="56">
        <f t="shared" si="17"/>
        <v>0</v>
      </c>
      <c r="AH17" s="56">
        <f t="shared" si="18"/>
        <v>3.1250000000000002E-3</v>
      </c>
      <c r="AI17" s="57">
        <f t="shared" si="19"/>
        <v>3.1250000000000002E-3</v>
      </c>
      <c r="AJ17" s="46">
        <f t="shared" si="20"/>
        <v>3.1157120623421584E-3</v>
      </c>
      <c r="AK17" s="44">
        <f t="shared" si="21"/>
        <v>37175358.381664261</v>
      </c>
    </row>
    <row r="18" spans="1:37" ht="18" customHeight="1" x14ac:dyDescent="0.3">
      <c r="A18" s="54" t="s">
        <v>59</v>
      </c>
      <c r="B18" s="33">
        <v>4.827095254339382E-3</v>
      </c>
      <c r="C18" s="34">
        <v>5.7645016338017116E-3</v>
      </c>
      <c r="D18" s="46">
        <f t="shared" si="5"/>
        <v>0</v>
      </c>
      <c r="E18" s="46">
        <f t="shared" si="6"/>
        <v>0</v>
      </c>
      <c r="F18" s="46">
        <f t="shared" si="7"/>
        <v>0</v>
      </c>
      <c r="G18" s="46">
        <f t="shared" si="8"/>
        <v>0</v>
      </c>
      <c r="H18" s="46">
        <f t="shared" si="24"/>
        <v>0</v>
      </c>
      <c r="I18" s="47">
        <f t="shared" si="22"/>
        <v>0</v>
      </c>
      <c r="J18" s="37"/>
      <c r="K18" s="54" t="s">
        <v>59</v>
      </c>
      <c r="L18" s="48">
        <f t="shared" si="9"/>
        <v>4.827095254339382E-3</v>
      </c>
      <c r="M18" s="49">
        <f t="shared" si="9"/>
        <v>5.7645016338017116E-3</v>
      </c>
      <c r="N18" s="35">
        <f t="shared" si="10"/>
        <v>0</v>
      </c>
      <c r="O18" s="46">
        <f t="shared" si="11"/>
        <v>0</v>
      </c>
      <c r="P18" s="47">
        <f t="shared" si="23"/>
        <v>0</v>
      </c>
      <c r="Q18" s="40"/>
      <c r="R18" s="37"/>
      <c r="S18" s="49" t="s">
        <v>59</v>
      </c>
      <c r="T18" s="50">
        <f t="shared" si="0"/>
        <v>4.827095254339382E-3</v>
      </c>
      <c r="U18" s="49">
        <f t="shared" si="0"/>
        <v>5.7645016338017116E-3</v>
      </c>
      <c r="V18" s="41">
        <f t="shared" si="12"/>
        <v>5.7645016338017116E-3</v>
      </c>
      <c r="W18" s="46">
        <f t="shared" si="1"/>
        <v>1.1941967850374686</v>
      </c>
      <c r="X18" s="46">
        <f t="shared" si="2"/>
        <v>0.19419678503746862</v>
      </c>
      <c r="Y18" s="46">
        <f t="shared" si="13"/>
        <v>0.80580321496253138</v>
      </c>
      <c r="Z18" s="46">
        <f t="shared" si="3"/>
        <v>9.6541905086787645E-4</v>
      </c>
      <c r="AA18" s="46">
        <f t="shared" si="14"/>
        <v>7.7793777497541048E-4</v>
      </c>
      <c r="AB18" s="35">
        <f t="shared" si="15"/>
        <v>3.8616762034715058E-3</v>
      </c>
      <c r="AC18" s="47">
        <f t="shared" si="4"/>
        <v>4.64E-3</v>
      </c>
      <c r="AD18" s="143"/>
      <c r="AE18" s="54" t="s">
        <v>59</v>
      </c>
      <c r="AF18" s="55">
        <f t="shared" si="16"/>
        <v>0</v>
      </c>
      <c r="AG18" s="56">
        <f t="shared" si="17"/>
        <v>0</v>
      </c>
      <c r="AH18" s="56">
        <f t="shared" si="18"/>
        <v>4.64E-3</v>
      </c>
      <c r="AI18" s="57">
        <f t="shared" si="19"/>
        <v>4.64E-3</v>
      </c>
      <c r="AJ18" s="46">
        <f t="shared" si="20"/>
        <v>4.6262092701656364E-3</v>
      </c>
      <c r="AK18" s="44">
        <f t="shared" si="21"/>
        <v>55197972.125095092</v>
      </c>
    </row>
    <row r="19" spans="1:37" ht="18" customHeight="1" x14ac:dyDescent="0.3">
      <c r="A19" s="54" t="s">
        <v>60</v>
      </c>
      <c r="B19" s="33">
        <v>3.9398872744916109E-4</v>
      </c>
      <c r="C19" s="34">
        <v>9.0115261891458832E-4</v>
      </c>
      <c r="D19" s="46">
        <f t="shared" si="5"/>
        <v>0</v>
      </c>
      <c r="E19" s="46">
        <f t="shared" si="6"/>
        <v>0</v>
      </c>
      <c r="F19" s="46">
        <f t="shared" si="7"/>
        <v>0</v>
      </c>
      <c r="G19" s="46">
        <f t="shared" si="8"/>
        <v>0</v>
      </c>
      <c r="H19" s="46">
        <f t="shared" si="24"/>
        <v>0</v>
      </c>
      <c r="I19" s="47">
        <f t="shared" si="22"/>
        <v>0</v>
      </c>
      <c r="J19" s="37"/>
      <c r="K19" s="54" t="s">
        <v>60</v>
      </c>
      <c r="L19" s="48">
        <f t="shared" si="9"/>
        <v>3.9398872744916109E-4</v>
      </c>
      <c r="M19" s="49">
        <f t="shared" si="9"/>
        <v>9.0115261891458832E-4</v>
      </c>
      <c r="N19" s="35">
        <f t="shared" si="10"/>
        <v>9.0115261891458832E-4</v>
      </c>
      <c r="O19" s="46">
        <f t="shared" si="11"/>
        <v>7.8797745489832217E-5</v>
      </c>
      <c r="P19" s="47">
        <f t="shared" si="23"/>
        <v>3.1500000000000001E-4</v>
      </c>
      <c r="Q19" s="40"/>
      <c r="R19" s="37"/>
      <c r="S19" s="49" t="s">
        <v>60</v>
      </c>
      <c r="T19" s="50">
        <f t="shared" si="0"/>
        <v>3.9398872744916109E-4</v>
      </c>
      <c r="U19" s="49">
        <f t="shared" si="0"/>
        <v>9.0115261891458832E-4</v>
      </c>
      <c r="V19" s="41">
        <f t="shared" si="12"/>
        <v>0</v>
      </c>
      <c r="W19" s="46">
        <f t="shared" si="1"/>
        <v>0</v>
      </c>
      <c r="X19" s="46">
        <f t="shared" si="2"/>
        <v>0</v>
      </c>
      <c r="Y19" s="46">
        <f t="shared" si="13"/>
        <v>0</v>
      </c>
      <c r="Z19" s="46">
        <f t="shared" si="3"/>
        <v>0</v>
      </c>
      <c r="AA19" s="46">
        <f t="shared" si="14"/>
        <v>0</v>
      </c>
      <c r="AB19" s="35">
        <f t="shared" si="15"/>
        <v>0</v>
      </c>
      <c r="AC19" s="47">
        <f t="shared" si="4"/>
        <v>0</v>
      </c>
      <c r="AD19" s="143"/>
      <c r="AE19" s="54" t="s">
        <v>60</v>
      </c>
      <c r="AF19" s="55">
        <f t="shared" si="16"/>
        <v>0</v>
      </c>
      <c r="AG19" s="56">
        <f t="shared" si="17"/>
        <v>3.1500000000000001E-4</v>
      </c>
      <c r="AH19" s="56">
        <f t="shared" si="18"/>
        <v>0</v>
      </c>
      <c r="AI19" s="57">
        <f t="shared" si="19"/>
        <v>3.1500000000000001E-4</v>
      </c>
      <c r="AJ19" s="46">
        <f t="shared" si="20"/>
        <v>3.1406377588408957E-4</v>
      </c>
      <c r="AK19" s="44">
        <f t="shared" si="21"/>
        <v>3747276.1248717578</v>
      </c>
    </row>
    <row r="20" spans="1:37" ht="18" customHeight="1" x14ac:dyDescent="0.3">
      <c r="A20" s="54" t="s">
        <v>61</v>
      </c>
      <c r="B20" s="33">
        <v>2.2538201665167047E-2</v>
      </c>
      <c r="C20" s="34">
        <v>2.1621982306981497E-2</v>
      </c>
      <c r="D20" s="46">
        <f t="shared" si="5"/>
        <v>2.2538201665167047E-2</v>
      </c>
      <c r="E20" s="46">
        <f t="shared" si="6"/>
        <v>4.5076403330334093E-3</v>
      </c>
      <c r="F20" s="46">
        <f t="shared" si="7"/>
        <v>1.8030561332133637E-2</v>
      </c>
      <c r="G20" s="46">
        <f t="shared" si="8"/>
        <v>1.0423744384385012</v>
      </c>
      <c r="H20" s="46">
        <f t="shared" si="24"/>
        <v>4.6986490608284387E-3</v>
      </c>
      <c r="I20" s="47">
        <f t="shared" si="22"/>
        <v>2.2728999999999999E-2</v>
      </c>
      <c r="J20" s="37"/>
      <c r="K20" s="54" t="s">
        <v>61</v>
      </c>
      <c r="L20" s="48">
        <f t="shared" si="9"/>
        <v>2.2538201665167047E-2</v>
      </c>
      <c r="M20" s="49">
        <f t="shared" si="9"/>
        <v>2.1621982306981497E-2</v>
      </c>
      <c r="N20" s="35">
        <f t="shared" si="10"/>
        <v>0</v>
      </c>
      <c r="O20" s="46">
        <f t="shared" si="11"/>
        <v>0</v>
      </c>
      <c r="P20" s="47">
        <f t="shared" si="23"/>
        <v>0</v>
      </c>
      <c r="Q20" s="40"/>
      <c r="R20" s="37"/>
      <c r="S20" s="49" t="s">
        <v>61</v>
      </c>
      <c r="T20" s="50">
        <f t="shared" si="0"/>
        <v>2.2538201665167047E-2</v>
      </c>
      <c r="U20" s="49">
        <f t="shared" si="0"/>
        <v>2.1621982306981497E-2</v>
      </c>
      <c r="V20" s="41">
        <f t="shared" si="12"/>
        <v>0</v>
      </c>
      <c r="W20" s="46">
        <f t="shared" si="1"/>
        <v>0</v>
      </c>
      <c r="X20" s="46">
        <f t="shared" si="2"/>
        <v>0</v>
      </c>
      <c r="Y20" s="46">
        <f t="shared" si="13"/>
        <v>0</v>
      </c>
      <c r="Z20" s="46">
        <f t="shared" si="3"/>
        <v>0</v>
      </c>
      <c r="AA20" s="46">
        <f t="shared" si="14"/>
        <v>0</v>
      </c>
      <c r="AB20" s="35">
        <f t="shared" si="15"/>
        <v>0</v>
      </c>
      <c r="AC20" s="47">
        <f t="shared" si="4"/>
        <v>0</v>
      </c>
      <c r="AD20" s="143"/>
      <c r="AE20" s="54" t="s">
        <v>61</v>
      </c>
      <c r="AF20" s="55">
        <f t="shared" si="16"/>
        <v>2.2728999999999999E-2</v>
      </c>
      <c r="AG20" s="56">
        <f t="shared" si="17"/>
        <v>0</v>
      </c>
      <c r="AH20" s="56">
        <f t="shared" si="18"/>
        <v>0</v>
      </c>
      <c r="AI20" s="57">
        <f t="shared" si="19"/>
        <v>2.2728999999999999E-2</v>
      </c>
      <c r="AJ20" s="46">
        <f t="shared" si="20"/>
        <v>2.2661446228791973E-2</v>
      </c>
      <c r="AK20" s="44">
        <f t="shared" si="21"/>
        <v>270386790.61019105</v>
      </c>
    </row>
    <row r="21" spans="1:37" ht="18" customHeight="1" x14ac:dyDescent="0.3">
      <c r="A21" s="54" t="s">
        <v>62</v>
      </c>
      <c r="B21" s="33">
        <v>3.7154896642943671E-3</v>
      </c>
      <c r="C21" s="34">
        <v>3.4006760177502354E-3</v>
      </c>
      <c r="D21" s="46">
        <f t="shared" si="5"/>
        <v>3.7154896642943671E-3</v>
      </c>
      <c r="E21" s="46">
        <f t="shared" si="6"/>
        <v>7.4309793285887344E-4</v>
      </c>
      <c r="F21" s="46">
        <f t="shared" si="7"/>
        <v>2.9723917314354938E-3</v>
      </c>
      <c r="G21" s="46">
        <f t="shared" si="8"/>
        <v>1.0925738426421465</v>
      </c>
      <c r="H21" s="46">
        <f t="shared" si="24"/>
        <v>8.1188936396305511E-4</v>
      </c>
      <c r="I21" s="47">
        <f t="shared" si="22"/>
        <v>3.784E-3</v>
      </c>
      <c r="J21" s="37"/>
      <c r="K21" s="54" t="s">
        <v>62</v>
      </c>
      <c r="L21" s="48">
        <f t="shared" si="9"/>
        <v>3.7154896642943671E-3</v>
      </c>
      <c r="M21" s="49">
        <f t="shared" si="9"/>
        <v>3.4006760177502354E-3</v>
      </c>
      <c r="N21" s="35">
        <f t="shared" si="10"/>
        <v>0</v>
      </c>
      <c r="O21" s="46">
        <f t="shared" si="11"/>
        <v>0</v>
      </c>
      <c r="P21" s="47">
        <f t="shared" si="23"/>
        <v>0</v>
      </c>
      <c r="Q21" s="40"/>
      <c r="R21" s="37"/>
      <c r="S21" s="49" t="s">
        <v>62</v>
      </c>
      <c r="T21" s="50">
        <f t="shared" si="0"/>
        <v>3.7154896642943671E-3</v>
      </c>
      <c r="U21" s="49">
        <f t="shared" si="0"/>
        <v>3.4006760177502354E-3</v>
      </c>
      <c r="V21" s="41">
        <f t="shared" si="12"/>
        <v>0</v>
      </c>
      <c r="W21" s="46">
        <f t="shared" si="1"/>
        <v>0</v>
      </c>
      <c r="X21" s="46">
        <f t="shared" si="2"/>
        <v>0</v>
      </c>
      <c r="Y21" s="46">
        <f t="shared" si="13"/>
        <v>0</v>
      </c>
      <c r="Z21" s="46">
        <f t="shared" si="3"/>
        <v>0</v>
      </c>
      <c r="AA21" s="46">
        <f t="shared" si="14"/>
        <v>0</v>
      </c>
      <c r="AB21" s="35">
        <f t="shared" si="15"/>
        <v>0</v>
      </c>
      <c r="AC21" s="47">
        <f t="shared" si="4"/>
        <v>0</v>
      </c>
      <c r="AD21" s="143"/>
      <c r="AE21" s="54" t="s">
        <v>62</v>
      </c>
      <c r="AF21" s="55">
        <f t="shared" si="16"/>
        <v>3.784E-3</v>
      </c>
      <c r="AG21" s="56">
        <f t="shared" si="17"/>
        <v>0</v>
      </c>
      <c r="AH21" s="56">
        <f t="shared" si="18"/>
        <v>0</v>
      </c>
      <c r="AI21" s="57">
        <f t="shared" si="19"/>
        <v>3.784E-3</v>
      </c>
      <c r="AJ21" s="46">
        <f t="shared" si="20"/>
        <v>3.7727534220488726E-3</v>
      </c>
      <c r="AK21" s="44">
        <f t="shared" si="21"/>
        <v>45014897.95718962</v>
      </c>
    </row>
    <row r="22" spans="1:37" ht="18" customHeight="1" x14ac:dyDescent="0.3">
      <c r="A22" s="54" t="s">
        <v>63</v>
      </c>
      <c r="B22" s="33">
        <v>1.6858004671940906E-3</v>
      </c>
      <c r="C22" s="34">
        <v>2.1646261818718008E-3</v>
      </c>
      <c r="D22" s="46">
        <f t="shared" si="5"/>
        <v>0</v>
      </c>
      <c r="E22" s="46">
        <f t="shared" si="6"/>
        <v>0</v>
      </c>
      <c r="F22" s="46">
        <f t="shared" si="7"/>
        <v>0</v>
      </c>
      <c r="G22" s="46">
        <f t="shared" si="8"/>
        <v>0</v>
      </c>
      <c r="H22" s="46">
        <f t="shared" si="24"/>
        <v>0</v>
      </c>
      <c r="I22" s="47">
        <f t="shared" si="22"/>
        <v>0</v>
      </c>
      <c r="J22" s="37"/>
      <c r="K22" s="54" t="s">
        <v>63</v>
      </c>
      <c r="L22" s="48">
        <f t="shared" si="9"/>
        <v>1.6858004671940906E-3</v>
      </c>
      <c r="M22" s="49">
        <f t="shared" si="9"/>
        <v>2.1646261818718008E-3</v>
      </c>
      <c r="N22" s="35">
        <f t="shared" si="10"/>
        <v>0</v>
      </c>
      <c r="O22" s="46">
        <f t="shared" si="11"/>
        <v>0</v>
      </c>
      <c r="P22" s="47">
        <f t="shared" si="23"/>
        <v>0</v>
      </c>
      <c r="Q22" s="40"/>
      <c r="R22" s="37"/>
      <c r="S22" s="49" t="s">
        <v>63</v>
      </c>
      <c r="T22" s="50">
        <f t="shared" si="0"/>
        <v>1.6858004671940906E-3</v>
      </c>
      <c r="U22" s="49">
        <f t="shared" si="0"/>
        <v>2.1646261818718008E-3</v>
      </c>
      <c r="V22" s="41">
        <f t="shared" si="12"/>
        <v>2.1646261818718008E-3</v>
      </c>
      <c r="W22" s="46">
        <f t="shared" si="1"/>
        <v>1.2840346316160927</v>
      </c>
      <c r="X22" s="46">
        <f t="shared" si="2"/>
        <v>0.28403463161609266</v>
      </c>
      <c r="Y22" s="46">
        <f t="shared" si="13"/>
        <v>0.71596536838390734</v>
      </c>
      <c r="Z22" s="46">
        <f t="shared" si="3"/>
        <v>3.3716009343881813E-4</v>
      </c>
      <c r="AA22" s="46">
        <f t="shared" si="14"/>
        <v>2.4139495050327605E-4</v>
      </c>
      <c r="AB22" s="35">
        <f t="shared" si="15"/>
        <v>1.3486403737552725E-3</v>
      </c>
      <c r="AC22" s="47">
        <f t="shared" si="4"/>
        <v>1.5900000000000001E-3</v>
      </c>
      <c r="AD22" s="143"/>
      <c r="AE22" s="54" t="s">
        <v>63</v>
      </c>
      <c r="AF22" s="55">
        <f t="shared" si="16"/>
        <v>0</v>
      </c>
      <c r="AG22" s="56">
        <f t="shared" si="17"/>
        <v>0</v>
      </c>
      <c r="AH22" s="56">
        <f t="shared" si="18"/>
        <v>1.5900000000000001E-3</v>
      </c>
      <c r="AI22" s="57">
        <f t="shared" si="19"/>
        <v>1.5900000000000001E-3</v>
      </c>
      <c r="AJ22" s="46">
        <f t="shared" si="20"/>
        <v>1.5852742973196901E-3</v>
      </c>
      <c r="AK22" s="44">
        <f t="shared" si="21"/>
        <v>18914822.344590776</v>
      </c>
    </row>
    <row r="23" spans="1:37" ht="18" customHeight="1" x14ac:dyDescent="0.3">
      <c r="A23" s="54" t="s">
        <v>64</v>
      </c>
      <c r="B23" s="33">
        <v>5.8748909291923682E-4</v>
      </c>
      <c r="C23" s="34">
        <v>1.1851623490804434E-3</v>
      </c>
      <c r="D23" s="46">
        <f t="shared" si="5"/>
        <v>0</v>
      </c>
      <c r="E23" s="46">
        <f t="shared" si="6"/>
        <v>0</v>
      </c>
      <c r="F23" s="46">
        <f t="shared" si="7"/>
        <v>0</v>
      </c>
      <c r="G23" s="46">
        <f t="shared" si="8"/>
        <v>0</v>
      </c>
      <c r="H23" s="46">
        <f t="shared" si="24"/>
        <v>0</v>
      </c>
      <c r="I23" s="47">
        <f t="shared" si="22"/>
        <v>0</v>
      </c>
      <c r="J23" s="37"/>
      <c r="K23" s="54" t="s">
        <v>64</v>
      </c>
      <c r="L23" s="48">
        <f t="shared" si="9"/>
        <v>5.8748909291923682E-4</v>
      </c>
      <c r="M23" s="49">
        <f t="shared" si="9"/>
        <v>1.1851623490804434E-3</v>
      </c>
      <c r="N23" s="35">
        <f t="shared" si="10"/>
        <v>1.1851623490804434E-3</v>
      </c>
      <c r="O23" s="46">
        <f t="shared" si="11"/>
        <v>1.1749781858384737E-4</v>
      </c>
      <c r="P23" s="47">
        <f t="shared" si="23"/>
        <v>4.6999999999999999E-4</v>
      </c>
      <c r="Q23" s="40"/>
      <c r="R23" s="37"/>
      <c r="S23" s="49" t="s">
        <v>64</v>
      </c>
      <c r="T23" s="50">
        <f t="shared" si="0"/>
        <v>5.8748909291923682E-4</v>
      </c>
      <c r="U23" s="49">
        <f t="shared" si="0"/>
        <v>1.1851623490804434E-3</v>
      </c>
      <c r="V23" s="41">
        <f t="shared" si="12"/>
        <v>0</v>
      </c>
      <c r="W23" s="46">
        <f t="shared" si="1"/>
        <v>0</v>
      </c>
      <c r="X23" s="46">
        <f t="shared" si="2"/>
        <v>0</v>
      </c>
      <c r="Y23" s="46">
        <f t="shared" si="13"/>
        <v>0</v>
      </c>
      <c r="Z23" s="46">
        <f t="shared" si="3"/>
        <v>0</v>
      </c>
      <c r="AA23" s="46">
        <f t="shared" si="14"/>
        <v>0</v>
      </c>
      <c r="AB23" s="35">
        <f t="shared" si="15"/>
        <v>0</v>
      </c>
      <c r="AC23" s="47">
        <f t="shared" si="4"/>
        <v>0</v>
      </c>
      <c r="AD23" s="143"/>
      <c r="AE23" s="54" t="s">
        <v>64</v>
      </c>
      <c r="AF23" s="55">
        <f t="shared" si="16"/>
        <v>0</v>
      </c>
      <c r="AG23" s="56">
        <f t="shared" si="17"/>
        <v>4.6999999999999999E-4</v>
      </c>
      <c r="AH23" s="56">
        <f t="shared" si="18"/>
        <v>0</v>
      </c>
      <c r="AI23" s="57">
        <f t="shared" si="19"/>
        <v>4.6999999999999999E-4</v>
      </c>
      <c r="AJ23" s="46">
        <f t="shared" si="20"/>
        <v>4.6860309417626059E-4</v>
      </c>
      <c r="AK23" s="44">
        <f t="shared" si="21"/>
        <v>5591173.9006023044</v>
      </c>
    </row>
    <row r="24" spans="1:37" ht="18" customHeight="1" x14ac:dyDescent="0.3">
      <c r="A24" s="54" t="s">
        <v>65</v>
      </c>
      <c r="B24" s="33">
        <v>0.28315718004119</v>
      </c>
      <c r="C24" s="34">
        <v>0.31044614075193588</v>
      </c>
      <c r="D24" s="46">
        <f t="shared" si="5"/>
        <v>0</v>
      </c>
      <c r="E24" s="46">
        <f t="shared" si="6"/>
        <v>0</v>
      </c>
      <c r="F24" s="46">
        <f t="shared" si="7"/>
        <v>0</v>
      </c>
      <c r="G24" s="46">
        <f t="shared" si="8"/>
        <v>0</v>
      </c>
      <c r="H24" s="46">
        <f t="shared" si="24"/>
        <v>0</v>
      </c>
      <c r="I24" s="47">
        <f t="shared" si="22"/>
        <v>0</v>
      </c>
      <c r="J24" s="37"/>
      <c r="K24" s="54" t="s">
        <v>65</v>
      </c>
      <c r="L24" s="48">
        <f t="shared" si="9"/>
        <v>0.28315718004119</v>
      </c>
      <c r="M24" s="49">
        <f t="shared" si="9"/>
        <v>0.31044614075193588</v>
      </c>
      <c r="N24" s="35">
        <f t="shared" si="10"/>
        <v>0</v>
      </c>
      <c r="O24" s="46">
        <f t="shared" si="11"/>
        <v>0</v>
      </c>
      <c r="P24" s="47">
        <f t="shared" si="23"/>
        <v>0</v>
      </c>
      <c r="Q24" s="40"/>
      <c r="R24" s="37"/>
      <c r="S24" s="49" t="s">
        <v>65</v>
      </c>
      <c r="T24" s="50">
        <f t="shared" si="0"/>
        <v>0.28315718004119</v>
      </c>
      <c r="U24" s="49">
        <f t="shared" si="0"/>
        <v>0.31044614075193588</v>
      </c>
      <c r="V24" s="41">
        <f t="shared" si="12"/>
        <v>0.31044614075193588</v>
      </c>
      <c r="W24" s="46">
        <f t="shared" si="1"/>
        <v>1.0963738963171488</v>
      </c>
      <c r="X24" s="46">
        <f t="shared" si="2"/>
        <v>9.6373896317148766E-2</v>
      </c>
      <c r="Y24" s="46">
        <f t="shared" si="13"/>
        <v>0.90362610368285123</v>
      </c>
      <c r="Z24" s="46">
        <f t="shared" si="3"/>
        <v>5.6631436008238001E-2</v>
      </c>
      <c r="AA24" s="46">
        <f t="shared" si="14"/>
        <v>5.1173643866088823E-2</v>
      </c>
      <c r="AB24" s="35">
        <f t="shared" si="15"/>
        <v>0.226525744032952</v>
      </c>
      <c r="AC24" s="47">
        <f t="shared" si="4"/>
        <v>0.27769899999999997</v>
      </c>
      <c r="AD24" s="143"/>
      <c r="AE24" s="54" t="s">
        <v>65</v>
      </c>
      <c r="AF24" s="55">
        <f t="shared" si="16"/>
        <v>0</v>
      </c>
      <c r="AG24" s="56">
        <f t="shared" si="17"/>
        <v>0</v>
      </c>
      <c r="AH24" s="56">
        <f t="shared" si="18"/>
        <v>0.27769899999999997</v>
      </c>
      <c r="AI24" s="57">
        <f t="shared" si="19"/>
        <v>0.27769899999999997</v>
      </c>
      <c r="AJ24" s="46">
        <f t="shared" si="20"/>
        <v>0.27687363968011358</v>
      </c>
      <c r="AK24" s="44">
        <f t="shared" si="21"/>
        <v>3303539151.1135306</v>
      </c>
    </row>
    <row r="25" spans="1:37" ht="18" customHeight="1" x14ac:dyDescent="0.3">
      <c r="A25" s="54" t="s">
        <v>66</v>
      </c>
      <c r="B25" s="33">
        <v>4.0702204284860924E-3</v>
      </c>
      <c r="C25" s="34">
        <v>3.6968808214323766E-3</v>
      </c>
      <c r="D25" s="46">
        <f t="shared" si="5"/>
        <v>4.0702204284860924E-3</v>
      </c>
      <c r="E25" s="46">
        <f t="shared" si="6"/>
        <v>8.1404408569721851E-4</v>
      </c>
      <c r="F25" s="46">
        <f t="shared" si="7"/>
        <v>3.2561763427888741E-3</v>
      </c>
      <c r="G25" s="46">
        <f t="shared" si="8"/>
        <v>1.1009877313029159</v>
      </c>
      <c r="H25" s="46">
        <f t="shared" si="24"/>
        <v>8.9625255109233707E-4</v>
      </c>
      <c r="I25" s="47">
        <f t="shared" si="22"/>
        <v>4.1520000000000003E-3</v>
      </c>
      <c r="J25" s="37"/>
      <c r="K25" s="54" t="s">
        <v>66</v>
      </c>
      <c r="L25" s="48">
        <f t="shared" si="9"/>
        <v>4.0702204284860924E-3</v>
      </c>
      <c r="M25" s="49">
        <f t="shared" si="9"/>
        <v>3.6968808214323766E-3</v>
      </c>
      <c r="N25" s="35">
        <f t="shared" si="10"/>
        <v>0</v>
      </c>
      <c r="O25" s="46">
        <f t="shared" si="11"/>
        <v>0</v>
      </c>
      <c r="P25" s="47">
        <f t="shared" si="23"/>
        <v>0</v>
      </c>
      <c r="Q25" s="40"/>
      <c r="R25" s="37"/>
      <c r="S25" s="49" t="s">
        <v>66</v>
      </c>
      <c r="T25" s="50">
        <f t="shared" si="0"/>
        <v>4.0702204284860924E-3</v>
      </c>
      <c r="U25" s="49">
        <f t="shared" si="0"/>
        <v>3.6968808214323766E-3</v>
      </c>
      <c r="V25" s="41">
        <f t="shared" si="12"/>
        <v>0</v>
      </c>
      <c r="W25" s="46">
        <f t="shared" si="1"/>
        <v>0</v>
      </c>
      <c r="X25" s="46">
        <f t="shared" si="2"/>
        <v>0</v>
      </c>
      <c r="Y25" s="46">
        <f t="shared" si="13"/>
        <v>0</v>
      </c>
      <c r="Z25" s="46">
        <f t="shared" si="3"/>
        <v>0</v>
      </c>
      <c r="AA25" s="46">
        <f t="shared" si="14"/>
        <v>0</v>
      </c>
      <c r="AB25" s="35">
        <f t="shared" si="15"/>
        <v>0</v>
      </c>
      <c r="AC25" s="47">
        <f t="shared" si="4"/>
        <v>0</v>
      </c>
      <c r="AD25" s="143"/>
      <c r="AE25" s="54" t="s">
        <v>66</v>
      </c>
      <c r="AF25" s="55">
        <f t="shared" si="16"/>
        <v>4.1520000000000003E-3</v>
      </c>
      <c r="AG25" s="56">
        <f t="shared" si="17"/>
        <v>0</v>
      </c>
      <c r="AH25" s="56">
        <f t="shared" si="18"/>
        <v>0</v>
      </c>
      <c r="AI25" s="57">
        <f t="shared" si="19"/>
        <v>4.1520000000000003E-3</v>
      </c>
      <c r="AJ25" s="46">
        <f t="shared" si="20"/>
        <v>4.1396596745102857E-3</v>
      </c>
      <c r="AK25" s="44">
        <f t="shared" si="21"/>
        <v>49392668.160214409</v>
      </c>
    </row>
    <row r="26" spans="1:37" ht="18" customHeight="1" x14ac:dyDescent="0.3">
      <c r="A26" s="54" t="s">
        <v>67</v>
      </c>
      <c r="B26" s="33">
        <v>6.9180643093898486E-3</v>
      </c>
      <c r="C26" s="34">
        <v>6.416879778675685E-3</v>
      </c>
      <c r="D26" s="46">
        <f t="shared" si="5"/>
        <v>6.9180643093898486E-3</v>
      </c>
      <c r="E26" s="46">
        <f t="shared" si="6"/>
        <v>1.3836128618779698E-3</v>
      </c>
      <c r="F26" s="46">
        <f t="shared" si="7"/>
        <v>5.5344514475118792E-3</v>
      </c>
      <c r="G26" s="46">
        <f t="shared" si="8"/>
        <v>1.0781040860979942</v>
      </c>
      <c r="H26" s="46">
        <f t="shared" si="24"/>
        <v>1.4916786799683789E-3</v>
      </c>
      <c r="I26" s="47">
        <f t="shared" si="22"/>
        <v>7.0260000000000001E-3</v>
      </c>
      <c r="J26" s="37"/>
      <c r="K26" s="54" t="s">
        <v>67</v>
      </c>
      <c r="L26" s="48">
        <f t="shared" si="9"/>
        <v>6.9180643093898486E-3</v>
      </c>
      <c r="M26" s="49">
        <f t="shared" si="9"/>
        <v>6.416879778675685E-3</v>
      </c>
      <c r="N26" s="35">
        <f t="shared" si="10"/>
        <v>0</v>
      </c>
      <c r="O26" s="46">
        <f t="shared" si="11"/>
        <v>0</v>
      </c>
      <c r="P26" s="47">
        <f t="shared" si="23"/>
        <v>0</v>
      </c>
      <c r="Q26" s="40"/>
      <c r="R26" s="37"/>
      <c r="S26" s="49" t="s">
        <v>67</v>
      </c>
      <c r="T26" s="50">
        <f t="shared" si="0"/>
        <v>6.9180643093898486E-3</v>
      </c>
      <c r="U26" s="49">
        <f t="shared" si="0"/>
        <v>6.416879778675685E-3</v>
      </c>
      <c r="V26" s="41">
        <f t="shared" si="12"/>
        <v>0</v>
      </c>
      <c r="W26" s="46">
        <f t="shared" si="1"/>
        <v>0</v>
      </c>
      <c r="X26" s="46">
        <f t="shared" si="2"/>
        <v>0</v>
      </c>
      <c r="Y26" s="46">
        <f t="shared" si="13"/>
        <v>0</v>
      </c>
      <c r="Z26" s="46">
        <f t="shared" si="3"/>
        <v>0</v>
      </c>
      <c r="AA26" s="46">
        <f t="shared" si="14"/>
        <v>0</v>
      </c>
      <c r="AB26" s="35">
        <f t="shared" si="15"/>
        <v>0</v>
      </c>
      <c r="AC26" s="47">
        <f t="shared" si="4"/>
        <v>0</v>
      </c>
      <c r="AD26" s="143"/>
      <c r="AE26" s="54" t="s">
        <v>67</v>
      </c>
      <c r="AF26" s="55">
        <f t="shared" si="16"/>
        <v>7.0260000000000001E-3</v>
      </c>
      <c r="AG26" s="56">
        <f t="shared" si="17"/>
        <v>0</v>
      </c>
      <c r="AH26" s="56">
        <f t="shared" si="18"/>
        <v>0</v>
      </c>
      <c r="AI26" s="57">
        <f t="shared" si="19"/>
        <v>7.0260000000000001E-3</v>
      </c>
      <c r="AJ26" s="46">
        <f t="shared" si="20"/>
        <v>7.0051177440051213E-3</v>
      </c>
      <c r="AK26" s="44">
        <f t="shared" si="21"/>
        <v>83582101.756663397</v>
      </c>
    </row>
    <row r="27" spans="1:37" ht="18" customHeight="1" x14ac:dyDescent="0.3">
      <c r="A27" s="54" t="s">
        <v>68</v>
      </c>
      <c r="B27" s="33">
        <v>3.9076761226175717E-4</v>
      </c>
      <c r="C27" s="34">
        <v>8.0805689513161361E-4</v>
      </c>
      <c r="D27" s="46">
        <f t="shared" si="5"/>
        <v>0</v>
      </c>
      <c r="E27" s="46">
        <f t="shared" si="6"/>
        <v>0</v>
      </c>
      <c r="F27" s="46">
        <f t="shared" si="7"/>
        <v>0</v>
      </c>
      <c r="G27" s="46">
        <f t="shared" si="8"/>
        <v>0</v>
      </c>
      <c r="H27" s="46">
        <f t="shared" si="24"/>
        <v>0</v>
      </c>
      <c r="I27" s="47">
        <f t="shared" si="22"/>
        <v>0</v>
      </c>
      <c r="J27" s="37"/>
      <c r="K27" s="54" t="s">
        <v>68</v>
      </c>
      <c r="L27" s="48">
        <f t="shared" si="9"/>
        <v>3.9076761226175717E-4</v>
      </c>
      <c r="M27" s="49">
        <f t="shared" si="9"/>
        <v>8.0805689513161361E-4</v>
      </c>
      <c r="N27" s="35">
        <f t="shared" si="10"/>
        <v>8.0805689513161361E-4</v>
      </c>
      <c r="O27" s="46">
        <f t="shared" si="11"/>
        <v>7.8153522452351437E-5</v>
      </c>
      <c r="P27" s="47">
        <f t="shared" si="23"/>
        <v>3.1300000000000002E-4</v>
      </c>
      <c r="Q27" s="40"/>
      <c r="R27" s="37"/>
      <c r="S27" s="49" t="s">
        <v>68</v>
      </c>
      <c r="T27" s="50">
        <f t="shared" si="0"/>
        <v>3.9076761226175717E-4</v>
      </c>
      <c r="U27" s="49">
        <f t="shared" si="0"/>
        <v>8.0805689513161361E-4</v>
      </c>
      <c r="V27" s="41">
        <f t="shared" si="12"/>
        <v>0</v>
      </c>
      <c r="W27" s="46">
        <f t="shared" si="1"/>
        <v>0</v>
      </c>
      <c r="X27" s="46">
        <f t="shared" si="2"/>
        <v>0</v>
      </c>
      <c r="Y27" s="46">
        <f t="shared" si="13"/>
        <v>0</v>
      </c>
      <c r="Z27" s="46">
        <f t="shared" si="3"/>
        <v>0</v>
      </c>
      <c r="AA27" s="46">
        <f t="shared" si="14"/>
        <v>0</v>
      </c>
      <c r="AB27" s="35">
        <f t="shared" si="15"/>
        <v>0</v>
      </c>
      <c r="AC27" s="47">
        <f t="shared" si="4"/>
        <v>0</v>
      </c>
      <c r="AD27" s="143"/>
      <c r="AE27" s="54" t="s">
        <v>68</v>
      </c>
      <c r="AF27" s="55">
        <f t="shared" si="16"/>
        <v>0</v>
      </c>
      <c r="AG27" s="56">
        <f t="shared" si="17"/>
        <v>3.1300000000000002E-4</v>
      </c>
      <c r="AH27" s="56">
        <f t="shared" si="18"/>
        <v>0</v>
      </c>
      <c r="AI27" s="57">
        <f t="shared" si="19"/>
        <v>3.1300000000000002E-4</v>
      </c>
      <c r="AJ27" s="46">
        <f t="shared" si="20"/>
        <v>3.1206972016419059E-4</v>
      </c>
      <c r="AK27" s="44">
        <f t="shared" si="21"/>
        <v>3723483.8955074926</v>
      </c>
    </row>
    <row r="28" spans="1:37" ht="18" customHeight="1" x14ac:dyDescent="0.3">
      <c r="A28" s="54" t="s">
        <v>69</v>
      </c>
      <c r="B28" s="33">
        <v>2.2618646489733505E-3</v>
      </c>
      <c r="C28" s="34">
        <v>3.295599808868501E-3</v>
      </c>
      <c r="D28" s="46">
        <f t="shared" si="5"/>
        <v>0</v>
      </c>
      <c r="E28" s="46">
        <f t="shared" si="6"/>
        <v>0</v>
      </c>
      <c r="F28" s="46">
        <f t="shared" si="7"/>
        <v>0</v>
      </c>
      <c r="G28" s="46">
        <f t="shared" si="8"/>
        <v>0</v>
      </c>
      <c r="H28" s="46">
        <f t="shared" si="24"/>
        <v>0</v>
      </c>
      <c r="I28" s="47">
        <f t="shared" si="22"/>
        <v>0</v>
      </c>
      <c r="J28" s="37"/>
      <c r="K28" s="54" t="s">
        <v>69</v>
      </c>
      <c r="L28" s="48">
        <f t="shared" si="9"/>
        <v>2.2618646489733505E-3</v>
      </c>
      <c r="M28" s="49">
        <f t="shared" si="9"/>
        <v>3.295599808868501E-3</v>
      </c>
      <c r="N28" s="35">
        <f t="shared" si="10"/>
        <v>0</v>
      </c>
      <c r="O28" s="46">
        <f t="shared" si="11"/>
        <v>0</v>
      </c>
      <c r="P28" s="47">
        <f t="shared" si="23"/>
        <v>0</v>
      </c>
      <c r="Q28" s="40"/>
      <c r="R28" s="37"/>
      <c r="S28" s="49" t="s">
        <v>69</v>
      </c>
      <c r="T28" s="50">
        <f t="shared" si="0"/>
        <v>2.2618646489733505E-3</v>
      </c>
      <c r="U28" s="49">
        <f t="shared" si="0"/>
        <v>3.295599808868501E-3</v>
      </c>
      <c r="V28" s="41">
        <f t="shared" si="12"/>
        <v>3.295599808868501E-3</v>
      </c>
      <c r="W28" s="46">
        <f t="shared" si="1"/>
        <v>1.4570278598961959</v>
      </c>
      <c r="X28" s="46">
        <f t="shared" si="2"/>
        <v>0.45702785989619588</v>
      </c>
      <c r="Y28" s="46">
        <f t="shared" si="13"/>
        <v>0.54297214010380412</v>
      </c>
      <c r="Z28" s="46">
        <f t="shared" si="3"/>
        <v>4.5237292979467012E-4</v>
      </c>
      <c r="AA28" s="46">
        <f t="shared" si="14"/>
        <v>2.4562589781563994E-4</v>
      </c>
      <c r="AB28" s="35">
        <f t="shared" si="15"/>
        <v>1.8094917191786805E-3</v>
      </c>
      <c r="AC28" s="47">
        <f t="shared" si="4"/>
        <v>2.055E-3</v>
      </c>
      <c r="AD28" s="143"/>
      <c r="AE28" s="54" t="s">
        <v>69</v>
      </c>
      <c r="AF28" s="55">
        <f t="shared" si="16"/>
        <v>0</v>
      </c>
      <c r="AG28" s="56">
        <f t="shared" si="17"/>
        <v>0</v>
      </c>
      <c r="AH28" s="56">
        <f t="shared" si="18"/>
        <v>2.055E-3</v>
      </c>
      <c r="AI28" s="57">
        <f t="shared" si="19"/>
        <v>2.055E-3</v>
      </c>
      <c r="AJ28" s="46">
        <f t="shared" si="20"/>
        <v>2.0488922521962032E-3</v>
      </c>
      <c r="AK28" s="44">
        <f t="shared" si="21"/>
        <v>24446515.671782419</v>
      </c>
    </row>
    <row r="29" spans="1:37" ht="18" customHeight="1" x14ac:dyDescent="0.3">
      <c r="A29" s="54" t="s">
        <v>70</v>
      </c>
      <c r="B29" s="33">
        <v>7.3553108346634272E-3</v>
      </c>
      <c r="C29" s="34">
        <v>7.9973583063265921E-3</v>
      </c>
      <c r="D29" s="46">
        <f t="shared" si="5"/>
        <v>0</v>
      </c>
      <c r="E29" s="46">
        <f t="shared" si="6"/>
        <v>0</v>
      </c>
      <c r="F29" s="46">
        <f t="shared" si="7"/>
        <v>0</v>
      </c>
      <c r="G29" s="46">
        <f t="shared" si="8"/>
        <v>0</v>
      </c>
      <c r="H29" s="46">
        <f t="shared" si="24"/>
        <v>0</v>
      </c>
      <c r="I29" s="47">
        <f t="shared" si="22"/>
        <v>0</v>
      </c>
      <c r="J29" s="37"/>
      <c r="K29" s="54" t="s">
        <v>70</v>
      </c>
      <c r="L29" s="48">
        <f t="shared" si="9"/>
        <v>7.3553108346634272E-3</v>
      </c>
      <c r="M29" s="49">
        <f t="shared" si="9"/>
        <v>7.9973583063265921E-3</v>
      </c>
      <c r="N29" s="35">
        <f t="shared" si="10"/>
        <v>0</v>
      </c>
      <c r="O29" s="46">
        <f t="shared" si="11"/>
        <v>0</v>
      </c>
      <c r="P29" s="47">
        <f t="shared" si="23"/>
        <v>0</v>
      </c>
      <c r="Q29" s="40"/>
      <c r="R29" s="37"/>
      <c r="S29" s="49" t="s">
        <v>70</v>
      </c>
      <c r="T29" s="50">
        <f t="shared" si="0"/>
        <v>7.3553108346634272E-3</v>
      </c>
      <c r="U29" s="49">
        <f t="shared" si="0"/>
        <v>7.9973583063265921E-3</v>
      </c>
      <c r="V29" s="41">
        <f t="shared" si="12"/>
        <v>7.9973583063265921E-3</v>
      </c>
      <c r="W29" s="46">
        <f t="shared" si="1"/>
        <v>1.0872903247864636</v>
      </c>
      <c r="X29" s="46">
        <f t="shared" si="2"/>
        <v>8.7290324786463591E-2</v>
      </c>
      <c r="Y29" s="46">
        <f t="shared" si="13"/>
        <v>0.91270967521353641</v>
      </c>
      <c r="Z29" s="46">
        <f t="shared" si="3"/>
        <v>1.4710621669326855E-3</v>
      </c>
      <c r="AA29" s="46">
        <f t="shared" si="14"/>
        <v>1.3426526726000524E-3</v>
      </c>
      <c r="AB29" s="35">
        <f t="shared" si="15"/>
        <v>5.8842486677307421E-3</v>
      </c>
      <c r="AC29" s="47">
        <f t="shared" si="4"/>
        <v>7.2269999999999999E-3</v>
      </c>
      <c r="AD29" s="143"/>
      <c r="AE29" s="54" t="s">
        <v>70</v>
      </c>
      <c r="AF29" s="55">
        <f t="shared" si="16"/>
        <v>0</v>
      </c>
      <c r="AG29" s="56">
        <f t="shared" si="17"/>
        <v>0</v>
      </c>
      <c r="AH29" s="56">
        <f t="shared" si="18"/>
        <v>7.2269999999999999E-3</v>
      </c>
      <c r="AI29" s="57">
        <f t="shared" si="19"/>
        <v>7.2269999999999999E-3</v>
      </c>
      <c r="AJ29" s="46">
        <f t="shared" si="20"/>
        <v>7.2055203438549688E-3</v>
      </c>
      <c r="AK29" s="44">
        <f t="shared" si="21"/>
        <v>85973220.80777204</v>
      </c>
    </row>
    <row r="30" spans="1:37" ht="18" customHeight="1" x14ac:dyDescent="0.3">
      <c r="A30" s="54" t="s">
        <v>71</v>
      </c>
      <c r="B30" s="33">
        <v>2.2497476845510054E-4</v>
      </c>
      <c r="C30" s="34">
        <v>6.6537334965274494E-4</v>
      </c>
      <c r="D30" s="46">
        <f t="shared" si="5"/>
        <v>0</v>
      </c>
      <c r="E30" s="46">
        <f t="shared" si="6"/>
        <v>0</v>
      </c>
      <c r="F30" s="46">
        <f t="shared" si="7"/>
        <v>0</v>
      </c>
      <c r="G30" s="46">
        <f t="shared" si="8"/>
        <v>0</v>
      </c>
      <c r="H30" s="46">
        <f t="shared" si="24"/>
        <v>0</v>
      </c>
      <c r="I30" s="47">
        <f t="shared" si="22"/>
        <v>0</v>
      </c>
      <c r="J30" s="37"/>
      <c r="K30" s="54" t="s">
        <v>71</v>
      </c>
      <c r="L30" s="48">
        <f t="shared" si="9"/>
        <v>2.2497476845510054E-4</v>
      </c>
      <c r="M30" s="49">
        <f t="shared" si="9"/>
        <v>6.6537334965274494E-4</v>
      </c>
      <c r="N30" s="35">
        <f t="shared" si="10"/>
        <v>6.6537334965274494E-4</v>
      </c>
      <c r="O30" s="46">
        <f t="shared" si="11"/>
        <v>4.4994953691020114E-5</v>
      </c>
      <c r="P30" s="47">
        <f t="shared" si="23"/>
        <v>1.8000000000000001E-4</v>
      </c>
      <c r="Q30" s="40"/>
      <c r="R30" s="37"/>
      <c r="S30" s="49" t="s">
        <v>71</v>
      </c>
      <c r="T30" s="50">
        <f t="shared" si="0"/>
        <v>2.2497476845510054E-4</v>
      </c>
      <c r="U30" s="49">
        <f t="shared" si="0"/>
        <v>6.6537334965274494E-4</v>
      </c>
      <c r="V30" s="41">
        <f t="shared" si="12"/>
        <v>0</v>
      </c>
      <c r="W30" s="46">
        <f t="shared" si="1"/>
        <v>0</v>
      </c>
      <c r="X30" s="46">
        <f t="shared" si="2"/>
        <v>0</v>
      </c>
      <c r="Y30" s="46">
        <f t="shared" si="13"/>
        <v>0</v>
      </c>
      <c r="Z30" s="46">
        <f t="shared" si="3"/>
        <v>0</v>
      </c>
      <c r="AA30" s="46">
        <f t="shared" si="14"/>
        <v>0</v>
      </c>
      <c r="AB30" s="35">
        <f t="shared" si="15"/>
        <v>0</v>
      </c>
      <c r="AC30" s="47">
        <f t="shared" si="4"/>
        <v>0</v>
      </c>
      <c r="AD30" s="143"/>
      <c r="AE30" s="54" t="s">
        <v>71</v>
      </c>
      <c r="AF30" s="55">
        <f t="shared" si="16"/>
        <v>0</v>
      </c>
      <c r="AG30" s="56">
        <f t="shared" si="17"/>
        <v>1.8000000000000001E-4</v>
      </c>
      <c r="AH30" s="56">
        <f t="shared" si="18"/>
        <v>0</v>
      </c>
      <c r="AI30" s="57">
        <f t="shared" si="19"/>
        <v>1.8000000000000001E-4</v>
      </c>
      <c r="AJ30" s="46">
        <f t="shared" si="20"/>
        <v>1.7946501479090834E-4</v>
      </c>
      <c r="AK30" s="44">
        <f t="shared" si="21"/>
        <v>2141300.6427838616</v>
      </c>
    </row>
    <row r="31" spans="1:37" ht="18" customHeight="1" x14ac:dyDescent="0.3">
      <c r="A31" s="54" t="s">
        <v>72</v>
      </c>
      <c r="B31" s="33">
        <v>3.4168910220401858E-4</v>
      </c>
      <c r="C31" s="34">
        <v>6.0099228256923999E-4</v>
      </c>
      <c r="D31" s="46">
        <f t="shared" si="5"/>
        <v>0</v>
      </c>
      <c r="E31" s="46">
        <f t="shared" si="6"/>
        <v>0</v>
      </c>
      <c r="F31" s="46">
        <f t="shared" si="7"/>
        <v>0</v>
      </c>
      <c r="G31" s="46">
        <f t="shared" si="8"/>
        <v>0</v>
      </c>
      <c r="H31" s="46">
        <f t="shared" si="24"/>
        <v>0</v>
      </c>
      <c r="I31" s="47">
        <f t="shared" si="22"/>
        <v>0</v>
      </c>
      <c r="J31" s="37"/>
      <c r="K31" s="54" t="s">
        <v>72</v>
      </c>
      <c r="L31" s="48">
        <f t="shared" si="9"/>
        <v>3.4168910220401858E-4</v>
      </c>
      <c r="M31" s="49">
        <f t="shared" si="9"/>
        <v>6.0099228256923999E-4</v>
      </c>
      <c r="N31" s="35">
        <f t="shared" si="10"/>
        <v>0</v>
      </c>
      <c r="O31" s="46">
        <f t="shared" si="11"/>
        <v>0</v>
      </c>
      <c r="P31" s="47">
        <f t="shared" si="23"/>
        <v>0</v>
      </c>
      <c r="Q31" s="40"/>
      <c r="R31" s="37"/>
      <c r="S31" s="49" t="s">
        <v>72</v>
      </c>
      <c r="T31" s="50">
        <f t="shared" si="0"/>
        <v>3.4168910220401858E-4</v>
      </c>
      <c r="U31" s="49">
        <f t="shared" si="0"/>
        <v>6.0099228256923999E-4</v>
      </c>
      <c r="V31" s="41">
        <f t="shared" si="12"/>
        <v>6.0099228256923999E-4</v>
      </c>
      <c r="W31" s="46">
        <f t="shared" si="1"/>
        <v>1.7588863053946464</v>
      </c>
      <c r="X31" s="46">
        <f t="shared" si="2"/>
        <v>0.75888630539464641</v>
      </c>
      <c r="Y31" s="46">
        <f t="shared" si="13"/>
        <v>0.24111369460535359</v>
      </c>
      <c r="Z31" s="46">
        <f t="shared" si="3"/>
        <v>6.8337820440803721E-5</v>
      </c>
      <c r="AA31" s="46">
        <f t="shared" si="14"/>
        <v>1.6477184367759437E-5</v>
      </c>
      <c r="AB31" s="35">
        <f t="shared" si="15"/>
        <v>2.7335128176321488E-4</v>
      </c>
      <c r="AC31" s="47">
        <f t="shared" si="4"/>
        <v>2.9E-4</v>
      </c>
      <c r="AD31" s="143"/>
      <c r="AE31" s="54" t="s">
        <v>72</v>
      </c>
      <c r="AF31" s="55">
        <f t="shared" si="16"/>
        <v>0</v>
      </c>
      <c r="AG31" s="56">
        <f t="shared" si="17"/>
        <v>0</v>
      </c>
      <c r="AH31" s="56">
        <f t="shared" si="18"/>
        <v>2.9E-4</v>
      </c>
      <c r="AI31" s="57">
        <f t="shared" si="19"/>
        <v>2.9E-4</v>
      </c>
      <c r="AJ31" s="46">
        <f t="shared" si="20"/>
        <v>2.8913807938535228E-4</v>
      </c>
      <c r="AK31" s="44">
        <f t="shared" si="21"/>
        <v>3449873.2578184432</v>
      </c>
    </row>
    <row r="32" spans="1:37" ht="18" customHeight="1" x14ac:dyDescent="0.3">
      <c r="A32" s="54" t="s">
        <v>73</v>
      </c>
      <c r="B32" s="33">
        <v>1.126192296106668E-2</v>
      </c>
      <c r="C32" s="34">
        <v>1.112820119555087E-2</v>
      </c>
      <c r="D32" s="46">
        <f t="shared" si="5"/>
        <v>1.126192296106668E-2</v>
      </c>
      <c r="E32" s="46">
        <f t="shared" si="6"/>
        <v>2.2523845922133362E-3</v>
      </c>
      <c r="F32" s="46">
        <f t="shared" si="7"/>
        <v>9.0095383688533447E-3</v>
      </c>
      <c r="G32" s="46">
        <f t="shared" si="8"/>
        <v>1.0120164762629626</v>
      </c>
      <c r="H32" s="46">
        <f t="shared" si="24"/>
        <v>2.2794503182007307E-3</v>
      </c>
      <c r="I32" s="47">
        <f t="shared" si="22"/>
        <v>1.1289E-2</v>
      </c>
      <c r="J32" s="37"/>
      <c r="K32" s="54" t="s">
        <v>73</v>
      </c>
      <c r="L32" s="48">
        <f t="shared" si="9"/>
        <v>1.126192296106668E-2</v>
      </c>
      <c r="M32" s="49">
        <f t="shared" si="9"/>
        <v>1.112820119555087E-2</v>
      </c>
      <c r="N32" s="35">
        <f t="shared" si="10"/>
        <v>0</v>
      </c>
      <c r="O32" s="46">
        <f t="shared" si="11"/>
        <v>0</v>
      </c>
      <c r="P32" s="47">
        <f t="shared" si="23"/>
        <v>0</v>
      </c>
      <c r="Q32" s="40"/>
      <c r="R32" s="37"/>
      <c r="S32" s="49" t="s">
        <v>73</v>
      </c>
      <c r="T32" s="50">
        <f t="shared" si="0"/>
        <v>1.126192296106668E-2</v>
      </c>
      <c r="U32" s="49">
        <f t="shared" si="0"/>
        <v>1.112820119555087E-2</v>
      </c>
      <c r="V32" s="41">
        <f t="shared" si="12"/>
        <v>0</v>
      </c>
      <c r="W32" s="46">
        <f t="shared" si="1"/>
        <v>0</v>
      </c>
      <c r="X32" s="46">
        <f t="shared" si="2"/>
        <v>0</v>
      </c>
      <c r="Y32" s="46">
        <f t="shared" si="13"/>
        <v>0</v>
      </c>
      <c r="Z32" s="46">
        <f t="shared" si="3"/>
        <v>0</v>
      </c>
      <c r="AA32" s="46">
        <f t="shared" si="14"/>
        <v>0</v>
      </c>
      <c r="AB32" s="35">
        <f t="shared" si="15"/>
        <v>0</v>
      </c>
      <c r="AC32" s="47">
        <f t="shared" si="4"/>
        <v>0</v>
      </c>
      <c r="AD32" s="143"/>
      <c r="AE32" s="54" t="s">
        <v>73</v>
      </c>
      <c r="AF32" s="55">
        <f t="shared" si="16"/>
        <v>1.1289E-2</v>
      </c>
      <c r="AG32" s="56">
        <f t="shared" si="17"/>
        <v>0</v>
      </c>
      <c r="AH32" s="56">
        <f t="shared" si="18"/>
        <v>0</v>
      </c>
      <c r="AI32" s="57">
        <f t="shared" si="19"/>
        <v>1.1289E-2</v>
      </c>
      <c r="AJ32" s="46">
        <f t="shared" si="20"/>
        <v>1.1255447510969801E-2</v>
      </c>
      <c r="AK32" s="44">
        <f t="shared" si="21"/>
        <v>134295238.64659452</v>
      </c>
    </row>
    <row r="33" spans="1:37" ht="18" customHeight="1" x14ac:dyDescent="0.3">
      <c r="A33" s="54" t="s">
        <v>74</v>
      </c>
      <c r="B33" s="33">
        <v>3.0776866019196067E-3</v>
      </c>
      <c r="C33" s="34">
        <v>3.830693490007411E-3</v>
      </c>
      <c r="D33" s="46">
        <f t="shared" si="5"/>
        <v>0</v>
      </c>
      <c r="E33" s="46">
        <f t="shared" si="6"/>
        <v>0</v>
      </c>
      <c r="F33" s="46">
        <f t="shared" si="7"/>
        <v>0</v>
      </c>
      <c r="G33" s="46">
        <f t="shared" si="8"/>
        <v>0</v>
      </c>
      <c r="H33" s="46">
        <f t="shared" si="24"/>
        <v>0</v>
      </c>
      <c r="I33" s="47">
        <f t="shared" si="22"/>
        <v>0</v>
      </c>
      <c r="J33" s="37"/>
      <c r="K33" s="54" t="s">
        <v>74</v>
      </c>
      <c r="L33" s="48">
        <f t="shared" si="9"/>
        <v>3.0776866019196067E-3</v>
      </c>
      <c r="M33" s="49">
        <f t="shared" si="9"/>
        <v>3.830693490007411E-3</v>
      </c>
      <c r="N33" s="35">
        <f t="shared" si="10"/>
        <v>0</v>
      </c>
      <c r="O33" s="46">
        <f t="shared" si="11"/>
        <v>0</v>
      </c>
      <c r="P33" s="47">
        <f t="shared" si="23"/>
        <v>0</v>
      </c>
      <c r="Q33" s="40"/>
      <c r="R33" s="37"/>
      <c r="S33" s="49" t="s">
        <v>74</v>
      </c>
      <c r="T33" s="50">
        <f t="shared" si="0"/>
        <v>3.0776866019196067E-3</v>
      </c>
      <c r="U33" s="49">
        <f t="shared" si="0"/>
        <v>3.830693490007411E-3</v>
      </c>
      <c r="V33" s="41">
        <f t="shared" si="12"/>
        <v>3.830693490007411E-3</v>
      </c>
      <c r="W33" s="46">
        <f t="shared" si="1"/>
        <v>1.2446665257008758</v>
      </c>
      <c r="X33" s="46">
        <f t="shared" si="2"/>
        <v>0.24466652570087577</v>
      </c>
      <c r="Y33" s="46">
        <f t="shared" si="13"/>
        <v>0.75533347429912423</v>
      </c>
      <c r="Z33" s="46">
        <f t="shared" si="3"/>
        <v>6.1553732038392142E-4</v>
      </c>
      <c r="AA33" s="46">
        <f t="shared" si="14"/>
        <v>4.6493594276636051E-4</v>
      </c>
      <c r="AB33" s="35">
        <f t="shared" si="15"/>
        <v>2.4621492815356857E-3</v>
      </c>
      <c r="AC33" s="47">
        <f t="shared" si="4"/>
        <v>2.9269999999999999E-3</v>
      </c>
      <c r="AD33" s="143"/>
      <c r="AE33" s="54" t="s">
        <v>74</v>
      </c>
      <c r="AF33" s="55">
        <f t="shared" si="16"/>
        <v>0</v>
      </c>
      <c r="AG33" s="56">
        <f t="shared" si="17"/>
        <v>0</v>
      </c>
      <c r="AH33" s="56">
        <f t="shared" si="18"/>
        <v>2.9269999999999999E-3</v>
      </c>
      <c r="AI33" s="57">
        <f t="shared" si="19"/>
        <v>2.9269999999999999E-3</v>
      </c>
      <c r="AJ33" s="46">
        <f t="shared" si="20"/>
        <v>2.9183005460721593E-3</v>
      </c>
      <c r="AK33" s="44">
        <f t="shared" si="21"/>
        <v>34819927.674602017</v>
      </c>
    </row>
    <row r="34" spans="1:37" ht="18" customHeight="1" x14ac:dyDescent="0.3">
      <c r="A34" s="54" t="s">
        <v>75</v>
      </c>
      <c r="B34" s="33">
        <v>2.077696618576486E-3</v>
      </c>
      <c r="C34" s="34">
        <v>2.6489538940349228E-3</v>
      </c>
      <c r="D34" s="46">
        <f t="shared" si="5"/>
        <v>0</v>
      </c>
      <c r="E34" s="46">
        <f t="shared" si="6"/>
        <v>0</v>
      </c>
      <c r="F34" s="46">
        <f t="shared" si="7"/>
        <v>0</v>
      </c>
      <c r="G34" s="46">
        <f t="shared" si="8"/>
        <v>0</v>
      </c>
      <c r="H34" s="46">
        <f t="shared" si="24"/>
        <v>0</v>
      </c>
      <c r="I34" s="47">
        <f t="shared" si="22"/>
        <v>0</v>
      </c>
      <c r="J34" s="37"/>
      <c r="K34" s="54" t="s">
        <v>75</v>
      </c>
      <c r="L34" s="48">
        <f t="shared" si="9"/>
        <v>2.077696618576486E-3</v>
      </c>
      <c r="M34" s="49">
        <f t="shared" si="9"/>
        <v>2.6489538940349228E-3</v>
      </c>
      <c r="N34" s="35">
        <f t="shared" si="10"/>
        <v>0</v>
      </c>
      <c r="O34" s="46">
        <f t="shared" si="11"/>
        <v>0</v>
      </c>
      <c r="P34" s="47">
        <f t="shared" si="23"/>
        <v>0</v>
      </c>
      <c r="Q34" s="40"/>
      <c r="R34" s="37"/>
      <c r="S34" s="49" t="s">
        <v>75</v>
      </c>
      <c r="T34" s="50">
        <f t="shared" si="0"/>
        <v>2.077696618576486E-3</v>
      </c>
      <c r="U34" s="49">
        <f t="shared" si="0"/>
        <v>2.6489538940349228E-3</v>
      </c>
      <c r="V34" s="41">
        <f t="shared" si="12"/>
        <v>2.6489538940349228E-3</v>
      </c>
      <c r="W34" s="46">
        <f t="shared" si="1"/>
        <v>1.2749473962420117</v>
      </c>
      <c r="X34" s="46">
        <f t="shared" si="2"/>
        <v>0.2749473962420117</v>
      </c>
      <c r="Y34" s="46">
        <f t="shared" si="13"/>
        <v>0.7250526037579883</v>
      </c>
      <c r="Z34" s="46">
        <f t="shared" si="3"/>
        <v>4.1553932371529722E-4</v>
      </c>
      <c r="AA34" s="46">
        <f t="shared" si="14"/>
        <v>3.0128786862360985E-4</v>
      </c>
      <c r="AB34" s="35">
        <f t="shared" si="15"/>
        <v>1.6621572948611889E-3</v>
      </c>
      <c r="AC34" s="47">
        <f t="shared" si="4"/>
        <v>1.9629999999999999E-3</v>
      </c>
      <c r="AD34" s="143"/>
      <c r="AE34" s="54" t="s">
        <v>75</v>
      </c>
      <c r="AF34" s="55">
        <f t="shared" si="16"/>
        <v>0</v>
      </c>
      <c r="AG34" s="56">
        <f t="shared" si="17"/>
        <v>0</v>
      </c>
      <c r="AH34" s="56">
        <f t="shared" si="18"/>
        <v>1.9629999999999999E-3</v>
      </c>
      <c r="AI34" s="57">
        <f t="shared" si="19"/>
        <v>1.9629999999999999E-3</v>
      </c>
      <c r="AJ34" s="46">
        <f t="shared" si="20"/>
        <v>1.95716568908085E-3</v>
      </c>
      <c r="AK34" s="44">
        <f t="shared" si="21"/>
        <v>23352073.121026222</v>
      </c>
    </row>
    <row r="35" spans="1:37" ht="18" customHeight="1" x14ac:dyDescent="0.3">
      <c r="A35" s="54" t="s">
        <v>76</v>
      </c>
      <c r="B35" s="33">
        <v>7.7954384625133821E-2</v>
      </c>
      <c r="C35" s="34">
        <v>6.1939102787145914E-2</v>
      </c>
      <c r="D35" s="46">
        <f t="shared" si="5"/>
        <v>7.7954384625133821E-2</v>
      </c>
      <c r="E35" s="46">
        <f t="shared" si="6"/>
        <v>1.5590876925026765E-2</v>
      </c>
      <c r="F35" s="46">
        <f t="shared" si="7"/>
        <v>6.2363507700107054E-2</v>
      </c>
      <c r="G35" s="46">
        <f t="shared" si="8"/>
        <v>1.2585649632837679</v>
      </c>
      <c r="H35" s="46">
        <f t="shared" si="24"/>
        <v>1.9622131444708056E-2</v>
      </c>
      <c r="I35" s="47">
        <f t="shared" si="22"/>
        <v>8.1986000000000003E-2</v>
      </c>
      <c r="J35" s="37"/>
      <c r="K35" s="54" t="s">
        <v>76</v>
      </c>
      <c r="L35" s="48">
        <f t="shared" si="9"/>
        <v>7.7954384625133821E-2</v>
      </c>
      <c r="M35" s="49">
        <f t="shared" si="9"/>
        <v>6.1939102787145914E-2</v>
      </c>
      <c r="N35" s="35">
        <f t="shared" si="10"/>
        <v>0</v>
      </c>
      <c r="O35" s="46">
        <f t="shared" si="11"/>
        <v>0</v>
      </c>
      <c r="P35" s="47">
        <f t="shared" si="23"/>
        <v>0</v>
      </c>
      <c r="Q35" s="40"/>
      <c r="R35" s="37"/>
      <c r="S35" s="49" t="s">
        <v>76</v>
      </c>
      <c r="T35" s="50">
        <f t="shared" si="0"/>
        <v>7.7954384625133821E-2</v>
      </c>
      <c r="U35" s="49">
        <f t="shared" si="0"/>
        <v>6.1939102787145914E-2</v>
      </c>
      <c r="V35" s="41">
        <f t="shared" si="12"/>
        <v>0</v>
      </c>
      <c r="W35" s="46">
        <f t="shared" si="1"/>
        <v>0</v>
      </c>
      <c r="X35" s="46">
        <f t="shared" si="2"/>
        <v>0</v>
      </c>
      <c r="Y35" s="46">
        <f t="shared" si="13"/>
        <v>0</v>
      </c>
      <c r="Z35" s="46">
        <f t="shared" si="3"/>
        <v>0</v>
      </c>
      <c r="AA35" s="46">
        <f t="shared" si="14"/>
        <v>0</v>
      </c>
      <c r="AB35" s="35">
        <f t="shared" si="15"/>
        <v>0</v>
      </c>
      <c r="AC35" s="47">
        <f t="shared" si="4"/>
        <v>0</v>
      </c>
      <c r="AD35" s="143"/>
      <c r="AE35" s="54" t="s">
        <v>76</v>
      </c>
      <c r="AF35" s="55">
        <f t="shared" si="16"/>
        <v>8.1986000000000003E-2</v>
      </c>
      <c r="AG35" s="56">
        <f t="shared" si="17"/>
        <v>0</v>
      </c>
      <c r="AH35" s="56">
        <f t="shared" si="18"/>
        <v>0</v>
      </c>
      <c r="AI35" s="57">
        <f t="shared" si="19"/>
        <v>8.1986000000000003E-2</v>
      </c>
      <c r="AJ35" s="46">
        <f t="shared" si="20"/>
        <v>8.1742326125818943E-2</v>
      </c>
      <c r="AK35" s="44">
        <f t="shared" si="21"/>
        <v>975314858.32932043</v>
      </c>
    </row>
    <row r="36" spans="1:37" ht="18" customHeight="1" x14ac:dyDescent="0.3">
      <c r="A36" s="54" t="s">
        <v>77</v>
      </c>
      <c r="B36" s="33">
        <v>7.0989763184707089E-3</v>
      </c>
      <c r="C36" s="34">
        <v>5.2893632597346349E-3</v>
      </c>
      <c r="D36" s="46">
        <f t="shared" si="5"/>
        <v>7.0989763184707089E-3</v>
      </c>
      <c r="E36" s="46">
        <f t="shared" si="6"/>
        <v>1.4197952636941418E-3</v>
      </c>
      <c r="F36" s="46">
        <f t="shared" si="7"/>
        <v>5.6791810547765671E-3</v>
      </c>
      <c r="G36" s="46">
        <f t="shared" si="8"/>
        <v>1.342123043904317</v>
      </c>
      <c r="H36" s="46">
        <f t="shared" si="24"/>
        <v>1.905539941030114E-3</v>
      </c>
      <c r="I36" s="47">
        <f t="shared" si="22"/>
        <v>7.5849999999999997E-3</v>
      </c>
      <c r="J36" s="37"/>
      <c r="K36" s="54" t="s">
        <v>77</v>
      </c>
      <c r="L36" s="48">
        <f t="shared" si="9"/>
        <v>7.0989763184707089E-3</v>
      </c>
      <c r="M36" s="49">
        <f t="shared" si="9"/>
        <v>5.2893632597346349E-3</v>
      </c>
      <c r="N36" s="35">
        <f t="shared" si="10"/>
        <v>0</v>
      </c>
      <c r="O36" s="46">
        <f t="shared" si="11"/>
        <v>0</v>
      </c>
      <c r="P36" s="47">
        <f t="shared" si="23"/>
        <v>0</v>
      </c>
      <c r="Q36" s="40"/>
      <c r="R36" s="37"/>
      <c r="S36" s="49" t="s">
        <v>77</v>
      </c>
      <c r="T36" s="50">
        <f t="shared" si="0"/>
        <v>7.0989763184707089E-3</v>
      </c>
      <c r="U36" s="49">
        <f t="shared" si="0"/>
        <v>5.2893632597346349E-3</v>
      </c>
      <c r="V36" s="41">
        <f t="shared" si="12"/>
        <v>0</v>
      </c>
      <c r="W36" s="46">
        <f t="shared" si="1"/>
        <v>0</v>
      </c>
      <c r="X36" s="46">
        <f t="shared" si="2"/>
        <v>0</v>
      </c>
      <c r="Y36" s="46">
        <f t="shared" si="13"/>
        <v>0</v>
      </c>
      <c r="Z36" s="46">
        <f t="shared" si="3"/>
        <v>0</v>
      </c>
      <c r="AA36" s="46">
        <f t="shared" si="14"/>
        <v>0</v>
      </c>
      <c r="AB36" s="35">
        <f t="shared" si="15"/>
        <v>0</v>
      </c>
      <c r="AC36" s="47">
        <f t="shared" si="4"/>
        <v>0</v>
      </c>
      <c r="AD36" s="143"/>
      <c r="AE36" s="54" t="s">
        <v>77</v>
      </c>
      <c r="AF36" s="55">
        <f t="shared" si="16"/>
        <v>7.5849999999999997E-3</v>
      </c>
      <c r="AG36" s="56">
        <f t="shared" si="17"/>
        <v>0</v>
      </c>
      <c r="AH36" s="56">
        <f t="shared" si="18"/>
        <v>0</v>
      </c>
      <c r="AI36" s="57">
        <f t="shared" si="19"/>
        <v>7.5849999999999997E-3</v>
      </c>
      <c r="AJ36" s="46">
        <f t="shared" si="20"/>
        <v>7.5624563177168862E-3</v>
      </c>
      <c r="AK36" s="44">
        <f t="shared" si="21"/>
        <v>90232029.863975495</v>
      </c>
    </row>
    <row r="37" spans="1:37" ht="18" customHeight="1" x14ac:dyDescent="0.3">
      <c r="A37" s="54" t="s">
        <v>78</v>
      </c>
      <c r="B37" s="33">
        <v>4.3257977440471277E-4</v>
      </c>
      <c r="C37" s="34">
        <v>1.0156957640470022E-3</v>
      </c>
      <c r="D37" s="46">
        <f t="shared" si="5"/>
        <v>0</v>
      </c>
      <c r="E37" s="46">
        <f t="shared" si="6"/>
        <v>0</v>
      </c>
      <c r="F37" s="46">
        <f t="shared" si="7"/>
        <v>0</v>
      </c>
      <c r="G37" s="46">
        <f t="shared" si="8"/>
        <v>0</v>
      </c>
      <c r="H37" s="46">
        <f t="shared" si="24"/>
        <v>0</v>
      </c>
      <c r="I37" s="47">
        <f t="shared" si="22"/>
        <v>0</v>
      </c>
      <c r="J37" s="37"/>
      <c r="K37" s="54" t="s">
        <v>78</v>
      </c>
      <c r="L37" s="48">
        <f t="shared" si="9"/>
        <v>4.3257977440471277E-4</v>
      </c>
      <c r="M37" s="49">
        <f t="shared" si="9"/>
        <v>1.0156957640470022E-3</v>
      </c>
      <c r="N37" s="35">
        <f t="shared" si="10"/>
        <v>1.0156957640470022E-3</v>
      </c>
      <c r="O37" s="46">
        <f t="shared" si="11"/>
        <v>8.6515954880942553E-5</v>
      </c>
      <c r="P37" s="47">
        <f t="shared" si="23"/>
        <v>3.4600000000000001E-4</v>
      </c>
      <c r="Q37" s="40"/>
      <c r="R37" s="37"/>
      <c r="S37" s="49" t="s">
        <v>78</v>
      </c>
      <c r="T37" s="50">
        <f t="shared" si="0"/>
        <v>4.3257977440471277E-4</v>
      </c>
      <c r="U37" s="49">
        <f t="shared" si="0"/>
        <v>1.0156957640470022E-3</v>
      </c>
      <c r="V37" s="41">
        <f t="shared" si="12"/>
        <v>0</v>
      </c>
      <c r="W37" s="46">
        <f t="shared" si="1"/>
        <v>0</v>
      </c>
      <c r="X37" s="46">
        <f t="shared" si="2"/>
        <v>0</v>
      </c>
      <c r="Y37" s="46">
        <f t="shared" si="13"/>
        <v>0</v>
      </c>
      <c r="Z37" s="46">
        <f t="shared" si="3"/>
        <v>0</v>
      </c>
      <c r="AA37" s="46">
        <f t="shared" si="14"/>
        <v>0</v>
      </c>
      <c r="AB37" s="35">
        <f t="shared" si="15"/>
        <v>0</v>
      </c>
      <c r="AC37" s="47">
        <f t="shared" si="4"/>
        <v>0</v>
      </c>
      <c r="AD37" s="143"/>
      <c r="AE37" s="54" t="s">
        <v>78</v>
      </c>
      <c r="AF37" s="55">
        <f t="shared" si="16"/>
        <v>0</v>
      </c>
      <c r="AG37" s="56">
        <f t="shared" si="17"/>
        <v>3.4600000000000001E-4</v>
      </c>
      <c r="AH37" s="56">
        <f t="shared" si="18"/>
        <v>0</v>
      </c>
      <c r="AI37" s="57">
        <f t="shared" si="19"/>
        <v>3.4600000000000001E-4</v>
      </c>
      <c r="AJ37" s="46">
        <f t="shared" si="20"/>
        <v>3.4497163954252377E-4</v>
      </c>
      <c r="AK37" s="44">
        <f t="shared" si="21"/>
        <v>4116055.6800178671</v>
      </c>
    </row>
    <row r="38" spans="1:37" ht="18" customHeight="1" x14ac:dyDescent="0.3">
      <c r="A38" s="54" t="s">
        <v>79</v>
      </c>
      <c r="B38" s="33">
        <v>5.6306093422605327E-2</v>
      </c>
      <c r="C38" s="34">
        <v>4.2327150859273244E-2</v>
      </c>
      <c r="D38" s="46">
        <f t="shared" si="5"/>
        <v>5.6306093422605327E-2</v>
      </c>
      <c r="E38" s="46">
        <f t="shared" si="6"/>
        <v>1.1261218684521066E-2</v>
      </c>
      <c r="F38" s="46">
        <f t="shared" si="7"/>
        <v>4.5044874738084259E-2</v>
      </c>
      <c r="G38" s="46">
        <f t="shared" si="8"/>
        <v>1.3302594736368727</v>
      </c>
      <c r="H38" s="46">
        <f t="shared" si="24"/>
        <v>1.4980342839780709E-2</v>
      </c>
      <c r="I38" s="47">
        <f t="shared" si="22"/>
        <v>6.0025000000000002E-2</v>
      </c>
      <c r="J38" s="37"/>
      <c r="K38" s="54" t="s">
        <v>79</v>
      </c>
      <c r="L38" s="48">
        <f t="shared" si="9"/>
        <v>5.6306093422605327E-2</v>
      </c>
      <c r="M38" s="49">
        <f t="shared" si="9"/>
        <v>4.2327150859273244E-2</v>
      </c>
      <c r="N38" s="35">
        <f t="shared" si="10"/>
        <v>0</v>
      </c>
      <c r="O38" s="46">
        <f t="shared" si="11"/>
        <v>0</v>
      </c>
      <c r="P38" s="47">
        <f t="shared" si="23"/>
        <v>0</v>
      </c>
      <c r="Q38" s="40"/>
      <c r="R38" s="37"/>
      <c r="S38" s="49" t="s">
        <v>79</v>
      </c>
      <c r="T38" s="50">
        <f t="shared" ref="T38:U63" si="25">L38</f>
        <v>5.6306093422605327E-2</v>
      </c>
      <c r="U38" s="49">
        <f t="shared" si="25"/>
        <v>4.2327150859273244E-2</v>
      </c>
      <c r="V38" s="41">
        <f t="shared" si="12"/>
        <v>0</v>
      </c>
      <c r="W38" s="46">
        <f t="shared" si="1"/>
        <v>0</v>
      </c>
      <c r="X38" s="46">
        <f t="shared" si="2"/>
        <v>0</v>
      </c>
      <c r="Y38" s="46">
        <f t="shared" si="13"/>
        <v>0</v>
      </c>
      <c r="Z38" s="46">
        <f t="shared" si="3"/>
        <v>0</v>
      </c>
      <c r="AA38" s="46">
        <f t="shared" si="14"/>
        <v>0</v>
      </c>
      <c r="AB38" s="35">
        <f t="shared" si="15"/>
        <v>0</v>
      </c>
      <c r="AC38" s="47">
        <f t="shared" si="4"/>
        <v>0</v>
      </c>
      <c r="AD38" s="143"/>
      <c r="AE38" s="54" t="s">
        <v>79</v>
      </c>
      <c r="AF38" s="55">
        <f t="shared" si="16"/>
        <v>6.0025000000000002E-2</v>
      </c>
      <c r="AG38" s="56">
        <f t="shared" si="17"/>
        <v>0</v>
      </c>
      <c r="AH38" s="56">
        <f t="shared" si="18"/>
        <v>0</v>
      </c>
      <c r="AI38" s="57">
        <f t="shared" si="19"/>
        <v>6.0025000000000002E-2</v>
      </c>
      <c r="AJ38" s="46">
        <f t="shared" si="20"/>
        <v>5.9846597293468182E-2</v>
      </c>
      <c r="AK38" s="44">
        <f t="shared" si="21"/>
        <v>714064283.79500723</v>
      </c>
    </row>
    <row r="39" spans="1:37" ht="18" customHeight="1" x14ac:dyDescent="0.3">
      <c r="A39" s="54" t="s">
        <v>80</v>
      </c>
      <c r="B39" s="33">
        <v>3.4944440747503996E-2</v>
      </c>
      <c r="C39" s="34">
        <v>3.9170219532945617E-2</v>
      </c>
      <c r="D39" s="46">
        <f t="shared" si="5"/>
        <v>0</v>
      </c>
      <c r="E39" s="46">
        <f t="shared" si="6"/>
        <v>0</v>
      </c>
      <c r="F39" s="46">
        <f t="shared" si="7"/>
        <v>0</v>
      </c>
      <c r="G39" s="46">
        <f t="shared" si="8"/>
        <v>0</v>
      </c>
      <c r="H39" s="46">
        <f t="shared" si="24"/>
        <v>0</v>
      </c>
      <c r="I39" s="47">
        <f t="shared" si="22"/>
        <v>0</v>
      </c>
      <c r="J39" s="37"/>
      <c r="K39" s="54" t="s">
        <v>80</v>
      </c>
      <c r="L39" s="48">
        <f t="shared" ref="L39:M63" si="26">B39</f>
        <v>3.4944440747503996E-2</v>
      </c>
      <c r="M39" s="49">
        <f t="shared" si="26"/>
        <v>3.9170219532945617E-2</v>
      </c>
      <c r="N39" s="35">
        <f t="shared" si="10"/>
        <v>0</v>
      </c>
      <c r="O39" s="46">
        <f t="shared" si="11"/>
        <v>0</v>
      </c>
      <c r="P39" s="47">
        <f t="shared" si="23"/>
        <v>0</v>
      </c>
      <c r="Q39" s="40"/>
      <c r="R39" s="37"/>
      <c r="S39" s="49" t="s">
        <v>80</v>
      </c>
      <c r="T39" s="50">
        <f t="shared" si="25"/>
        <v>3.4944440747503996E-2</v>
      </c>
      <c r="U39" s="49">
        <f t="shared" si="25"/>
        <v>3.9170219532945617E-2</v>
      </c>
      <c r="V39" s="41">
        <f t="shared" si="12"/>
        <v>3.9170219532945617E-2</v>
      </c>
      <c r="W39" s="46">
        <f t="shared" si="1"/>
        <v>1.1209284994994078</v>
      </c>
      <c r="X39" s="46">
        <f t="shared" si="2"/>
        <v>0.12092849949940776</v>
      </c>
      <c r="Y39" s="46">
        <f t="shared" si="13"/>
        <v>0.87907150050059224</v>
      </c>
      <c r="Z39" s="46">
        <f t="shared" si="3"/>
        <v>6.9888881495007993E-3</v>
      </c>
      <c r="AA39" s="46">
        <f t="shared" si="14"/>
        <v>6.1437323924124747E-3</v>
      </c>
      <c r="AB39" s="35">
        <f t="shared" si="15"/>
        <v>2.7955552598003197E-2</v>
      </c>
      <c r="AC39" s="47">
        <f t="shared" si="4"/>
        <v>3.4098999999999997E-2</v>
      </c>
      <c r="AD39" s="143"/>
      <c r="AE39" s="54" t="s">
        <v>80</v>
      </c>
      <c r="AF39" s="55">
        <f t="shared" si="16"/>
        <v>0</v>
      </c>
      <c r="AG39" s="56">
        <f t="shared" si="17"/>
        <v>0</v>
      </c>
      <c r="AH39" s="56">
        <f t="shared" si="18"/>
        <v>3.4098999999999997E-2</v>
      </c>
      <c r="AI39" s="57">
        <f t="shared" si="19"/>
        <v>3.4098999999999997E-2</v>
      </c>
      <c r="AJ39" s="46">
        <f t="shared" si="20"/>
        <v>3.3997652996417681E-2</v>
      </c>
      <c r="AK39" s="44">
        <f t="shared" si="21"/>
        <v>405645614.54603827</v>
      </c>
    </row>
    <row r="40" spans="1:37" ht="18" customHeight="1" x14ac:dyDescent="0.3">
      <c r="A40" s="54" t="s">
        <v>81</v>
      </c>
      <c r="B40" s="33">
        <v>1.4052616769352189E-3</v>
      </c>
      <c r="C40" s="34">
        <v>1.3353366546752466E-3</v>
      </c>
      <c r="D40" s="46">
        <f t="shared" si="5"/>
        <v>1.4052616769352189E-3</v>
      </c>
      <c r="E40" s="46">
        <f t="shared" si="6"/>
        <v>2.8105233538704377E-4</v>
      </c>
      <c r="F40" s="46">
        <f t="shared" si="7"/>
        <v>1.1242093415481751E-3</v>
      </c>
      <c r="G40" s="46">
        <f t="shared" si="8"/>
        <v>1.052365088620276</v>
      </c>
      <c r="H40" s="46">
        <f t="shared" si="24"/>
        <v>2.9576966583652186E-4</v>
      </c>
      <c r="I40" s="47">
        <f t="shared" si="22"/>
        <v>1.42E-3</v>
      </c>
      <c r="J40" s="37"/>
      <c r="K40" s="54" t="s">
        <v>81</v>
      </c>
      <c r="L40" s="48">
        <f t="shared" si="26"/>
        <v>1.4052616769352189E-3</v>
      </c>
      <c r="M40" s="49">
        <f t="shared" si="26"/>
        <v>1.3353366546752466E-3</v>
      </c>
      <c r="N40" s="35">
        <f t="shared" si="10"/>
        <v>0</v>
      </c>
      <c r="O40" s="46">
        <f t="shared" si="11"/>
        <v>0</v>
      </c>
      <c r="P40" s="47">
        <f t="shared" si="23"/>
        <v>0</v>
      </c>
      <c r="Q40" s="40"/>
      <c r="R40" s="37"/>
      <c r="S40" s="49" t="s">
        <v>81</v>
      </c>
      <c r="T40" s="50">
        <f t="shared" si="25"/>
        <v>1.4052616769352189E-3</v>
      </c>
      <c r="U40" s="49">
        <f t="shared" si="25"/>
        <v>1.3353366546752466E-3</v>
      </c>
      <c r="V40" s="41">
        <f t="shared" si="12"/>
        <v>0</v>
      </c>
      <c r="W40" s="46">
        <f t="shared" si="1"/>
        <v>0</v>
      </c>
      <c r="X40" s="46">
        <f t="shared" si="2"/>
        <v>0</v>
      </c>
      <c r="Y40" s="46">
        <f t="shared" si="13"/>
        <v>0</v>
      </c>
      <c r="Z40" s="46">
        <f t="shared" si="3"/>
        <v>0</v>
      </c>
      <c r="AA40" s="46">
        <f t="shared" si="14"/>
        <v>0</v>
      </c>
      <c r="AB40" s="35">
        <f t="shared" si="15"/>
        <v>0</v>
      </c>
      <c r="AC40" s="47">
        <f t="shared" si="4"/>
        <v>0</v>
      </c>
      <c r="AD40" s="143"/>
      <c r="AE40" s="54" t="s">
        <v>81</v>
      </c>
      <c r="AF40" s="55">
        <f t="shared" si="16"/>
        <v>1.42E-3</v>
      </c>
      <c r="AG40" s="56">
        <f t="shared" si="17"/>
        <v>0</v>
      </c>
      <c r="AH40" s="56">
        <f t="shared" si="18"/>
        <v>0</v>
      </c>
      <c r="AI40" s="57">
        <f t="shared" si="19"/>
        <v>1.42E-3</v>
      </c>
      <c r="AJ40" s="46">
        <f t="shared" si="20"/>
        <v>1.4157795611282767E-3</v>
      </c>
      <c r="AK40" s="44">
        <f t="shared" si="21"/>
        <v>16892482.848628242</v>
      </c>
    </row>
    <row r="41" spans="1:37" ht="18" customHeight="1" x14ac:dyDescent="0.3">
      <c r="A41" s="54" t="s">
        <v>82</v>
      </c>
      <c r="B41" s="33">
        <v>5.2603156579031717E-2</v>
      </c>
      <c r="C41" s="34">
        <v>4.8782170287643575E-2</v>
      </c>
      <c r="D41" s="46">
        <f t="shared" si="5"/>
        <v>5.2603156579031717E-2</v>
      </c>
      <c r="E41" s="46">
        <f t="shared" si="6"/>
        <v>1.0520631315806344E-2</v>
      </c>
      <c r="F41" s="46">
        <f t="shared" si="7"/>
        <v>4.2082525263225375E-2</v>
      </c>
      <c r="G41" s="46">
        <f t="shared" si="8"/>
        <v>1.0783275173871465</v>
      </c>
      <c r="H41" s="46">
        <f t="shared" si="24"/>
        <v>1.1344686248118923E-2</v>
      </c>
      <c r="I41" s="47">
        <f t="shared" si="22"/>
        <v>5.3427000000000002E-2</v>
      </c>
      <c r="J41" s="37"/>
      <c r="K41" s="54" t="s">
        <v>82</v>
      </c>
      <c r="L41" s="48">
        <f t="shared" si="26"/>
        <v>5.2603156579031717E-2</v>
      </c>
      <c r="M41" s="49">
        <f t="shared" si="26"/>
        <v>4.8782170287643575E-2</v>
      </c>
      <c r="N41" s="35">
        <f t="shared" si="10"/>
        <v>0</v>
      </c>
      <c r="O41" s="46">
        <f t="shared" si="11"/>
        <v>0</v>
      </c>
      <c r="P41" s="47">
        <f t="shared" si="23"/>
        <v>0</v>
      </c>
      <c r="Q41" s="40"/>
      <c r="R41" s="37"/>
      <c r="S41" s="49" t="s">
        <v>82</v>
      </c>
      <c r="T41" s="50">
        <f t="shared" si="25"/>
        <v>5.2603156579031717E-2</v>
      </c>
      <c r="U41" s="49">
        <f t="shared" si="25"/>
        <v>4.8782170287643575E-2</v>
      </c>
      <c r="V41" s="41">
        <f t="shared" si="12"/>
        <v>0</v>
      </c>
      <c r="W41" s="46">
        <f t="shared" si="1"/>
        <v>0</v>
      </c>
      <c r="X41" s="46">
        <f t="shared" si="2"/>
        <v>0</v>
      </c>
      <c r="Y41" s="46">
        <f t="shared" si="13"/>
        <v>0</v>
      </c>
      <c r="Z41" s="46">
        <f t="shared" si="3"/>
        <v>0</v>
      </c>
      <c r="AA41" s="46">
        <f t="shared" si="14"/>
        <v>0</v>
      </c>
      <c r="AB41" s="35">
        <f t="shared" si="15"/>
        <v>0</v>
      </c>
      <c r="AC41" s="47">
        <f t="shared" si="4"/>
        <v>0</v>
      </c>
      <c r="AD41" s="143"/>
      <c r="AE41" s="54" t="s">
        <v>82</v>
      </c>
      <c r="AF41" s="55">
        <f t="shared" si="16"/>
        <v>5.3427000000000002E-2</v>
      </c>
      <c r="AG41" s="56">
        <f t="shared" si="17"/>
        <v>0</v>
      </c>
      <c r="AH41" s="56">
        <f t="shared" si="18"/>
        <v>0</v>
      </c>
      <c r="AI41" s="57">
        <f t="shared" si="19"/>
        <v>5.3427000000000002E-2</v>
      </c>
      <c r="AJ41" s="46">
        <f t="shared" si="20"/>
        <v>5.3268207473521442E-2</v>
      </c>
      <c r="AK41" s="44">
        <f t="shared" si="21"/>
        <v>635573719.12229657</v>
      </c>
    </row>
    <row r="42" spans="1:37" ht="18" customHeight="1" x14ac:dyDescent="0.3">
      <c r="A42" s="54" t="s">
        <v>83</v>
      </c>
      <c r="B42" s="33">
        <v>8.2240966911383523E-2</v>
      </c>
      <c r="C42" s="34">
        <v>7.1516472993757449E-2</v>
      </c>
      <c r="D42" s="46">
        <f t="shared" si="5"/>
        <v>8.2240966911383523E-2</v>
      </c>
      <c r="E42" s="46">
        <f t="shared" si="6"/>
        <v>1.6448193382276707E-2</v>
      </c>
      <c r="F42" s="46">
        <f t="shared" si="7"/>
        <v>6.5792773529106813E-2</v>
      </c>
      <c r="G42" s="46">
        <f t="shared" si="8"/>
        <v>1.1499583727872347</v>
      </c>
      <c r="H42" s="46">
        <f t="shared" si="24"/>
        <v>1.8914737697172685E-2</v>
      </c>
      <c r="I42" s="47">
        <f t="shared" si="22"/>
        <v>8.4708000000000006E-2</v>
      </c>
      <c r="J42" s="37"/>
      <c r="K42" s="54" t="s">
        <v>83</v>
      </c>
      <c r="L42" s="48">
        <f t="shared" si="26"/>
        <v>8.2240966911383523E-2</v>
      </c>
      <c r="M42" s="49">
        <f t="shared" si="26"/>
        <v>7.1516472993757449E-2</v>
      </c>
      <c r="N42" s="35">
        <f t="shared" si="10"/>
        <v>0</v>
      </c>
      <c r="O42" s="46">
        <f t="shared" si="11"/>
        <v>0</v>
      </c>
      <c r="P42" s="47">
        <f t="shared" si="23"/>
        <v>0</v>
      </c>
      <c r="Q42" s="40"/>
      <c r="R42" s="37"/>
      <c r="S42" s="49" t="s">
        <v>83</v>
      </c>
      <c r="T42" s="50">
        <f t="shared" si="25"/>
        <v>8.2240966911383523E-2</v>
      </c>
      <c r="U42" s="49">
        <f t="shared" si="25"/>
        <v>7.1516472993757449E-2</v>
      </c>
      <c r="V42" s="41">
        <f t="shared" si="12"/>
        <v>0</v>
      </c>
      <c r="W42" s="46">
        <f t="shared" si="1"/>
        <v>0</v>
      </c>
      <c r="X42" s="46">
        <f t="shared" si="2"/>
        <v>0</v>
      </c>
      <c r="Y42" s="46">
        <f t="shared" si="13"/>
        <v>0</v>
      </c>
      <c r="Z42" s="46">
        <f t="shared" si="3"/>
        <v>0</v>
      </c>
      <c r="AA42" s="46">
        <f t="shared" si="14"/>
        <v>0</v>
      </c>
      <c r="AB42" s="35">
        <f t="shared" si="15"/>
        <v>0</v>
      </c>
      <c r="AC42" s="47">
        <f t="shared" si="4"/>
        <v>0</v>
      </c>
      <c r="AD42" s="143"/>
      <c r="AE42" s="54" t="s">
        <v>83</v>
      </c>
      <c r="AF42" s="55">
        <f t="shared" si="16"/>
        <v>8.4708000000000006E-2</v>
      </c>
      <c r="AG42" s="56">
        <f t="shared" si="17"/>
        <v>0</v>
      </c>
      <c r="AH42" s="56">
        <f t="shared" si="18"/>
        <v>0</v>
      </c>
      <c r="AI42" s="57">
        <f t="shared" si="19"/>
        <v>8.4708000000000006E-2</v>
      </c>
      <c r="AJ42" s="46">
        <f t="shared" si="20"/>
        <v>8.4456235960601464E-2</v>
      </c>
      <c r="AK42" s="44">
        <f t="shared" si="21"/>
        <v>1007696082.4940853</v>
      </c>
    </row>
    <row r="43" spans="1:37" ht="18" customHeight="1" x14ac:dyDescent="0.3">
      <c r="A43" s="54" t="s">
        <v>84</v>
      </c>
      <c r="B43" s="33">
        <v>2.5588217054145719E-2</v>
      </c>
      <c r="C43" s="34">
        <v>3.2428783722499882E-2</v>
      </c>
      <c r="D43" s="46">
        <f t="shared" si="5"/>
        <v>0</v>
      </c>
      <c r="E43" s="46">
        <f t="shared" si="6"/>
        <v>0</v>
      </c>
      <c r="F43" s="46">
        <f t="shared" si="7"/>
        <v>0</v>
      </c>
      <c r="G43" s="46">
        <f t="shared" si="8"/>
        <v>0</v>
      </c>
      <c r="H43" s="46">
        <f t="shared" si="24"/>
        <v>0</v>
      </c>
      <c r="I43" s="47">
        <f t="shared" si="22"/>
        <v>0</v>
      </c>
      <c r="J43" s="37"/>
      <c r="K43" s="54" t="s">
        <v>84</v>
      </c>
      <c r="L43" s="48">
        <f t="shared" si="26"/>
        <v>2.5588217054145719E-2</v>
      </c>
      <c r="M43" s="49">
        <f t="shared" si="26"/>
        <v>3.2428783722499882E-2</v>
      </c>
      <c r="N43" s="35">
        <f t="shared" si="10"/>
        <v>0</v>
      </c>
      <c r="O43" s="46">
        <f t="shared" si="11"/>
        <v>0</v>
      </c>
      <c r="P43" s="47">
        <f t="shared" si="23"/>
        <v>0</v>
      </c>
      <c r="Q43" s="40"/>
      <c r="R43" s="37"/>
      <c r="S43" s="49" t="s">
        <v>84</v>
      </c>
      <c r="T43" s="50">
        <f t="shared" si="25"/>
        <v>2.5588217054145719E-2</v>
      </c>
      <c r="U43" s="49">
        <f t="shared" si="25"/>
        <v>3.2428783722499882E-2</v>
      </c>
      <c r="V43" s="41">
        <f t="shared" si="12"/>
        <v>3.2428783722499882E-2</v>
      </c>
      <c r="W43" s="46">
        <f t="shared" si="1"/>
        <v>1.2673326810492205</v>
      </c>
      <c r="X43" s="46">
        <f t="shared" si="2"/>
        <v>0.26733268104922048</v>
      </c>
      <c r="Y43" s="46">
        <f t="shared" si="13"/>
        <v>0.73266731895077952</v>
      </c>
      <c r="Z43" s="46">
        <f t="shared" si="3"/>
        <v>5.117643410829144E-3</v>
      </c>
      <c r="AA43" s="46">
        <f t="shared" si="14"/>
        <v>3.7495300771583115E-3</v>
      </c>
      <c r="AB43" s="35">
        <f t="shared" si="15"/>
        <v>2.0470573643316576E-2</v>
      </c>
      <c r="AC43" s="47">
        <f t="shared" si="4"/>
        <v>2.4219999999999998E-2</v>
      </c>
      <c r="AD43" s="143"/>
      <c r="AE43" s="54" t="s">
        <v>84</v>
      </c>
      <c r="AF43" s="55">
        <f t="shared" si="16"/>
        <v>0</v>
      </c>
      <c r="AG43" s="56">
        <f t="shared" si="17"/>
        <v>0</v>
      </c>
      <c r="AH43" s="56">
        <f t="shared" si="18"/>
        <v>2.4219999999999998E-2</v>
      </c>
      <c r="AI43" s="57">
        <f t="shared" si="19"/>
        <v>2.4219999999999998E-2</v>
      </c>
      <c r="AJ43" s="46">
        <f t="shared" si="20"/>
        <v>2.4148014767976664E-2</v>
      </c>
      <c r="AK43" s="44">
        <f t="shared" si="21"/>
        <v>288123897.60125071</v>
      </c>
    </row>
    <row r="44" spans="1:37" ht="18" customHeight="1" x14ac:dyDescent="0.3">
      <c r="A44" s="54" t="s">
        <v>85</v>
      </c>
      <c r="B44" s="33">
        <v>1.7799020629796564E-2</v>
      </c>
      <c r="C44" s="34">
        <v>1.7874565661021871E-2</v>
      </c>
      <c r="D44" s="46">
        <f t="shared" si="5"/>
        <v>0</v>
      </c>
      <c r="E44" s="46">
        <f t="shared" si="6"/>
        <v>0</v>
      </c>
      <c r="F44" s="46">
        <f t="shared" si="7"/>
        <v>0</v>
      </c>
      <c r="G44" s="46">
        <f t="shared" si="8"/>
        <v>0</v>
      </c>
      <c r="H44" s="46">
        <f t="shared" si="24"/>
        <v>0</v>
      </c>
      <c r="I44" s="47">
        <f t="shared" si="22"/>
        <v>0</v>
      </c>
      <c r="J44" s="37"/>
      <c r="K44" s="54" t="s">
        <v>85</v>
      </c>
      <c r="L44" s="48">
        <f t="shared" si="26"/>
        <v>1.7799020629796564E-2</v>
      </c>
      <c r="M44" s="49">
        <f t="shared" si="26"/>
        <v>1.7874565661021871E-2</v>
      </c>
      <c r="N44" s="35">
        <f t="shared" si="10"/>
        <v>0</v>
      </c>
      <c r="O44" s="46">
        <f t="shared" si="11"/>
        <v>0</v>
      </c>
      <c r="P44" s="47">
        <f t="shared" si="23"/>
        <v>0</v>
      </c>
      <c r="Q44" s="40"/>
      <c r="R44" s="37"/>
      <c r="S44" s="49" t="s">
        <v>85</v>
      </c>
      <c r="T44" s="50">
        <f t="shared" si="25"/>
        <v>1.7799020629796564E-2</v>
      </c>
      <c r="U44" s="49">
        <f t="shared" si="25"/>
        <v>1.7874565661021871E-2</v>
      </c>
      <c r="V44" s="41">
        <f t="shared" si="12"/>
        <v>1.7874565661021871E-2</v>
      </c>
      <c r="W44" s="46">
        <f t="shared" si="1"/>
        <v>1.0042443364046019</v>
      </c>
      <c r="X44" s="46">
        <f t="shared" si="2"/>
        <v>4.2443364046018672E-3</v>
      </c>
      <c r="Y44" s="46">
        <f t="shared" si="13"/>
        <v>0.99575566359539813</v>
      </c>
      <c r="Z44" s="46">
        <f t="shared" si="3"/>
        <v>3.559804125959313E-3</v>
      </c>
      <c r="AA44" s="46">
        <f t="shared" si="14"/>
        <v>3.544695119714252E-3</v>
      </c>
      <c r="AB44" s="35">
        <f t="shared" si="15"/>
        <v>1.4239216503837252E-2</v>
      </c>
      <c r="AC44" s="47">
        <f t="shared" si="4"/>
        <v>1.7784000000000001E-2</v>
      </c>
      <c r="AD44" s="143"/>
      <c r="AE44" s="54" t="s">
        <v>85</v>
      </c>
      <c r="AF44" s="55">
        <f t="shared" si="16"/>
        <v>0</v>
      </c>
      <c r="AG44" s="56">
        <f t="shared" si="17"/>
        <v>0</v>
      </c>
      <c r="AH44" s="56">
        <f t="shared" si="18"/>
        <v>1.7784000000000001E-2</v>
      </c>
      <c r="AI44" s="57">
        <f t="shared" si="19"/>
        <v>1.7784000000000001E-2</v>
      </c>
      <c r="AJ44" s="46">
        <f t="shared" si="20"/>
        <v>1.7731143461341744E-2</v>
      </c>
      <c r="AK44" s="44">
        <f t="shared" si="21"/>
        <v>211560503.50704554</v>
      </c>
    </row>
    <row r="45" spans="1:37" ht="18" customHeight="1" x14ac:dyDescent="0.3">
      <c r="A45" s="54" t="s">
        <v>86</v>
      </c>
      <c r="B45" s="33">
        <v>6.2834971805872716E-3</v>
      </c>
      <c r="C45" s="34">
        <v>6.4013881210599642E-3</v>
      </c>
      <c r="D45" s="46">
        <f t="shared" si="5"/>
        <v>0</v>
      </c>
      <c r="E45" s="46">
        <f t="shared" si="6"/>
        <v>0</v>
      </c>
      <c r="F45" s="46">
        <f t="shared" si="7"/>
        <v>0</v>
      </c>
      <c r="G45" s="46">
        <f t="shared" si="8"/>
        <v>0</v>
      </c>
      <c r="H45" s="46">
        <f t="shared" si="24"/>
        <v>0</v>
      </c>
      <c r="I45" s="47">
        <f t="shared" si="22"/>
        <v>0</v>
      </c>
      <c r="J45" s="37"/>
      <c r="K45" s="54" t="s">
        <v>86</v>
      </c>
      <c r="L45" s="48">
        <f t="shared" si="26"/>
        <v>6.2834971805872716E-3</v>
      </c>
      <c r="M45" s="49">
        <f t="shared" si="26"/>
        <v>6.4013881210599642E-3</v>
      </c>
      <c r="N45" s="35">
        <f t="shared" si="10"/>
        <v>0</v>
      </c>
      <c r="O45" s="46">
        <f t="shared" si="11"/>
        <v>0</v>
      </c>
      <c r="P45" s="47">
        <f t="shared" si="23"/>
        <v>0</v>
      </c>
      <c r="Q45" s="40"/>
      <c r="R45" s="37"/>
      <c r="S45" s="49" t="s">
        <v>86</v>
      </c>
      <c r="T45" s="50">
        <f t="shared" si="25"/>
        <v>6.2834971805872716E-3</v>
      </c>
      <c r="U45" s="49">
        <f t="shared" si="25"/>
        <v>6.4013881210599642E-3</v>
      </c>
      <c r="V45" s="41">
        <f t="shared" si="12"/>
        <v>6.4013881210599642E-3</v>
      </c>
      <c r="W45" s="46">
        <f t="shared" si="1"/>
        <v>1.0187619946479667</v>
      </c>
      <c r="X45" s="46">
        <f t="shared" si="2"/>
        <v>1.8761994647966684E-2</v>
      </c>
      <c r="Y45" s="46">
        <f t="shared" si="13"/>
        <v>0.98123800535203332</v>
      </c>
      <c r="Z45" s="46">
        <f t="shared" si="3"/>
        <v>1.2566994361174544E-3</v>
      </c>
      <c r="AA45" s="46">
        <f t="shared" si="14"/>
        <v>1.233121248022916E-3</v>
      </c>
      <c r="AB45" s="35">
        <f t="shared" si="15"/>
        <v>5.0267977444698178E-3</v>
      </c>
      <c r="AC45" s="47">
        <f t="shared" si="4"/>
        <v>6.2599999999999999E-3</v>
      </c>
      <c r="AD45" s="143"/>
      <c r="AE45" s="54" t="s">
        <v>86</v>
      </c>
      <c r="AF45" s="55">
        <f t="shared" si="16"/>
        <v>0</v>
      </c>
      <c r="AG45" s="56">
        <f t="shared" si="17"/>
        <v>0</v>
      </c>
      <c r="AH45" s="56">
        <f t="shared" si="18"/>
        <v>6.2599999999999999E-3</v>
      </c>
      <c r="AI45" s="57">
        <f t="shared" si="19"/>
        <v>6.2599999999999999E-3</v>
      </c>
      <c r="AJ45" s="46">
        <f t="shared" si="20"/>
        <v>6.2413944032838117E-3</v>
      </c>
      <c r="AK45" s="44">
        <f t="shared" si="21"/>
        <v>74469677.910149857</v>
      </c>
    </row>
    <row r="46" spans="1:37" ht="18" customHeight="1" x14ac:dyDescent="0.3">
      <c r="A46" s="54" t="s">
        <v>87</v>
      </c>
      <c r="B46" s="33">
        <v>2.0356453243493784E-2</v>
      </c>
      <c r="C46" s="34">
        <v>1.6954170899064737E-2</v>
      </c>
      <c r="D46" s="46">
        <f t="shared" si="5"/>
        <v>2.0356453243493784E-2</v>
      </c>
      <c r="E46" s="46">
        <f t="shared" si="6"/>
        <v>4.071290648698757E-3</v>
      </c>
      <c r="F46" s="46">
        <f t="shared" si="7"/>
        <v>1.6285162594795028E-2</v>
      </c>
      <c r="G46" s="46">
        <f t="shared" si="8"/>
        <v>1.2006752417847062</v>
      </c>
      <c r="H46" s="46">
        <f t="shared" si="24"/>
        <v>4.8882978840021933E-3</v>
      </c>
      <c r="I46" s="47">
        <f t="shared" si="22"/>
        <v>2.1173000000000001E-2</v>
      </c>
      <c r="J46" s="37"/>
      <c r="K46" s="54" t="s">
        <v>87</v>
      </c>
      <c r="L46" s="48">
        <f t="shared" si="26"/>
        <v>2.0356453243493784E-2</v>
      </c>
      <c r="M46" s="49">
        <f t="shared" si="26"/>
        <v>1.6954170899064737E-2</v>
      </c>
      <c r="N46" s="35">
        <f t="shared" si="10"/>
        <v>0</v>
      </c>
      <c r="O46" s="46">
        <f t="shared" si="11"/>
        <v>0</v>
      </c>
      <c r="P46" s="47">
        <f t="shared" si="23"/>
        <v>0</v>
      </c>
      <c r="Q46" s="40"/>
      <c r="R46" s="37"/>
      <c r="S46" s="49" t="s">
        <v>87</v>
      </c>
      <c r="T46" s="50">
        <f t="shared" si="25"/>
        <v>2.0356453243493784E-2</v>
      </c>
      <c r="U46" s="49">
        <f t="shared" si="25"/>
        <v>1.6954170899064737E-2</v>
      </c>
      <c r="V46" s="41">
        <f t="shared" si="12"/>
        <v>0</v>
      </c>
      <c r="W46" s="46">
        <f t="shared" si="1"/>
        <v>0</v>
      </c>
      <c r="X46" s="46">
        <f t="shared" si="2"/>
        <v>0</v>
      </c>
      <c r="Y46" s="46">
        <f t="shared" si="13"/>
        <v>0</v>
      </c>
      <c r="Z46" s="46">
        <f t="shared" si="3"/>
        <v>0</v>
      </c>
      <c r="AA46" s="46">
        <f t="shared" si="14"/>
        <v>0</v>
      </c>
      <c r="AB46" s="35">
        <f t="shared" si="15"/>
        <v>0</v>
      </c>
      <c r="AC46" s="47">
        <f t="shared" si="4"/>
        <v>0</v>
      </c>
      <c r="AD46" s="143"/>
      <c r="AE46" s="54" t="s">
        <v>87</v>
      </c>
      <c r="AF46" s="55">
        <f t="shared" si="16"/>
        <v>2.1173000000000001E-2</v>
      </c>
      <c r="AG46" s="56">
        <f t="shared" si="17"/>
        <v>0</v>
      </c>
      <c r="AH46" s="56">
        <f t="shared" si="18"/>
        <v>0</v>
      </c>
      <c r="AI46" s="57">
        <f t="shared" si="19"/>
        <v>2.1173000000000001E-2</v>
      </c>
      <c r="AJ46" s="46">
        <f t="shared" si="20"/>
        <v>2.1110070878710568E-2</v>
      </c>
      <c r="AK46" s="44">
        <f t="shared" si="21"/>
        <v>251876436.16479281</v>
      </c>
    </row>
    <row r="47" spans="1:37" ht="18" customHeight="1" x14ac:dyDescent="0.3">
      <c r="A47" s="54" t="s">
        <v>88</v>
      </c>
      <c r="B47" s="33">
        <v>1.1655200898308056E-2</v>
      </c>
      <c r="C47" s="34">
        <v>9.9679607731871026E-3</v>
      </c>
      <c r="D47" s="46">
        <f t="shared" si="5"/>
        <v>1.1655200898308056E-2</v>
      </c>
      <c r="E47" s="46">
        <f t="shared" si="6"/>
        <v>2.331040179661611E-3</v>
      </c>
      <c r="F47" s="46">
        <f t="shared" si="7"/>
        <v>9.3241607186464442E-3</v>
      </c>
      <c r="G47" s="46">
        <f t="shared" si="8"/>
        <v>1.1692663287419303</v>
      </c>
      <c r="H47" s="46">
        <f t="shared" si="24"/>
        <v>2.7256067930228616E-3</v>
      </c>
      <c r="I47" s="47">
        <f t="shared" si="22"/>
        <v>1.205E-2</v>
      </c>
      <c r="J47" s="37"/>
      <c r="K47" s="54" t="s">
        <v>88</v>
      </c>
      <c r="L47" s="48">
        <f t="shared" si="26"/>
        <v>1.1655200898308056E-2</v>
      </c>
      <c r="M47" s="49">
        <f t="shared" si="26"/>
        <v>9.9679607731871026E-3</v>
      </c>
      <c r="N47" s="35">
        <f t="shared" si="10"/>
        <v>0</v>
      </c>
      <c r="O47" s="46">
        <f t="shared" si="11"/>
        <v>0</v>
      </c>
      <c r="P47" s="47">
        <f t="shared" si="23"/>
        <v>0</v>
      </c>
      <c r="Q47" s="40"/>
      <c r="R47" s="37"/>
      <c r="S47" s="49" t="s">
        <v>88</v>
      </c>
      <c r="T47" s="50">
        <f t="shared" si="25"/>
        <v>1.1655200898308056E-2</v>
      </c>
      <c r="U47" s="49">
        <f t="shared" si="25"/>
        <v>9.9679607731871026E-3</v>
      </c>
      <c r="V47" s="41">
        <f t="shared" si="12"/>
        <v>0</v>
      </c>
      <c r="W47" s="46">
        <f t="shared" si="1"/>
        <v>0</v>
      </c>
      <c r="X47" s="46">
        <f t="shared" si="2"/>
        <v>0</v>
      </c>
      <c r="Y47" s="46">
        <f t="shared" si="13"/>
        <v>0</v>
      </c>
      <c r="Z47" s="46">
        <f t="shared" si="3"/>
        <v>0</v>
      </c>
      <c r="AA47" s="46">
        <f t="shared" si="14"/>
        <v>0</v>
      </c>
      <c r="AB47" s="35">
        <f t="shared" si="15"/>
        <v>0</v>
      </c>
      <c r="AC47" s="47">
        <f t="shared" si="4"/>
        <v>0</v>
      </c>
      <c r="AD47" s="143"/>
      <c r="AE47" s="54" t="s">
        <v>88</v>
      </c>
      <c r="AF47" s="55">
        <f t="shared" si="16"/>
        <v>1.205E-2</v>
      </c>
      <c r="AG47" s="56">
        <f t="shared" si="17"/>
        <v>0</v>
      </c>
      <c r="AH47" s="56">
        <f t="shared" si="18"/>
        <v>0</v>
      </c>
      <c r="AI47" s="57">
        <f t="shared" si="19"/>
        <v>1.205E-2</v>
      </c>
      <c r="AJ47" s="46">
        <f t="shared" si="20"/>
        <v>1.2014185712391363E-2</v>
      </c>
      <c r="AK47" s="44">
        <f t="shared" si="21"/>
        <v>143348181.9196974</v>
      </c>
    </row>
    <row r="48" spans="1:37" ht="18" customHeight="1" x14ac:dyDescent="0.3">
      <c r="A48" s="54" t="s">
        <v>89</v>
      </c>
      <c r="B48" s="33">
        <v>4.7610468024869887E-2</v>
      </c>
      <c r="C48" s="34">
        <v>4.9571688259376946E-2</v>
      </c>
      <c r="D48" s="46">
        <f t="shared" si="5"/>
        <v>0</v>
      </c>
      <c r="E48" s="46">
        <f t="shared" si="6"/>
        <v>0</v>
      </c>
      <c r="F48" s="46">
        <f t="shared" si="7"/>
        <v>0</v>
      </c>
      <c r="G48" s="46">
        <f t="shared" si="8"/>
        <v>0</v>
      </c>
      <c r="H48" s="46">
        <f t="shared" si="24"/>
        <v>0</v>
      </c>
      <c r="I48" s="47">
        <f t="shared" si="22"/>
        <v>0</v>
      </c>
      <c r="J48" s="37"/>
      <c r="K48" s="54" t="s">
        <v>89</v>
      </c>
      <c r="L48" s="48">
        <f t="shared" si="26"/>
        <v>4.7610468024869887E-2</v>
      </c>
      <c r="M48" s="49">
        <f t="shared" si="26"/>
        <v>4.9571688259376946E-2</v>
      </c>
      <c r="N48" s="35">
        <f t="shared" si="10"/>
        <v>0</v>
      </c>
      <c r="O48" s="46">
        <f t="shared" si="11"/>
        <v>0</v>
      </c>
      <c r="P48" s="47">
        <f t="shared" si="23"/>
        <v>0</v>
      </c>
      <c r="Q48" s="40"/>
      <c r="R48" s="37"/>
      <c r="S48" s="49" t="s">
        <v>89</v>
      </c>
      <c r="T48" s="50">
        <f t="shared" si="25"/>
        <v>4.7610468024869887E-2</v>
      </c>
      <c r="U48" s="49">
        <f t="shared" si="25"/>
        <v>4.9571688259376946E-2</v>
      </c>
      <c r="V48" s="41">
        <f t="shared" si="12"/>
        <v>4.9571688259376946E-2</v>
      </c>
      <c r="W48" s="46">
        <f t="shared" si="1"/>
        <v>1.0411930467367512</v>
      </c>
      <c r="X48" s="46">
        <f t="shared" si="2"/>
        <v>4.1193046736751171E-2</v>
      </c>
      <c r="Y48" s="46">
        <f t="shared" si="13"/>
        <v>0.95880695326324883</v>
      </c>
      <c r="Z48" s="46">
        <f t="shared" si="3"/>
        <v>9.5220936049739777E-3</v>
      </c>
      <c r="AA48" s="46">
        <f t="shared" si="14"/>
        <v>9.1298495580725645E-3</v>
      </c>
      <c r="AB48" s="35">
        <f t="shared" si="15"/>
        <v>3.8088374419895911E-2</v>
      </c>
      <c r="AC48" s="47">
        <f t="shared" si="4"/>
        <v>4.7218000000000003E-2</v>
      </c>
      <c r="AD48" s="143"/>
      <c r="AE48" s="54" t="s">
        <v>89</v>
      </c>
      <c r="AF48" s="55">
        <f t="shared" si="16"/>
        <v>0</v>
      </c>
      <c r="AG48" s="56">
        <f t="shared" si="17"/>
        <v>0</v>
      </c>
      <c r="AH48" s="56">
        <f t="shared" si="18"/>
        <v>4.7218000000000003E-2</v>
      </c>
      <c r="AI48" s="57">
        <f t="shared" si="19"/>
        <v>4.7218000000000003E-2</v>
      </c>
      <c r="AJ48" s="46">
        <f t="shared" si="20"/>
        <v>4.7077661491095053E-2</v>
      </c>
      <c r="AK48" s="44">
        <f t="shared" si="21"/>
        <v>561710743.0609355</v>
      </c>
    </row>
    <row r="49" spans="1:37" ht="18" customHeight="1" x14ac:dyDescent="0.3">
      <c r="A49" s="54" t="s">
        <v>90</v>
      </c>
      <c r="B49" s="33">
        <v>6.7307470261473799E-3</v>
      </c>
      <c r="C49" s="34">
        <v>7.0339582426910876E-3</v>
      </c>
      <c r="D49" s="46">
        <f t="shared" si="5"/>
        <v>0</v>
      </c>
      <c r="E49" s="46">
        <f t="shared" si="6"/>
        <v>0</v>
      </c>
      <c r="F49" s="46">
        <f t="shared" si="7"/>
        <v>0</v>
      </c>
      <c r="G49" s="46">
        <f t="shared" si="8"/>
        <v>0</v>
      </c>
      <c r="H49" s="46">
        <f t="shared" si="24"/>
        <v>0</v>
      </c>
      <c r="I49" s="47">
        <f t="shared" si="22"/>
        <v>0</v>
      </c>
      <c r="J49" s="37"/>
      <c r="K49" s="54" t="s">
        <v>90</v>
      </c>
      <c r="L49" s="48">
        <f t="shared" si="26"/>
        <v>6.7307470261473799E-3</v>
      </c>
      <c r="M49" s="49">
        <f t="shared" si="26"/>
        <v>7.0339582426910876E-3</v>
      </c>
      <c r="N49" s="35">
        <f t="shared" si="10"/>
        <v>0</v>
      </c>
      <c r="O49" s="46">
        <f t="shared" si="11"/>
        <v>0</v>
      </c>
      <c r="P49" s="47">
        <f t="shared" si="23"/>
        <v>0</v>
      </c>
      <c r="Q49" s="40"/>
      <c r="R49" s="37"/>
      <c r="S49" s="49" t="s">
        <v>90</v>
      </c>
      <c r="T49" s="50">
        <f t="shared" si="25"/>
        <v>6.7307470261473799E-3</v>
      </c>
      <c r="U49" s="49">
        <f t="shared" si="25"/>
        <v>7.0339582426910876E-3</v>
      </c>
      <c r="V49" s="41">
        <f t="shared" si="12"/>
        <v>7.0339582426910876E-3</v>
      </c>
      <c r="W49" s="46">
        <f t="shared" si="1"/>
        <v>1.0450486722151053</v>
      </c>
      <c r="X49" s="46">
        <f t="shared" si="2"/>
        <v>4.5048672215105334E-2</v>
      </c>
      <c r="Y49" s="46">
        <f t="shared" si="13"/>
        <v>0.95495132778489467</v>
      </c>
      <c r="Z49" s="46">
        <f t="shared" si="3"/>
        <v>1.3461494052294761E-3</v>
      </c>
      <c r="AA49" s="46">
        <f t="shared" si="14"/>
        <v>1.2855071619207344E-3</v>
      </c>
      <c r="AB49" s="35">
        <f t="shared" si="15"/>
        <v>5.3845976209179044E-3</v>
      </c>
      <c r="AC49" s="47">
        <f t="shared" si="4"/>
        <v>6.6699999999999997E-3</v>
      </c>
      <c r="AD49" s="143"/>
      <c r="AE49" s="54" t="s">
        <v>90</v>
      </c>
      <c r="AF49" s="55">
        <f t="shared" si="16"/>
        <v>0</v>
      </c>
      <c r="AG49" s="56">
        <f t="shared" si="17"/>
        <v>0</v>
      </c>
      <c r="AH49" s="56">
        <f t="shared" si="18"/>
        <v>6.6699999999999997E-3</v>
      </c>
      <c r="AI49" s="57">
        <f t="shared" si="19"/>
        <v>6.6699999999999997E-3</v>
      </c>
      <c r="AJ49" s="46">
        <f t="shared" si="20"/>
        <v>6.6501758258631022E-3</v>
      </c>
      <c r="AK49" s="44">
        <f t="shared" si="21"/>
        <v>79347084.929824188</v>
      </c>
    </row>
    <row r="50" spans="1:37" ht="18" customHeight="1" x14ac:dyDescent="0.3">
      <c r="A50" s="54" t="s">
        <v>91</v>
      </c>
      <c r="B50" s="33">
        <v>4.2210925551124032E-3</v>
      </c>
      <c r="C50" s="34">
        <v>5.1398422985150984E-3</v>
      </c>
      <c r="D50" s="46">
        <f t="shared" si="5"/>
        <v>0</v>
      </c>
      <c r="E50" s="46">
        <f t="shared" si="6"/>
        <v>0</v>
      </c>
      <c r="F50" s="46">
        <f t="shared" si="7"/>
        <v>0</v>
      </c>
      <c r="G50" s="46">
        <f t="shared" si="8"/>
        <v>0</v>
      </c>
      <c r="H50" s="46">
        <f t="shared" si="24"/>
        <v>0</v>
      </c>
      <c r="I50" s="47">
        <f t="shared" si="22"/>
        <v>0</v>
      </c>
      <c r="J50" s="37"/>
      <c r="K50" s="54" t="s">
        <v>91</v>
      </c>
      <c r="L50" s="48">
        <f t="shared" si="26"/>
        <v>4.2210925551124032E-3</v>
      </c>
      <c r="M50" s="49">
        <f t="shared" si="26"/>
        <v>5.1398422985150984E-3</v>
      </c>
      <c r="N50" s="35">
        <f t="shared" si="10"/>
        <v>0</v>
      </c>
      <c r="O50" s="46">
        <f t="shared" si="11"/>
        <v>0</v>
      </c>
      <c r="P50" s="47">
        <f t="shared" si="23"/>
        <v>0</v>
      </c>
      <c r="Q50" s="40"/>
      <c r="R50" s="37"/>
      <c r="S50" s="49" t="s">
        <v>91</v>
      </c>
      <c r="T50" s="50">
        <f t="shared" si="25"/>
        <v>4.2210925551124032E-3</v>
      </c>
      <c r="U50" s="49">
        <f t="shared" si="25"/>
        <v>5.1398422985150984E-3</v>
      </c>
      <c r="V50" s="41">
        <f t="shared" si="12"/>
        <v>5.1398422985150984E-3</v>
      </c>
      <c r="W50" s="46">
        <f t="shared" si="1"/>
        <v>1.2176568581254978</v>
      </c>
      <c r="X50" s="46">
        <f t="shared" si="2"/>
        <v>0.21765685812549784</v>
      </c>
      <c r="Y50" s="46">
        <f t="shared" si="13"/>
        <v>0.78234314187450216</v>
      </c>
      <c r="Z50" s="46">
        <f t="shared" si="3"/>
        <v>8.4421851102248072E-4</v>
      </c>
      <c r="AA50" s="46">
        <f t="shared" si="14"/>
        <v>6.6046856234194156E-4</v>
      </c>
      <c r="AB50" s="35">
        <f t="shared" si="15"/>
        <v>3.3768740440899229E-3</v>
      </c>
      <c r="AC50" s="47">
        <f t="shared" si="4"/>
        <v>4.0369999999999998E-3</v>
      </c>
      <c r="AD50" s="143"/>
      <c r="AE50" s="54" t="s">
        <v>91</v>
      </c>
      <c r="AF50" s="55">
        <f t="shared" si="16"/>
        <v>0</v>
      </c>
      <c r="AG50" s="56">
        <f t="shared" si="17"/>
        <v>0</v>
      </c>
      <c r="AH50" s="56">
        <f t="shared" si="18"/>
        <v>4.0369999999999998E-3</v>
      </c>
      <c r="AI50" s="57">
        <f t="shared" si="19"/>
        <v>4.0369999999999998E-3</v>
      </c>
      <c r="AJ50" s="46">
        <f t="shared" si="20"/>
        <v>4.0250014706160932E-3</v>
      </c>
      <c r="AK50" s="44">
        <f t="shared" si="21"/>
        <v>48024614.971769154</v>
      </c>
    </row>
    <row r="51" spans="1:37" ht="18" customHeight="1" x14ac:dyDescent="0.3">
      <c r="A51" s="54" t="s">
        <v>92</v>
      </c>
      <c r="B51" s="33">
        <v>7.1775700843753525E-5</v>
      </c>
      <c r="C51" s="34">
        <v>4.8934785986206578E-4</v>
      </c>
      <c r="D51" s="46">
        <f t="shared" si="5"/>
        <v>0</v>
      </c>
      <c r="E51" s="46">
        <f t="shared" si="6"/>
        <v>0</v>
      </c>
      <c r="F51" s="46">
        <f t="shared" si="7"/>
        <v>0</v>
      </c>
      <c r="G51" s="46">
        <f t="shared" si="8"/>
        <v>0</v>
      </c>
      <c r="H51" s="46">
        <f t="shared" si="24"/>
        <v>0</v>
      </c>
      <c r="I51" s="47">
        <f t="shared" si="22"/>
        <v>0</v>
      </c>
      <c r="J51" s="37"/>
      <c r="K51" s="54" t="s">
        <v>92</v>
      </c>
      <c r="L51" s="48">
        <f t="shared" si="26"/>
        <v>7.1775700843753525E-5</v>
      </c>
      <c r="M51" s="49">
        <f t="shared" si="26"/>
        <v>4.8934785986206578E-4</v>
      </c>
      <c r="N51" s="35">
        <f t="shared" si="10"/>
        <v>4.8934785986206578E-4</v>
      </c>
      <c r="O51" s="46">
        <f t="shared" si="11"/>
        <v>1.4355140168750705E-5</v>
      </c>
      <c r="P51" s="47">
        <f t="shared" si="23"/>
        <v>5.7000000000000003E-5</v>
      </c>
      <c r="Q51" s="40"/>
      <c r="R51" s="37"/>
      <c r="S51" s="49" t="s">
        <v>92</v>
      </c>
      <c r="T51" s="50">
        <f t="shared" si="25"/>
        <v>7.1775700843753525E-5</v>
      </c>
      <c r="U51" s="49">
        <f t="shared" si="25"/>
        <v>4.8934785986206578E-4</v>
      </c>
      <c r="V51" s="41">
        <f t="shared" si="12"/>
        <v>0</v>
      </c>
      <c r="W51" s="46">
        <f t="shared" si="1"/>
        <v>0</v>
      </c>
      <c r="X51" s="46">
        <f t="shared" si="2"/>
        <v>0</v>
      </c>
      <c r="Y51" s="46">
        <f t="shared" si="13"/>
        <v>0</v>
      </c>
      <c r="Z51" s="46">
        <f t="shared" si="3"/>
        <v>0</v>
      </c>
      <c r="AA51" s="46">
        <f t="shared" si="14"/>
        <v>0</v>
      </c>
      <c r="AB51" s="35">
        <f t="shared" si="15"/>
        <v>0</v>
      </c>
      <c r="AC51" s="47">
        <f t="shared" si="4"/>
        <v>0</v>
      </c>
      <c r="AD51" s="143"/>
      <c r="AE51" s="54" t="s">
        <v>92</v>
      </c>
      <c r="AF51" s="55">
        <f t="shared" si="16"/>
        <v>0</v>
      </c>
      <c r="AG51" s="56">
        <f t="shared" si="17"/>
        <v>5.7000000000000003E-5</v>
      </c>
      <c r="AH51" s="56">
        <f t="shared" si="18"/>
        <v>0</v>
      </c>
      <c r="AI51" s="57">
        <f t="shared" si="19"/>
        <v>5.7000000000000003E-5</v>
      </c>
      <c r="AJ51" s="46">
        <f t="shared" si="20"/>
        <v>5.6830588017120973E-5</v>
      </c>
      <c r="AK51" s="44">
        <f t="shared" si="21"/>
        <v>678078.53688155627</v>
      </c>
    </row>
    <row r="52" spans="1:37" ht="18" customHeight="1" x14ac:dyDescent="0.3">
      <c r="A52" s="54" t="s">
        <v>93</v>
      </c>
      <c r="B52" s="33">
        <v>1.0778167806820881E-3</v>
      </c>
      <c r="C52" s="34">
        <v>1.5315234079011752E-3</v>
      </c>
      <c r="D52" s="46">
        <f t="shared" si="5"/>
        <v>0</v>
      </c>
      <c r="E52" s="46">
        <f t="shared" si="6"/>
        <v>0</v>
      </c>
      <c r="F52" s="46">
        <f t="shared" si="7"/>
        <v>0</v>
      </c>
      <c r="G52" s="46">
        <f t="shared" si="8"/>
        <v>0</v>
      </c>
      <c r="H52" s="46">
        <f t="shared" si="24"/>
        <v>0</v>
      </c>
      <c r="I52" s="47">
        <f t="shared" si="22"/>
        <v>0</v>
      </c>
      <c r="J52" s="37"/>
      <c r="K52" s="54" t="s">
        <v>93</v>
      </c>
      <c r="L52" s="48">
        <f t="shared" si="26"/>
        <v>1.0778167806820881E-3</v>
      </c>
      <c r="M52" s="49">
        <f t="shared" si="26"/>
        <v>1.5315234079011752E-3</v>
      </c>
      <c r="N52" s="35">
        <f t="shared" si="10"/>
        <v>0</v>
      </c>
      <c r="O52" s="46">
        <f t="shared" si="11"/>
        <v>0</v>
      </c>
      <c r="P52" s="47">
        <f t="shared" si="23"/>
        <v>0</v>
      </c>
      <c r="Q52" s="40"/>
      <c r="R52" s="37"/>
      <c r="S52" s="49" t="s">
        <v>93</v>
      </c>
      <c r="T52" s="50">
        <f t="shared" si="25"/>
        <v>1.0778167806820881E-3</v>
      </c>
      <c r="U52" s="49">
        <f t="shared" si="25"/>
        <v>1.5315234079011752E-3</v>
      </c>
      <c r="V52" s="41">
        <f t="shared" si="12"/>
        <v>1.5315234079011752E-3</v>
      </c>
      <c r="W52" s="46">
        <f t="shared" si="1"/>
        <v>1.420949678415623</v>
      </c>
      <c r="X52" s="46">
        <f t="shared" si="2"/>
        <v>0.42094967841562303</v>
      </c>
      <c r="Y52" s="46">
        <f t="shared" si="13"/>
        <v>0.57905032158437697</v>
      </c>
      <c r="Z52" s="46">
        <f t="shared" si="3"/>
        <v>2.1556335613641763E-4</v>
      </c>
      <c r="AA52" s="46">
        <f t="shared" si="14"/>
        <v>1.248220306926002E-4</v>
      </c>
      <c r="AB52" s="35">
        <f t="shared" si="15"/>
        <v>8.6225342454567054E-4</v>
      </c>
      <c r="AC52" s="47">
        <f t="shared" si="4"/>
        <v>9.8700000000000003E-4</v>
      </c>
      <c r="AD52" s="143"/>
      <c r="AE52" s="54" t="s">
        <v>93</v>
      </c>
      <c r="AF52" s="55">
        <f t="shared" si="16"/>
        <v>0</v>
      </c>
      <c r="AG52" s="56">
        <f t="shared" si="17"/>
        <v>0</v>
      </c>
      <c r="AH52" s="56">
        <f t="shared" si="18"/>
        <v>9.8700000000000003E-4</v>
      </c>
      <c r="AI52" s="57">
        <f t="shared" si="19"/>
        <v>9.8700000000000003E-4</v>
      </c>
      <c r="AJ52" s="46">
        <f t="shared" si="20"/>
        <v>9.8406649777014739E-4</v>
      </c>
      <c r="AK52" s="44">
        <f t="shared" si="21"/>
        <v>11741465.191264842</v>
      </c>
    </row>
    <row r="53" spans="1:37" ht="18" customHeight="1" x14ac:dyDescent="0.3">
      <c r="A53" s="54" t="s">
        <v>94</v>
      </c>
      <c r="B53" s="33">
        <v>9.0980640108748179E-3</v>
      </c>
      <c r="C53" s="34">
        <v>1.0257595985989123E-2</v>
      </c>
      <c r="D53" s="46">
        <f t="shared" si="5"/>
        <v>0</v>
      </c>
      <c r="E53" s="46">
        <f t="shared" si="6"/>
        <v>0</v>
      </c>
      <c r="F53" s="46">
        <f t="shared" si="7"/>
        <v>0</v>
      </c>
      <c r="G53" s="46">
        <f t="shared" si="8"/>
        <v>0</v>
      </c>
      <c r="H53" s="46">
        <f t="shared" si="24"/>
        <v>0</v>
      </c>
      <c r="I53" s="47">
        <f t="shared" si="22"/>
        <v>0</v>
      </c>
      <c r="J53" s="37"/>
      <c r="K53" s="54" t="s">
        <v>94</v>
      </c>
      <c r="L53" s="48">
        <f t="shared" si="26"/>
        <v>9.0980640108748179E-3</v>
      </c>
      <c r="M53" s="49">
        <f t="shared" si="26"/>
        <v>1.0257595985989123E-2</v>
      </c>
      <c r="N53" s="35">
        <f t="shared" si="10"/>
        <v>0</v>
      </c>
      <c r="O53" s="46">
        <f t="shared" si="11"/>
        <v>0</v>
      </c>
      <c r="P53" s="47">
        <f t="shared" si="23"/>
        <v>0</v>
      </c>
      <c r="Q53" s="40"/>
      <c r="R53" s="37"/>
      <c r="S53" s="49" t="s">
        <v>94</v>
      </c>
      <c r="T53" s="50">
        <f t="shared" si="25"/>
        <v>9.0980640108748179E-3</v>
      </c>
      <c r="U53" s="49">
        <f t="shared" si="25"/>
        <v>1.0257595985989123E-2</v>
      </c>
      <c r="V53" s="41">
        <f t="shared" si="12"/>
        <v>1.0257595985989123E-2</v>
      </c>
      <c r="W53" s="46">
        <f t="shared" si="1"/>
        <v>1.1274482102707049</v>
      </c>
      <c r="X53" s="46">
        <f t="shared" si="2"/>
        <v>0.12744821027070485</v>
      </c>
      <c r="Y53" s="46">
        <f t="shared" si="13"/>
        <v>0.87255178972929515</v>
      </c>
      <c r="Z53" s="46">
        <f t="shared" si="3"/>
        <v>1.8196128021749636E-3</v>
      </c>
      <c r="AA53" s="46">
        <f t="shared" si="14"/>
        <v>1.5877064071521023E-3</v>
      </c>
      <c r="AB53" s="35">
        <f t="shared" si="15"/>
        <v>7.2784512086998543E-3</v>
      </c>
      <c r="AC53" s="47">
        <f t="shared" si="4"/>
        <v>8.8660000000000006E-3</v>
      </c>
      <c r="AD53" s="143"/>
      <c r="AE53" s="54" t="s">
        <v>94</v>
      </c>
      <c r="AF53" s="55">
        <f t="shared" si="16"/>
        <v>0</v>
      </c>
      <c r="AG53" s="56">
        <f t="shared" si="17"/>
        <v>0</v>
      </c>
      <c r="AH53" s="56">
        <f t="shared" si="18"/>
        <v>8.8660000000000006E-3</v>
      </c>
      <c r="AI53" s="57">
        <f t="shared" si="19"/>
        <v>8.8660000000000006E-3</v>
      </c>
      <c r="AJ53" s="46">
        <f t="shared" si="20"/>
        <v>8.8396490063121849E-3</v>
      </c>
      <c r="AK53" s="44">
        <f t="shared" si="21"/>
        <v>105470952.77178732</v>
      </c>
    </row>
    <row r="54" spans="1:37" ht="18" customHeight="1" x14ac:dyDescent="0.3">
      <c r="A54" s="54" t="s">
        <v>95</v>
      </c>
      <c r="B54" s="33">
        <v>1.1497270548406817E-2</v>
      </c>
      <c r="C54" s="34">
        <v>9.8462283023073461E-3</v>
      </c>
      <c r="D54" s="46">
        <f t="shared" si="5"/>
        <v>1.1497270548406817E-2</v>
      </c>
      <c r="E54" s="46">
        <f t="shared" si="6"/>
        <v>2.2994541096813636E-3</v>
      </c>
      <c r="F54" s="46">
        <f t="shared" si="7"/>
        <v>9.1978164387254528E-3</v>
      </c>
      <c r="G54" s="46">
        <f t="shared" si="8"/>
        <v>1.1676827101106897</v>
      </c>
      <c r="H54" s="46">
        <f t="shared" si="24"/>
        <v>2.6850328065678979E-3</v>
      </c>
      <c r="I54" s="47">
        <f t="shared" si="22"/>
        <v>1.1882999999999999E-2</v>
      </c>
      <c r="J54" s="37"/>
      <c r="K54" s="54" t="s">
        <v>95</v>
      </c>
      <c r="L54" s="48">
        <f t="shared" si="26"/>
        <v>1.1497270548406817E-2</v>
      </c>
      <c r="M54" s="49">
        <f t="shared" si="26"/>
        <v>9.8462283023073461E-3</v>
      </c>
      <c r="N54" s="35">
        <f t="shared" si="10"/>
        <v>0</v>
      </c>
      <c r="O54" s="46">
        <f t="shared" si="11"/>
        <v>0</v>
      </c>
      <c r="P54" s="47">
        <f t="shared" si="23"/>
        <v>0</v>
      </c>
      <c r="Q54" s="40"/>
      <c r="R54" s="37"/>
      <c r="S54" s="49" t="s">
        <v>95</v>
      </c>
      <c r="T54" s="50">
        <f t="shared" si="25"/>
        <v>1.1497270548406817E-2</v>
      </c>
      <c r="U54" s="49">
        <f t="shared" si="25"/>
        <v>9.8462283023073461E-3</v>
      </c>
      <c r="V54" s="41">
        <f t="shared" si="12"/>
        <v>0</v>
      </c>
      <c r="W54" s="46">
        <f t="shared" si="1"/>
        <v>0</v>
      </c>
      <c r="X54" s="46">
        <f t="shared" si="2"/>
        <v>0</v>
      </c>
      <c r="Y54" s="46">
        <f t="shared" si="13"/>
        <v>0</v>
      </c>
      <c r="Z54" s="46">
        <f t="shared" si="3"/>
        <v>0</v>
      </c>
      <c r="AA54" s="46">
        <f t="shared" si="14"/>
        <v>0</v>
      </c>
      <c r="AB54" s="35">
        <f t="shared" si="15"/>
        <v>0</v>
      </c>
      <c r="AC54" s="47">
        <f t="shared" si="4"/>
        <v>0</v>
      </c>
      <c r="AD54" s="143"/>
      <c r="AE54" s="54" t="s">
        <v>95</v>
      </c>
      <c r="AF54" s="55">
        <f t="shared" si="16"/>
        <v>1.1882999999999999E-2</v>
      </c>
      <c r="AG54" s="56">
        <f t="shared" si="17"/>
        <v>0</v>
      </c>
      <c r="AH54" s="56">
        <f t="shared" si="18"/>
        <v>0</v>
      </c>
      <c r="AI54" s="57">
        <f t="shared" si="19"/>
        <v>1.1882999999999999E-2</v>
      </c>
      <c r="AJ54" s="46">
        <f t="shared" si="20"/>
        <v>1.1847682059779797E-2</v>
      </c>
      <c r="AK54" s="44">
        <f t="shared" si="21"/>
        <v>141361530.76778126</v>
      </c>
    </row>
    <row r="55" spans="1:37" ht="18" customHeight="1" x14ac:dyDescent="0.3">
      <c r="A55" s="54" t="s">
        <v>96</v>
      </c>
      <c r="B55" s="33">
        <v>1.3443723983383884E-2</v>
      </c>
      <c r="C55" s="34">
        <v>1.334090458798669E-2</v>
      </c>
      <c r="D55" s="46">
        <f t="shared" si="5"/>
        <v>1.3443723983383884E-2</v>
      </c>
      <c r="E55" s="46">
        <f t="shared" si="6"/>
        <v>2.6887447966767769E-3</v>
      </c>
      <c r="F55" s="46">
        <f t="shared" si="7"/>
        <v>1.0754979186707108E-2</v>
      </c>
      <c r="G55" s="46">
        <f t="shared" si="8"/>
        <v>1.0077070782358928</v>
      </c>
      <c r="H55" s="46">
        <f t="shared" si="24"/>
        <v>2.7094671631811146E-3</v>
      </c>
      <c r="I55" s="47">
        <f t="shared" si="22"/>
        <v>1.3464E-2</v>
      </c>
      <c r="J55" s="37"/>
      <c r="K55" s="54" t="s">
        <v>96</v>
      </c>
      <c r="L55" s="48">
        <f t="shared" si="26"/>
        <v>1.3443723983383884E-2</v>
      </c>
      <c r="M55" s="49">
        <f t="shared" si="26"/>
        <v>1.334090458798669E-2</v>
      </c>
      <c r="N55" s="35">
        <f t="shared" si="10"/>
        <v>0</v>
      </c>
      <c r="O55" s="46">
        <f t="shared" si="11"/>
        <v>0</v>
      </c>
      <c r="P55" s="47">
        <f t="shared" si="23"/>
        <v>0</v>
      </c>
      <c r="Q55" s="40"/>
      <c r="R55" s="37"/>
      <c r="S55" s="49" t="s">
        <v>96</v>
      </c>
      <c r="T55" s="50">
        <f t="shared" si="25"/>
        <v>1.3443723983383884E-2</v>
      </c>
      <c r="U55" s="49">
        <f t="shared" si="25"/>
        <v>1.334090458798669E-2</v>
      </c>
      <c r="V55" s="41">
        <f t="shared" si="12"/>
        <v>0</v>
      </c>
      <c r="W55" s="46">
        <f t="shared" si="1"/>
        <v>0</v>
      </c>
      <c r="X55" s="46">
        <f t="shared" si="2"/>
        <v>0</v>
      </c>
      <c r="Y55" s="46">
        <f t="shared" si="13"/>
        <v>0</v>
      </c>
      <c r="Z55" s="46">
        <f t="shared" si="3"/>
        <v>0</v>
      </c>
      <c r="AA55" s="46">
        <f t="shared" si="14"/>
        <v>0</v>
      </c>
      <c r="AB55" s="35">
        <f t="shared" si="15"/>
        <v>0</v>
      </c>
      <c r="AC55" s="47">
        <f t="shared" si="4"/>
        <v>0</v>
      </c>
      <c r="AD55" s="143"/>
      <c r="AE55" s="54" t="s">
        <v>96</v>
      </c>
      <c r="AF55" s="55">
        <f t="shared" si="16"/>
        <v>1.3464E-2</v>
      </c>
      <c r="AG55" s="56">
        <f t="shared" si="17"/>
        <v>0</v>
      </c>
      <c r="AH55" s="56">
        <f t="shared" si="18"/>
        <v>0</v>
      </c>
      <c r="AI55" s="57">
        <f t="shared" si="19"/>
        <v>1.3464E-2</v>
      </c>
      <c r="AJ55" s="46">
        <f t="shared" si="20"/>
        <v>1.3423983106359942E-2</v>
      </c>
      <c r="AK55" s="44">
        <f t="shared" si="21"/>
        <v>160169288.08023283</v>
      </c>
    </row>
    <row r="56" spans="1:37" ht="18" customHeight="1" x14ac:dyDescent="0.3">
      <c r="A56" s="54" t="s">
        <v>97</v>
      </c>
      <c r="B56" s="33">
        <v>4.1468367612338339E-3</v>
      </c>
      <c r="C56" s="34">
        <v>4.97756960560482E-3</v>
      </c>
      <c r="D56" s="46">
        <f t="shared" si="5"/>
        <v>0</v>
      </c>
      <c r="E56" s="46">
        <f t="shared" si="6"/>
        <v>0</v>
      </c>
      <c r="F56" s="46">
        <f t="shared" si="7"/>
        <v>0</v>
      </c>
      <c r="G56" s="46">
        <f t="shared" si="8"/>
        <v>0</v>
      </c>
      <c r="H56" s="46">
        <f t="shared" si="24"/>
        <v>0</v>
      </c>
      <c r="I56" s="47">
        <f t="shared" si="22"/>
        <v>0</v>
      </c>
      <c r="J56" s="37"/>
      <c r="K56" s="54" t="s">
        <v>97</v>
      </c>
      <c r="L56" s="48">
        <f t="shared" si="26"/>
        <v>4.1468367612338339E-3</v>
      </c>
      <c r="M56" s="49">
        <f t="shared" si="26"/>
        <v>4.97756960560482E-3</v>
      </c>
      <c r="N56" s="35">
        <f t="shared" si="10"/>
        <v>0</v>
      </c>
      <c r="O56" s="46">
        <f t="shared" si="11"/>
        <v>0</v>
      </c>
      <c r="P56" s="47">
        <f t="shared" si="23"/>
        <v>0</v>
      </c>
      <c r="Q56" s="40"/>
      <c r="R56" s="37"/>
      <c r="S56" s="49" t="s">
        <v>97</v>
      </c>
      <c r="T56" s="50">
        <f t="shared" si="25"/>
        <v>4.1468367612338339E-3</v>
      </c>
      <c r="U56" s="49">
        <f t="shared" si="25"/>
        <v>4.97756960560482E-3</v>
      </c>
      <c r="V56" s="41">
        <f t="shared" si="12"/>
        <v>4.97756960560482E-3</v>
      </c>
      <c r="W56" s="46">
        <f t="shared" si="1"/>
        <v>1.2003292852366374</v>
      </c>
      <c r="X56" s="46">
        <f t="shared" si="2"/>
        <v>0.2003292852366374</v>
      </c>
      <c r="Y56" s="46">
        <f t="shared" si="13"/>
        <v>0.7996707147633626</v>
      </c>
      <c r="Z56" s="46">
        <f t="shared" si="3"/>
        <v>8.2936735224676682E-4</v>
      </c>
      <c r="AA56" s="46">
        <f t="shared" si="14"/>
        <v>6.6322078337256957E-4</v>
      </c>
      <c r="AB56" s="35">
        <f t="shared" si="15"/>
        <v>3.3174694089870673E-3</v>
      </c>
      <c r="AC56" s="47">
        <f t="shared" si="4"/>
        <v>3.9810000000000002E-3</v>
      </c>
      <c r="AD56" s="143"/>
      <c r="AE56" s="54" t="s">
        <v>97</v>
      </c>
      <c r="AF56" s="53">
        <f t="shared" si="16"/>
        <v>0</v>
      </c>
      <c r="AG56" s="53">
        <f t="shared" si="17"/>
        <v>0</v>
      </c>
      <c r="AH56" s="53">
        <f t="shared" si="18"/>
        <v>3.9810000000000002E-3</v>
      </c>
      <c r="AI56" s="46">
        <f t="shared" si="19"/>
        <v>3.9810000000000002E-3</v>
      </c>
      <c r="AJ56" s="46">
        <f t="shared" si="20"/>
        <v>3.9691679104589227E-3</v>
      </c>
      <c r="AK56" s="44">
        <f t="shared" si="21"/>
        <v>47358432.549569741</v>
      </c>
    </row>
    <row r="57" spans="1:37" ht="18" customHeight="1" x14ac:dyDescent="0.3">
      <c r="A57" s="54" t="s">
        <v>98</v>
      </c>
      <c r="B57" s="33">
        <v>1.54948914366185E-3</v>
      </c>
      <c r="C57" s="34">
        <v>1.8956691480332447E-3</v>
      </c>
      <c r="D57" s="46">
        <f t="shared" si="5"/>
        <v>0</v>
      </c>
      <c r="E57" s="46">
        <f t="shared" si="6"/>
        <v>0</v>
      </c>
      <c r="F57" s="46">
        <f t="shared" si="7"/>
        <v>0</v>
      </c>
      <c r="G57" s="46">
        <f t="shared" si="8"/>
        <v>0</v>
      </c>
      <c r="H57" s="46">
        <f t="shared" si="24"/>
        <v>0</v>
      </c>
      <c r="I57" s="47">
        <f t="shared" si="22"/>
        <v>0</v>
      </c>
      <c r="J57" s="37"/>
      <c r="K57" s="54" t="s">
        <v>98</v>
      </c>
      <c r="L57" s="48">
        <f t="shared" si="26"/>
        <v>1.54948914366185E-3</v>
      </c>
      <c r="M57" s="49">
        <f t="shared" si="26"/>
        <v>1.8956691480332447E-3</v>
      </c>
      <c r="N57" s="35">
        <f t="shared" si="10"/>
        <v>0</v>
      </c>
      <c r="O57" s="46">
        <f t="shared" si="11"/>
        <v>0</v>
      </c>
      <c r="P57" s="47">
        <f t="shared" si="23"/>
        <v>0</v>
      </c>
      <c r="Q57" s="40"/>
      <c r="R57" s="37"/>
      <c r="S57" s="49" t="s">
        <v>98</v>
      </c>
      <c r="T57" s="50">
        <f t="shared" si="25"/>
        <v>1.54948914366185E-3</v>
      </c>
      <c r="U57" s="49">
        <f t="shared" si="25"/>
        <v>1.8956691480332447E-3</v>
      </c>
      <c r="V57" s="41">
        <f t="shared" si="12"/>
        <v>1.8956691480332447E-3</v>
      </c>
      <c r="W57" s="46">
        <f t="shared" si="1"/>
        <v>1.2234155726662792</v>
      </c>
      <c r="X57" s="46">
        <f t="shared" si="2"/>
        <v>0.22341557266627921</v>
      </c>
      <c r="Y57" s="46">
        <f t="shared" si="13"/>
        <v>0.77658442733372079</v>
      </c>
      <c r="Z57" s="46">
        <f t="shared" si="3"/>
        <v>3.0989782873237001E-4</v>
      </c>
      <c r="AA57" s="46">
        <f t="shared" si="14"/>
        <v>2.4066182785809106E-4</v>
      </c>
      <c r="AB57" s="35">
        <f t="shared" si="15"/>
        <v>1.23959131492948E-3</v>
      </c>
      <c r="AC57" s="47">
        <f t="shared" si="4"/>
        <v>1.48E-3</v>
      </c>
      <c r="AD57" s="143"/>
      <c r="AE57" s="54" t="s">
        <v>98</v>
      </c>
      <c r="AF57" s="53">
        <f t="shared" si="16"/>
        <v>0</v>
      </c>
      <c r="AG57" s="53">
        <f t="shared" si="17"/>
        <v>0</v>
      </c>
      <c r="AH57" s="53">
        <f t="shared" si="18"/>
        <v>1.48E-3</v>
      </c>
      <c r="AI57" s="46">
        <f t="shared" si="19"/>
        <v>1.48E-3</v>
      </c>
      <c r="AJ57" s="46">
        <f t="shared" si="20"/>
        <v>1.4756012327252462E-3</v>
      </c>
      <c r="AK57" s="44">
        <f t="shared" si="21"/>
        <v>17606249.729556195</v>
      </c>
    </row>
    <row r="58" spans="1:37" ht="18" customHeight="1" x14ac:dyDescent="0.3">
      <c r="A58" s="54" t="s">
        <v>99</v>
      </c>
      <c r="B58" s="33">
        <v>3.2448816222866778E-4</v>
      </c>
      <c r="C58" s="34">
        <v>7.6591622533213766E-4</v>
      </c>
      <c r="D58" s="46">
        <f t="shared" si="5"/>
        <v>0</v>
      </c>
      <c r="E58" s="46">
        <f t="shared" si="6"/>
        <v>0</v>
      </c>
      <c r="F58" s="46">
        <f t="shared" si="7"/>
        <v>0</v>
      </c>
      <c r="G58" s="46">
        <f t="shared" si="8"/>
        <v>0</v>
      </c>
      <c r="H58" s="46">
        <f t="shared" si="24"/>
        <v>0</v>
      </c>
      <c r="I58" s="47">
        <f t="shared" si="22"/>
        <v>0</v>
      </c>
      <c r="J58" s="37"/>
      <c r="K58" s="54" t="s">
        <v>99</v>
      </c>
      <c r="L58" s="48">
        <f t="shared" si="26"/>
        <v>3.2448816222866778E-4</v>
      </c>
      <c r="M58" s="49">
        <f t="shared" si="26"/>
        <v>7.6591622533213766E-4</v>
      </c>
      <c r="N58" s="35">
        <f t="shared" si="10"/>
        <v>7.6591622533213766E-4</v>
      </c>
      <c r="O58" s="46">
        <f t="shared" si="11"/>
        <v>6.4897632445733559E-5</v>
      </c>
      <c r="P58" s="47">
        <f t="shared" si="23"/>
        <v>2.5999999999999998E-4</v>
      </c>
      <c r="Q58" s="40"/>
      <c r="R58" s="37"/>
      <c r="S58" s="49" t="s">
        <v>99</v>
      </c>
      <c r="T58" s="50">
        <f t="shared" si="25"/>
        <v>3.2448816222866778E-4</v>
      </c>
      <c r="U58" s="49">
        <f t="shared" si="25"/>
        <v>7.6591622533213766E-4</v>
      </c>
      <c r="V58" s="41">
        <f t="shared" si="12"/>
        <v>0</v>
      </c>
      <c r="W58" s="46">
        <f t="shared" si="1"/>
        <v>0</v>
      </c>
      <c r="X58" s="46">
        <f t="shared" si="2"/>
        <v>0</v>
      </c>
      <c r="Y58" s="46">
        <f t="shared" si="13"/>
        <v>0</v>
      </c>
      <c r="Z58" s="46">
        <f t="shared" si="3"/>
        <v>0</v>
      </c>
      <c r="AA58" s="46">
        <f t="shared" si="14"/>
        <v>0</v>
      </c>
      <c r="AB58" s="35">
        <f t="shared" si="15"/>
        <v>0</v>
      </c>
      <c r="AC58" s="47">
        <f t="shared" si="4"/>
        <v>0</v>
      </c>
      <c r="AD58" s="143"/>
      <c r="AE58" s="54" t="s">
        <v>99</v>
      </c>
      <c r="AF58" s="53">
        <f t="shared" si="16"/>
        <v>0</v>
      </c>
      <c r="AG58" s="53">
        <f t="shared" si="17"/>
        <v>2.5999999999999998E-4</v>
      </c>
      <c r="AH58" s="53">
        <f t="shared" si="18"/>
        <v>0</v>
      </c>
      <c r="AI58" s="46">
        <f t="shared" si="19"/>
        <v>2.5999999999999998E-4</v>
      </c>
      <c r="AJ58" s="46">
        <f t="shared" si="20"/>
        <v>2.5922724358686753E-4</v>
      </c>
      <c r="AK58" s="44">
        <f t="shared" si="21"/>
        <v>3092989.8173544663</v>
      </c>
    </row>
    <row r="59" spans="1:37" ht="18" customHeight="1" x14ac:dyDescent="0.3">
      <c r="A59" s="54" t="s">
        <v>100</v>
      </c>
      <c r="B59" s="33">
        <v>1.2828806075511996E-2</v>
      </c>
      <c r="C59" s="34">
        <v>1.4675670610841829E-2</v>
      </c>
      <c r="D59" s="46">
        <f t="shared" si="5"/>
        <v>0</v>
      </c>
      <c r="E59" s="46">
        <f t="shared" si="6"/>
        <v>0</v>
      </c>
      <c r="F59" s="46">
        <f t="shared" si="7"/>
        <v>0</v>
      </c>
      <c r="G59" s="46">
        <f t="shared" si="8"/>
        <v>0</v>
      </c>
      <c r="H59" s="46">
        <f t="shared" si="24"/>
        <v>0</v>
      </c>
      <c r="I59" s="47">
        <f t="shared" si="22"/>
        <v>0</v>
      </c>
      <c r="J59" s="37"/>
      <c r="K59" s="54" t="s">
        <v>100</v>
      </c>
      <c r="L59" s="48">
        <f t="shared" si="26"/>
        <v>1.2828806075511996E-2</v>
      </c>
      <c r="M59" s="49">
        <f t="shared" si="26"/>
        <v>1.4675670610841829E-2</v>
      </c>
      <c r="N59" s="35">
        <f t="shared" si="10"/>
        <v>0</v>
      </c>
      <c r="O59" s="46">
        <f t="shared" si="11"/>
        <v>0</v>
      </c>
      <c r="P59" s="47">
        <f t="shared" si="23"/>
        <v>0</v>
      </c>
      <c r="Q59" s="40"/>
      <c r="R59" s="37"/>
      <c r="S59" s="49" t="s">
        <v>100</v>
      </c>
      <c r="T59" s="50">
        <f t="shared" si="25"/>
        <v>1.2828806075511996E-2</v>
      </c>
      <c r="U59" s="49">
        <f t="shared" si="25"/>
        <v>1.4675670610841829E-2</v>
      </c>
      <c r="V59" s="41">
        <f t="shared" si="12"/>
        <v>1.4675670610841829E-2</v>
      </c>
      <c r="W59" s="46">
        <f t="shared" si="1"/>
        <v>1.1439623082973545</v>
      </c>
      <c r="X59" s="46">
        <f t="shared" si="2"/>
        <v>0.14396230829735446</v>
      </c>
      <c r="Y59" s="46">
        <f t="shared" si="13"/>
        <v>0.85603769170264554</v>
      </c>
      <c r="Z59" s="46">
        <f t="shared" si="3"/>
        <v>2.5657612151023992E-3</v>
      </c>
      <c r="AA59" s="46">
        <f t="shared" si="14"/>
        <v>2.1963883080364328E-3</v>
      </c>
      <c r="AB59" s="35">
        <f t="shared" si="15"/>
        <v>1.0263044860409597E-2</v>
      </c>
      <c r="AC59" s="47">
        <f t="shared" si="4"/>
        <v>1.2459E-2</v>
      </c>
      <c r="AD59" s="143"/>
      <c r="AE59" s="54" t="s">
        <v>100</v>
      </c>
      <c r="AF59" s="53">
        <f t="shared" si="16"/>
        <v>0</v>
      </c>
      <c r="AG59" s="53">
        <f t="shared" si="17"/>
        <v>0</v>
      </c>
      <c r="AH59" s="53">
        <f t="shared" si="18"/>
        <v>1.2459E-2</v>
      </c>
      <c r="AI59" s="46">
        <f t="shared" si="19"/>
        <v>1.2459E-2</v>
      </c>
      <c r="AJ59" s="46">
        <f t="shared" si="20"/>
        <v>1.2421970107110703E-2</v>
      </c>
      <c r="AK59" s="44">
        <f t="shared" si="21"/>
        <v>148213692.8246896</v>
      </c>
    </row>
    <row r="60" spans="1:37" ht="18" customHeight="1" x14ac:dyDescent="0.3">
      <c r="A60" s="54" t="s">
        <v>101</v>
      </c>
      <c r="B60" s="33">
        <v>1.1719605752467796E-3</v>
      </c>
      <c r="C60" s="34">
        <v>1.4189082531488951E-3</v>
      </c>
      <c r="D60" s="46">
        <f t="shared" si="5"/>
        <v>0</v>
      </c>
      <c r="E60" s="46">
        <f t="shared" si="6"/>
        <v>0</v>
      </c>
      <c r="F60" s="46">
        <f t="shared" si="7"/>
        <v>0</v>
      </c>
      <c r="G60" s="46">
        <f t="shared" si="8"/>
        <v>0</v>
      </c>
      <c r="H60" s="46">
        <f t="shared" si="24"/>
        <v>0</v>
      </c>
      <c r="I60" s="47">
        <f t="shared" si="22"/>
        <v>0</v>
      </c>
      <c r="J60" s="37"/>
      <c r="K60" s="54" t="s">
        <v>101</v>
      </c>
      <c r="L60" s="48">
        <f t="shared" si="26"/>
        <v>1.1719605752467796E-3</v>
      </c>
      <c r="M60" s="49">
        <f t="shared" si="26"/>
        <v>1.4189082531488951E-3</v>
      </c>
      <c r="N60" s="35">
        <f t="shared" si="10"/>
        <v>0</v>
      </c>
      <c r="O60" s="46">
        <f t="shared" si="11"/>
        <v>0</v>
      </c>
      <c r="P60" s="47">
        <f t="shared" si="23"/>
        <v>0</v>
      </c>
      <c r="Q60" s="40"/>
      <c r="R60" s="37"/>
      <c r="S60" s="49" t="s">
        <v>101</v>
      </c>
      <c r="T60" s="50">
        <f t="shared" si="25"/>
        <v>1.1719605752467796E-3</v>
      </c>
      <c r="U60" s="49">
        <f t="shared" si="25"/>
        <v>1.4189082531488951E-3</v>
      </c>
      <c r="V60" s="41">
        <f t="shared" si="12"/>
        <v>1.4189082531488951E-3</v>
      </c>
      <c r="W60" s="46">
        <f t="shared" si="1"/>
        <v>1.2107132979708943</v>
      </c>
      <c r="X60" s="46">
        <f t="shared" si="2"/>
        <v>0.21071329797089433</v>
      </c>
      <c r="Y60" s="46">
        <f t="shared" si="13"/>
        <v>0.78928670202910567</v>
      </c>
      <c r="Z60" s="46">
        <f t="shared" si="3"/>
        <v>2.3439211504935593E-4</v>
      </c>
      <c r="AA60" s="46">
        <f t="shared" si="14"/>
        <v>1.8500257946893285E-4</v>
      </c>
      <c r="AB60" s="35">
        <f t="shared" si="15"/>
        <v>9.3756846019742374E-4</v>
      </c>
      <c r="AC60" s="47">
        <f t="shared" si="4"/>
        <v>1.1230000000000001E-3</v>
      </c>
      <c r="AD60" s="143"/>
      <c r="AE60" s="54" t="s">
        <v>101</v>
      </c>
      <c r="AF60" s="55">
        <f t="shared" si="16"/>
        <v>0</v>
      </c>
      <c r="AG60" s="56">
        <f t="shared" si="17"/>
        <v>0</v>
      </c>
      <c r="AH60" s="56">
        <f t="shared" si="18"/>
        <v>1.1230000000000001E-3</v>
      </c>
      <c r="AI60" s="57">
        <f t="shared" si="19"/>
        <v>1.1230000000000001E-3</v>
      </c>
      <c r="AJ60" s="46">
        <f t="shared" si="20"/>
        <v>1.1196622867232782E-3</v>
      </c>
      <c r="AK60" s="44">
        <f t="shared" si="21"/>
        <v>13359336.788034871</v>
      </c>
    </row>
    <row r="61" spans="1:37" ht="18" customHeight="1" x14ac:dyDescent="0.3">
      <c r="A61" s="54" t="s">
        <v>102</v>
      </c>
      <c r="B61" s="33">
        <v>1.926605459312308E-2</v>
      </c>
      <c r="C61" s="34">
        <v>1.7264797058559714E-2</v>
      </c>
      <c r="D61" s="46">
        <f t="shared" si="5"/>
        <v>1.926605459312308E-2</v>
      </c>
      <c r="E61" s="46">
        <f t="shared" si="6"/>
        <v>3.8532109186246162E-3</v>
      </c>
      <c r="F61" s="46">
        <f t="shared" si="7"/>
        <v>1.5412843674498463E-2</v>
      </c>
      <c r="G61" s="46">
        <f t="shared" si="8"/>
        <v>1.1159154971689147</v>
      </c>
      <c r="H61" s="46">
        <f t="shared" si="24"/>
        <v>4.2998577779536787E-3</v>
      </c>
      <c r="I61" s="47">
        <f t="shared" si="22"/>
        <v>1.9713000000000001E-2</v>
      </c>
      <c r="J61" s="37"/>
      <c r="K61" s="54" t="s">
        <v>102</v>
      </c>
      <c r="L61" s="48">
        <f t="shared" si="26"/>
        <v>1.926605459312308E-2</v>
      </c>
      <c r="M61" s="49">
        <f t="shared" si="26"/>
        <v>1.7264797058559714E-2</v>
      </c>
      <c r="N61" s="35">
        <f t="shared" si="10"/>
        <v>0</v>
      </c>
      <c r="O61" s="46">
        <f t="shared" si="11"/>
        <v>0</v>
      </c>
      <c r="P61" s="47">
        <f t="shared" si="23"/>
        <v>0</v>
      </c>
      <c r="Q61" s="40"/>
      <c r="R61" s="37"/>
      <c r="S61" s="49" t="s">
        <v>102</v>
      </c>
      <c r="T61" s="50">
        <f t="shared" si="25"/>
        <v>1.926605459312308E-2</v>
      </c>
      <c r="U61" s="49">
        <f t="shared" si="25"/>
        <v>1.7264797058559714E-2</v>
      </c>
      <c r="V61" s="41">
        <f t="shared" si="12"/>
        <v>0</v>
      </c>
      <c r="W61" s="46">
        <f t="shared" si="1"/>
        <v>0</v>
      </c>
      <c r="X61" s="46">
        <f t="shared" si="2"/>
        <v>0</v>
      </c>
      <c r="Y61" s="46">
        <f t="shared" si="13"/>
        <v>0</v>
      </c>
      <c r="Z61" s="46">
        <f t="shared" si="3"/>
        <v>0</v>
      </c>
      <c r="AA61" s="46">
        <f t="shared" si="14"/>
        <v>0</v>
      </c>
      <c r="AB61" s="35">
        <f t="shared" si="15"/>
        <v>0</v>
      </c>
      <c r="AC61" s="47">
        <f t="shared" si="4"/>
        <v>0</v>
      </c>
      <c r="AD61" s="143"/>
      <c r="AE61" s="54" t="s">
        <v>102</v>
      </c>
      <c r="AF61" s="55">
        <f t="shared" si="16"/>
        <v>1.9713000000000001E-2</v>
      </c>
      <c r="AG61" s="56">
        <f t="shared" si="17"/>
        <v>0</v>
      </c>
      <c r="AH61" s="56">
        <f t="shared" si="18"/>
        <v>0</v>
      </c>
      <c r="AI61" s="57">
        <f t="shared" si="19"/>
        <v>1.9713000000000001E-2</v>
      </c>
      <c r="AJ61" s="46">
        <f t="shared" si="20"/>
        <v>1.965441020318431E-2</v>
      </c>
      <c r="AK61" s="44">
        <f t="shared" si="21"/>
        <v>234508108.72887924</v>
      </c>
    </row>
    <row r="62" spans="1:37" ht="18" customHeight="1" x14ac:dyDescent="0.3">
      <c r="A62" s="58" t="s">
        <v>103</v>
      </c>
      <c r="B62" s="33">
        <v>5.4466208417477272E-3</v>
      </c>
      <c r="C62" s="34">
        <v>4.5033313856246236E-3</v>
      </c>
      <c r="D62" s="59">
        <f t="shared" si="5"/>
        <v>5.4466208417477272E-3</v>
      </c>
      <c r="E62" s="59">
        <f t="shared" si="6"/>
        <v>1.0893241683495455E-3</v>
      </c>
      <c r="F62" s="59">
        <f t="shared" si="7"/>
        <v>4.3572966733981819E-3</v>
      </c>
      <c r="G62" s="59">
        <f t="shared" si="8"/>
        <v>1.209464810680875</v>
      </c>
      <c r="H62" s="59">
        <f t="shared" si="24"/>
        <v>1.3174992490429846E-3</v>
      </c>
      <c r="I62" s="47">
        <f t="shared" si="22"/>
        <v>5.6750000000000004E-3</v>
      </c>
      <c r="J62" s="37"/>
      <c r="K62" s="58" t="s">
        <v>103</v>
      </c>
      <c r="L62" s="60">
        <f t="shared" si="26"/>
        <v>5.4466208417477272E-3</v>
      </c>
      <c r="M62" s="61">
        <f t="shared" si="26"/>
        <v>4.5033313856246236E-3</v>
      </c>
      <c r="N62" s="35">
        <f t="shared" si="10"/>
        <v>0</v>
      </c>
      <c r="O62" s="62">
        <f t="shared" si="11"/>
        <v>0</v>
      </c>
      <c r="P62" s="47">
        <f t="shared" si="23"/>
        <v>0</v>
      </c>
      <c r="Q62" s="40"/>
      <c r="R62" s="37"/>
      <c r="S62" s="61" t="s">
        <v>103</v>
      </c>
      <c r="T62" s="63">
        <f t="shared" si="25"/>
        <v>5.4466208417477272E-3</v>
      </c>
      <c r="U62" s="61">
        <f t="shared" si="25"/>
        <v>4.5033313856246236E-3</v>
      </c>
      <c r="V62" s="41">
        <f t="shared" si="12"/>
        <v>0</v>
      </c>
      <c r="W62" s="62">
        <f t="shared" si="1"/>
        <v>0</v>
      </c>
      <c r="X62" s="59">
        <f t="shared" si="2"/>
        <v>0</v>
      </c>
      <c r="Y62" s="46">
        <f t="shared" si="13"/>
        <v>0</v>
      </c>
      <c r="Z62" s="62">
        <f t="shared" si="3"/>
        <v>0</v>
      </c>
      <c r="AA62" s="59">
        <f t="shared" si="14"/>
        <v>0</v>
      </c>
      <c r="AB62" s="35">
        <f t="shared" si="15"/>
        <v>0</v>
      </c>
      <c r="AC62" s="64">
        <f t="shared" si="4"/>
        <v>0</v>
      </c>
      <c r="AD62" s="144"/>
      <c r="AE62" s="58" t="s">
        <v>103</v>
      </c>
      <c r="AF62" s="55">
        <f t="shared" si="16"/>
        <v>5.6750000000000004E-3</v>
      </c>
      <c r="AG62" s="56">
        <f t="shared" si="17"/>
        <v>0</v>
      </c>
      <c r="AH62" s="56">
        <f t="shared" si="18"/>
        <v>0</v>
      </c>
      <c r="AI62" s="65">
        <f t="shared" si="19"/>
        <v>5.6750000000000004E-3</v>
      </c>
      <c r="AJ62" s="62">
        <f t="shared" si="20"/>
        <v>5.6581331052133598E-3</v>
      </c>
      <c r="AK62" s="44">
        <f t="shared" si="21"/>
        <v>67510450.821102306</v>
      </c>
    </row>
    <row r="63" spans="1:37" ht="18" customHeight="1" x14ac:dyDescent="0.3">
      <c r="A63" s="166" t="s">
        <v>152</v>
      </c>
      <c r="B63" s="33"/>
      <c r="C63" s="34">
        <v>0</v>
      </c>
      <c r="D63" s="34">
        <v>0</v>
      </c>
      <c r="E63" s="34">
        <v>0</v>
      </c>
      <c r="F63" s="34">
        <v>0</v>
      </c>
      <c r="G63" s="34">
        <v>0</v>
      </c>
      <c r="H63" s="34">
        <v>0</v>
      </c>
      <c r="I63" s="34">
        <v>0</v>
      </c>
      <c r="J63" s="37"/>
      <c r="K63" s="166"/>
      <c r="L63" s="168"/>
      <c r="M63" s="61">
        <f t="shared" si="26"/>
        <v>0</v>
      </c>
      <c r="N63" s="72"/>
      <c r="O63" s="72"/>
      <c r="P63" s="167"/>
      <c r="Q63" s="40"/>
      <c r="R63" s="37"/>
      <c r="S63" s="169"/>
      <c r="T63" s="73"/>
      <c r="U63" s="61">
        <f t="shared" si="25"/>
        <v>0</v>
      </c>
      <c r="V63" s="170"/>
      <c r="W63" s="72"/>
      <c r="X63" s="37"/>
      <c r="Y63" s="37"/>
      <c r="Z63" s="72"/>
      <c r="AA63" s="37"/>
      <c r="AB63" s="72"/>
      <c r="AC63" s="171"/>
      <c r="AD63" s="172"/>
      <c r="AE63" s="166"/>
      <c r="AF63" s="173"/>
      <c r="AG63" s="173"/>
      <c r="AH63" s="173"/>
      <c r="AI63" s="37"/>
      <c r="AJ63" s="72"/>
      <c r="AK63" s="174"/>
    </row>
    <row r="64" spans="1:37" ht="18" customHeight="1" x14ac:dyDescent="0.3">
      <c r="A64" s="166" t="s">
        <v>125</v>
      </c>
      <c r="B64" s="33"/>
      <c r="C64" s="34">
        <v>0</v>
      </c>
      <c r="D64" s="34">
        <v>0</v>
      </c>
      <c r="E64" s="34">
        <v>0</v>
      </c>
      <c r="F64" s="34">
        <v>0</v>
      </c>
      <c r="G64" s="34">
        <v>0</v>
      </c>
      <c r="H64" s="34">
        <v>0</v>
      </c>
      <c r="I64" s="34">
        <v>0</v>
      </c>
      <c r="J64" s="37"/>
      <c r="K64" s="166"/>
      <c r="L64" s="168"/>
      <c r="M64" s="61">
        <f t="shared" ref="M64" si="27">C64</f>
        <v>0</v>
      </c>
      <c r="N64" s="72"/>
      <c r="O64" s="72"/>
      <c r="P64" s="167"/>
      <c r="Q64" s="40"/>
      <c r="R64" s="37"/>
      <c r="S64" s="169"/>
      <c r="T64" s="73"/>
      <c r="U64" s="61">
        <f t="shared" ref="U64" si="28">M64</f>
        <v>0</v>
      </c>
      <c r="V64" s="170"/>
      <c r="W64" s="72"/>
      <c r="X64" s="37"/>
      <c r="Y64" s="37"/>
      <c r="Z64" s="72"/>
      <c r="AA64" s="37"/>
      <c r="AB64" s="72"/>
      <c r="AC64" s="171"/>
      <c r="AD64" s="172"/>
      <c r="AE64" s="166"/>
      <c r="AF64" s="173"/>
      <c r="AG64" s="173"/>
      <c r="AH64" s="173"/>
      <c r="AI64" s="37"/>
      <c r="AJ64" s="72"/>
      <c r="AK64" s="174"/>
    </row>
    <row r="65" spans="1:37" ht="18" customHeight="1" x14ac:dyDescent="0.3">
      <c r="A65" s="66" t="s">
        <v>104</v>
      </c>
      <c r="B65" s="33">
        <f>SUM(B6:B62)</f>
        <v>0.99999999999999989</v>
      </c>
      <c r="C65" s="34">
        <f>SUM(C6:C64)</f>
        <v>0.99999999999999978</v>
      </c>
      <c r="D65" s="67"/>
      <c r="E65" s="67"/>
      <c r="F65" s="67"/>
      <c r="G65" s="67"/>
      <c r="H65" s="67"/>
      <c r="I65" s="68">
        <f t="shared" ref="I65" si="29">SUM(I6:I62)</f>
        <v>0.45415599999999995</v>
      </c>
      <c r="J65" s="37"/>
      <c r="K65" s="66" t="s">
        <v>104</v>
      </c>
      <c r="L65" s="69">
        <f t="shared" ref="L65" si="30">SUM(L6:L62)</f>
        <v>0.99999999999999989</v>
      </c>
      <c r="M65" s="70">
        <f>SUM(M6:M64)</f>
        <v>0.99999999999999978</v>
      </c>
      <c r="N65" s="71"/>
      <c r="O65" s="72"/>
      <c r="P65" s="67"/>
      <c r="Q65" s="70"/>
      <c r="R65" s="37"/>
      <c r="S65" s="67" t="s">
        <v>104</v>
      </c>
      <c r="T65" s="73">
        <f t="shared" ref="T65" si="31">SUM(T6:T62)</f>
        <v>0.99999999999999989</v>
      </c>
      <c r="U65" s="70">
        <f>SUM(U6:U64)</f>
        <v>0.99999999999999978</v>
      </c>
      <c r="V65" s="70"/>
      <c r="W65" s="70"/>
      <c r="X65" s="67"/>
      <c r="Y65" s="67"/>
      <c r="Z65" s="70"/>
      <c r="AA65" s="67"/>
      <c r="AB65" s="70"/>
      <c r="AC65" s="68">
        <f t="shared" ref="AC65" si="32">SUM(AC6:AC62)</f>
        <v>0.54686299999999999</v>
      </c>
      <c r="AD65" s="68"/>
      <c r="AE65" s="74" t="s">
        <v>104</v>
      </c>
      <c r="AF65" s="74"/>
      <c r="AG65" s="74"/>
      <c r="AH65" s="74"/>
      <c r="AI65" s="67">
        <f>SUM(AI6:AI62)</f>
        <v>1.0029809999999999</v>
      </c>
      <c r="AJ65" s="71">
        <f t="shared" ref="AJ65:AK65" si="33">SUM(AJ6:AJ62)</f>
        <v>1.0000000000000002</v>
      </c>
      <c r="AK65" s="75">
        <f t="shared" si="33"/>
        <v>11931577000.000004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5"/>
  <sheetViews>
    <sheetView view="pageLayout" zoomScaleNormal="100" workbookViewId="0">
      <selection activeCell="C11" sqref="C11"/>
    </sheetView>
  </sheetViews>
  <sheetFormatPr defaultRowHeight="14.5" x14ac:dyDescent="0.35"/>
  <cols>
    <col min="1" max="1" width="13.7265625" style="5" bestFit="1" customWidth="1"/>
    <col min="2" max="2" width="11.7265625" style="5" bestFit="1" customWidth="1"/>
    <col min="3" max="3" width="9.54296875" style="5" bestFit="1" customWidth="1"/>
    <col min="4" max="5" width="11.7265625" style="5" bestFit="1" customWidth="1"/>
    <col min="6" max="6" width="12.26953125" style="5" bestFit="1" customWidth="1"/>
    <col min="7" max="9" width="11.7265625" style="5" bestFit="1" customWidth="1"/>
  </cols>
  <sheetData>
    <row r="1" spans="1:9" x14ac:dyDescent="0.35">
      <c r="A1" s="269" t="s">
        <v>145</v>
      </c>
      <c r="B1" s="269"/>
      <c r="C1" s="269"/>
      <c r="D1" s="269"/>
      <c r="E1" s="269"/>
      <c r="F1" s="269"/>
      <c r="G1" s="269"/>
      <c r="H1" s="269"/>
      <c r="I1" s="269"/>
    </row>
    <row r="2" spans="1:9" x14ac:dyDescent="0.35">
      <c r="A2" s="269"/>
      <c r="B2" s="269"/>
      <c r="C2" s="269"/>
      <c r="D2" s="269"/>
      <c r="E2" s="269"/>
      <c r="F2" s="269"/>
      <c r="G2" s="269"/>
      <c r="H2" s="269"/>
      <c r="I2" s="269"/>
    </row>
    <row r="3" spans="1:9" x14ac:dyDescent="0.35">
      <c r="A3" s="262" t="s">
        <v>2</v>
      </c>
      <c r="B3" s="263"/>
      <c r="C3" s="263"/>
      <c r="D3" s="263"/>
      <c r="E3" s="263"/>
      <c r="F3" s="263"/>
      <c r="G3" s="263"/>
      <c r="H3" s="263"/>
      <c r="I3" s="264"/>
    </row>
    <row r="4" spans="1:9" ht="91" x14ac:dyDescent="0.35">
      <c r="A4" s="9" t="s">
        <v>5</v>
      </c>
      <c r="B4" s="9" t="s">
        <v>159</v>
      </c>
      <c r="C4" s="9" t="s">
        <v>160</v>
      </c>
      <c r="D4" s="9" t="s">
        <v>143</v>
      </c>
      <c r="E4" s="9" t="s">
        <v>144</v>
      </c>
      <c r="F4" s="9" t="s">
        <v>10</v>
      </c>
      <c r="G4" s="9" t="s">
        <v>11</v>
      </c>
      <c r="H4" s="9" t="s">
        <v>12</v>
      </c>
      <c r="I4" s="9" t="s">
        <v>13</v>
      </c>
    </row>
    <row r="5" spans="1:9" x14ac:dyDescent="0.35">
      <c r="A5" s="17"/>
      <c r="B5" s="17" t="s">
        <v>165</v>
      </c>
      <c r="C5" s="17" t="s">
        <v>166</v>
      </c>
      <c r="D5" s="17" t="s">
        <v>167</v>
      </c>
      <c r="E5" s="17" t="s">
        <v>168</v>
      </c>
      <c r="F5" s="17" t="s">
        <v>169</v>
      </c>
      <c r="G5" s="17" t="s">
        <v>170</v>
      </c>
      <c r="H5" s="17" t="s">
        <v>171</v>
      </c>
      <c r="I5" s="17" t="s">
        <v>172</v>
      </c>
    </row>
    <row r="6" spans="1:9" x14ac:dyDescent="0.35">
      <c r="A6" s="31"/>
      <c r="B6" s="29"/>
      <c r="C6" s="29"/>
      <c r="D6" s="29"/>
      <c r="E6" s="29" t="s">
        <v>182</v>
      </c>
      <c r="F6" s="29" t="s">
        <v>183</v>
      </c>
      <c r="G6" s="26" t="s">
        <v>184</v>
      </c>
      <c r="H6" s="26" t="s">
        <v>185</v>
      </c>
      <c r="I6" s="26" t="s">
        <v>186</v>
      </c>
    </row>
    <row r="7" spans="1:9" x14ac:dyDescent="0.35">
      <c r="A7" s="31" t="s">
        <v>47</v>
      </c>
      <c r="B7" s="154">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5">
      <c r="A8" s="155" t="s">
        <v>48</v>
      </c>
      <c r="B8" s="154">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5">
      <c r="A9" s="155" t="s">
        <v>49</v>
      </c>
      <c r="B9" s="154">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5">
      <c r="A10" s="31" t="s">
        <v>50</v>
      </c>
      <c r="B10" s="154">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5">
      <c r="A11" s="31" t="s">
        <v>51</v>
      </c>
      <c r="B11" s="154">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5">
      <c r="A12" s="31" t="s">
        <v>52</v>
      </c>
      <c r="B12" s="154">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5">
      <c r="A13" s="31" t="s">
        <v>53</v>
      </c>
      <c r="B13" s="154">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5">
      <c r="A14" s="31" t="s">
        <v>54</v>
      </c>
      <c r="B14" s="154">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5">
      <c r="A15" s="31" t="s">
        <v>55</v>
      </c>
      <c r="B15" s="154">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5">
      <c r="A16" s="31" t="s">
        <v>56</v>
      </c>
      <c r="B16" s="154">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5">
      <c r="A17" s="31" t="s">
        <v>57</v>
      </c>
      <c r="B17" s="154">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5">
      <c r="A18" s="31" t="s">
        <v>58</v>
      </c>
      <c r="B18" s="154">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5">
      <c r="A19" s="31" t="s">
        <v>59</v>
      </c>
      <c r="B19" s="154">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5">
      <c r="A20" s="31" t="s">
        <v>60</v>
      </c>
      <c r="B20" s="154">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5">
      <c r="A21" s="31" t="s">
        <v>61</v>
      </c>
      <c r="B21" s="154">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5">
      <c r="A22" s="31" t="s">
        <v>62</v>
      </c>
      <c r="B22" s="154">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5">
      <c r="A23" s="31" t="s">
        <v>63</v>
      </c>
      <c r="B23" s="154">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5">
      <c r="A24" s="31" t="s">
        <v>64</v>
      </c>
      <c r="B24" s="154">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5">
      <c r="A25" s="31" t="s">
        <v>65</v>
      </c>
      <c r="B25" s="154">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5">
      <c r="A26" s="31" t="s">
        <v>66</v>
      </c>
      <c r="B26" s="154">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5">
      <c r="A27" s="31" t="s">
        <v>67</v>
      </c>
      <c r="B27" s="154">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5">
      <c r="A28" s="31" t="s">
        <v>68</v>
      </c>
      <c r="B28" s="154">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5">
      <c r="A29" s="31" t="s">
        <v>69</v>
      </c>
      <c r="B29" s="154">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5">
      <c r="A30" s="31" t="s">
        <v>70</v>
      </c>
      <c r="B30" s="154">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5">
      <c r="A31" s="31" t="s">
        <v>71</v>
      </c>
      <c r="B31" s="154">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5">
      <c r="A32" s="31" t="s">
        <v>72</v>
      </c>
      <c r="B32" s="154">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5">
      <c r="A33" s="31" t="s">
        <v>73</v>
      </c>
      <c r="B33" s="154">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5">
      <c r="A34" s="31" t="s">
        <v>74</v>
      </c>
      <c r="B34" s="154">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5">
      <c r="A35" s="31" t="s">
        <v>75</v>
      </c>
      <c r="B35" s="154">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5">
      <c r="A36" s="31" t="s">
        <v>76</v>
      </c>
      <c r="B36" s="154">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5">
      <c r="A37" s="31" t="s">
        <v>77</v>
      </c>
      <c r="B37" s="154">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5">
      <c r="A38" s="31" t="s">
        <v>78</v>
      </c>
      <c r="B38" s="154">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5">
      <c r="A39" s="31" t="s">
        <v>79</v>
      </c>
      <c r="B39" s="154">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5">
      <c r="A40" s="31" t="s">
        <v>80</v>
      </c>
      <c r="B40" s="154">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5">
      <c r="A41" s="31" t="s">
        <v>81</v>
      </c>
      <c r="B41" s="154">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5">
      <c r="A42" s="31" t="s">
        <v>82</v>
      </c>
      <c r="B42" s="154">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5">
      <c r="A43" s="31" t="s">
        <v>83</v>
      </c>
      <c r="B43" s="154">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5">
      <c r="A44" s="31" t="s">
        <v>84</v>
      </c>
      <c r="B44" s="154">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5">
      <c r="A45" s="31" t="s">
        <v>85</v>
      </c>
      <c r="B45" s="154">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5">
      <c r="A46" s="31" t="s">
        <v>86</v>
      </c>
      <c r="B46" s="154">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5">
      <c r="A47" s="31" t="s">
        <v>87</v>
      </c>
      <c r="B47" s="154">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5">
      <c r="A48" s="31" t="s">
        <v>88</v>
      </c>
      <c r="B48" s="154">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5">
      <c r="A49" s="31" t="s">
        <v>89</v>
      </c>
      <c r="B49" s="154">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5">
      <c r="A50" s="31" t="s">
        <v>90</v>
      </c>
      <c r="B50" s="154">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5">
      <c r="A51" s="31" t="s">
        <v>91</v>
      </c>
      <c r="B51" s="154">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5">
      <c r="A52" s="31" t="s">
        <v>92</v>
      </c>
      <c r="B52" s="154">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5">
      <c r="A53" s="31" t="s">
        <v>93</v>
      </c>
      <c r="B53" s="154">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5">
      <c r="A54" s="31" t="s">
        <v>94</v>
      </c>
      <c r="B54" s="154">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5">
      <c r="A55" s="31" t="s">
        <v>95</v>
      </c>
      <c r="B55" s="154">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5">
      <c r="A56" s="31" t="s">
        <v>96</v>
      </c>
      <c r="B56" s="154">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5">
      <c r="A57" s="31" t="s">
        <v>97</v>
      </c>
      <c r="B57" s="154">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5">
      <c r="A58" s="31" t="s">
        <v>98</v>
      </c>
      <c r="B58" s="154">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5">
      <c r="A59" s="31" t="s">
        <v>99</v>
      </c>
      <c r="B59" s="154">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5">
      <c r="A60" s="31" t="s">
        <v>100</v>
      </c>
      <c r="B60" s="154">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5">
      <c r="A61" s="31" t="s">
        <v>101</v>
      </c>
      <c r="B61" s="154">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5">
      <c r="A62" s="31" t="s">
        <v>102</v>
      </c>
      <c r="B62" s="154">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5">
      <c r="A63" s="31" t="s">
        <v>103</v>
      </c>
      <c r="B63" s="154">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5">
      <c r="A64" s="74" t="s">
        <v>104</v>
      </c>
      <c r="B64" s="154">
        <f>SUM(B7:B63)</f>
        <v>1</v>
      </c>
      <c r="C64" s="67">
        <f>SUM(C7:C63)</f>
        <v>0.99517877441649594</v>
      </c>
      <c r="D64" s="67"/>
      <c r="E64" s="67"/>
      <c r="F64" s="67"/>
      <c r="G64" s="67"/>
      <c r="H64" s="67"/>
      <c r="I64" s="68">
        <f t="shared" ref="I64" si="6">SUM(I7:I63)</f>
        <v>0.58251299999999984</v>
      </c>
    </row>
    <row r="65" spans="2:9" x14ac:dyDescent="0.35">
      <c r="B65" s="33"/>
      <c r="C65" s="34"/>
    </row>
    <row r="66" spans="2:9" x14ac:dyDescent="0.35">
      <c r="C66" s="34"/>
      <c r="D66" s="76"/>
      <c r="E66" s="76"/>
      <c r="F66" s="76"/>
      <c r="G66" s="76"/>
      <c r="H66" s="76"/>
      <c r="I66" s="77"/>
    </row>
    <row r="69" spans="2:9" x14ac:dyDescent="0.35">
      <c r="I69" s="8"/>
    </row>
    <row r="70" spans="2:9" x14ac:dyDescent="0.35">
      <c r="I70" s="8"/>
    </row>
    <row r="71" spans="2:9" x14ac:dyDescent="0.35">
      <c r="I71" s="8"/>
    </row>
    <row r="72" spans="2:9" x14ac:dyDescent="0.35">
      <c r="I72" s="8"/>
    </row>
    <row r="73" spans="2:9" x14ac:dyDescent="0.35">
      <c r="I73" s="8"/>
    </row>
    <row r="74" spans="2:9" x14ac:dyDescent="0.35">
      <c r="I74" s="8"/>
    </row>
    <row r="75" spans="2:9" x14ac:dyDescent="0.3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75"/>
  <sheetViews>
    <sheetView view="pageLayout" topLeftCell="K1" zoomScaleNormal="100" workbookViewId="0">
      <selection activeCell="AK8" sqref="AK8"/>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bestFit="1" customWidth="1"/>
    <col min="12" max="12" width="11.7265625" style="5" bestFit="1" customWidth="1"/>
    <col min="13" max="13" width="9.54296875" style="5" bestFit="1" customWidth="1"/>
    <col min="14" max="14" width="12.1796875" style="5" bestFit="1" customWidth="1"/>
    <col min="15" max="15" width="13" style="5" customWidth="1"/>
    <col min="16" max="16" width="15.453125" style="5" customWidth="1"/>
    <col min="17" max="17" width="2.81640625" style="8" hidden="1" customWidth="1"/>
    <col min="18" max="18" width="13.7265625" style="8" hidden="1" customWidth="1"/>
    <col min="19" max="19" width="11.7265625" style="5" hidden="1" customWidth="1"/>
    <col min="20" max="20" width="9.54296875" style="5" hidden="1" customWidth="1"/>
    <col min="21" max="21" width="12.453125" style="5" hidden="1" customWidth="1"/>
    <col min="22" max="22" width="11.7265625" style="5" hidden="1" customWidth="1"/>
    <col min="23" max="23" width="12.453125" style="5" hidden="1" customWidth="1"/>
    <col min="24" max="24" width="11.7265625" style="5" hidden="1" customWidth="1"/>
    <col min="25" max="25" width="12.453125" style="5" hidden="1" customWidth="1"/>
    <col min="26" max="26" width="11.7265625" style="5" hidden="1" customWidth="1"/>
    <col min="27" max="28" width="12.26953125" style="5" hidden="1" customWidth="1"/>
    <col min="29" max="29" width="5" style="5" hidden="1" customWidth="1"/>
    <col min="30" max="30" width="13.7265625" style="5" hidden="1" customWidth="1"/>
    <col min="31" max="33" width="11.26953125" style="5" hidden="1" customWidth="1"/>
    <col min="34" max="35" width="10.54296875" style="5" hidden="1" customWidth="1"/>
    <col min="36" max="36" width="4" style="5" hidden="1" customWidth="1"/>
    <col min="37" max="16384" width="11.453125" style="5"/>
  </cols>
  <sheetData>
    <row r="1" spans="1:37" ht="13" customHeight="1" x14ac:dyDescent="0.3">
      <c r="A1" s="259" t="s">
        <v>0</v>
      </c>
      <c r="B1" s="260"/>
      <c r="C1" s="260"/>
      <c r="D1" s="260"/>
      <c r="E1" s="260"/>
      <c r="F1" s="260"/>
      <c r="G1" s="260"/>
      <c r="H1" s="260"/>
      <c r="I1" s="261"/>
      <c r="J1" s="2"/>
      <c r="K1" s="268" t="s">
        <v>146</v>
      </c>
      <c r="L1" s="268"/>
      <c r="M1" s="268"/>
      <c r="N1" s="268"/>
      <c r="O1" s="268"/>
      <c r="P1" s="268"/>
      <c r="Q1" s="268"/>
      <c r="R1" s="268"/>
      <c r="S1" s="268"/>
      <c r="T1" s="268"/>
      <c r="U1" s="268"/>
      <c r="V1" s="268"/>
      <c r="W1" s="268"/>
      <c r="X1" s="268"/>
      <c r="Y1" s="268"/>
      <c r="Z1" s="268"/>
      <c r="AA1" s="268"/>
      <c r="AB1" s="268"/>
      <c r="AC1" s="1"/>
      <c r="AD1" s="265" t="s">
        <v>141</v>
      </c>
      <c r="AE1" s="265"/>
      <c r="AF1" s="265"/>
      <c r="AG1" s="265"/>
      <c r="AH1" s="265"/>
      <c r="AI1" s="265"/>
      <c r="AJ1" s="265"/>
      <c r="AK1" s="23"/>
    </row>
    <row r="2" spans="1:37" ht="13" customHeight="1" x14ac:dyDescent="0.3">
      <c r="A2" s="145"/>
      <c r="B2" s="146"/>
      <c r="C2" s="146"/>
      <c r="D2" s="146"/>
      <c r="E2" s="146"/>
      <c r="F2" s="146"/>
      <c r="G2" s="146"/>
      <c r="H2" s="146"/>
      <c r="I2" s="147"/>
      <c r="J2" s="2"/>
      <c r="K2" s="268"/>
      <c r="L2" s="268"/>
      <c r="M2" s="268"/>
      <c r="N2" s="268"/>
      <c r="O2" s="268"/>
      <c r="P2" s="268"/>
      <c r="Q2" s="268"/>
      <c r="R2" s="268"/>
      <c r="S2" s="268"/>
      <c r="T2" s="268"/>
      <c r="U2" s="268"/>
      <c r="V2" s="268"/>
      <c r="W2" s="268"/>
      <c r="X2" s="268"/>
      <c r="Y2" s="268"/>
      <c r="Z2" s="268"/>
      <c r="AA2" s="268"/>
      <c r="AB2" s="268"/>
      <c r="AC2" s="147"/>
      <c r="AD2" s="265"/>
      <c r="AE2" s="265"/>
      <c r="AF2" s="265"/>
      <c r="AG2" s="265"/>
      <c r="AH2" s="265"/>
      <c r="AI2" s="265"/>
      <c r="AJ2" s="265"/>
      <c r="AK2" s="23"/>
    </row>
    <row r="3" spans="1:37" s="8" customFormat="1" ht="20.149999999999999" customHeight="1" x14ac:dyDescent="0.3">
      <c r="A3" s="266" t="s">
        <v>1</v>
      </c>
      <c r="B3" s="267"/>
      <c r="C3" s="268" t="s">
        <v>2</v>
      </c>
      <c r="D3" s="268"/>
      <c r="E3" s="268"/>
      <c r="F3" s="268"/>
      <c r="G3" s="268"/>
      <c r="H3" s="268"/>
      <c r="I3" s="268"/>
      <c r="J3" s="6"/>
      <c r="K3" s="262" t="s">
        <v>3</v>
      </c>
      <c r="L3" s="263"/>
      <c r="M3" s="263"/>
      <c r="N3" s="263"/>
      <c r="O3" s="263"/>
      <c r="P3" s="264"/>
      <c r="Q3" s="156"/>
      <c r="R3" s="270" t="s">
        <v>1</v>
      </c>
      <c r="S3" s="270"/>
      <c r="T3" s="268" t="s">
        <v>4</v>
      </c>
      <c r="U3" s="268"/>
      <c r="V3" s="268"/>
      <c r="W3" s="268"/>
      <c r="X3" s="268"/>
      <c r="Y3" s="268"/>
      <c r="Z3" s="268"/>
      <c r="AA3" s="268"/>
      <c r="AB3" s="268"/>
      <c r="AC3" s="3"/>
      <c r="AD3" s="265"/>
      <c r="AE3" s="265"/>
      <c r="AF3" s="265"/>
      <c r="AG3" s="265"/>
      <c r="AH3" s="265"/>
      <c r="AI3" s="265"/>
      <c r="AJ3" s="265"/>
    </row>
    <row r="4" spans="1:37" s="15" customFormat="1" ht="97" customHeight="1" x14ac:dyDescent="0.3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56" t="s">
        <v>25</v>
      </c>
      <c r="AF4" s="257"/>
      <c r="AG4" s="257"/>
      <c r="AH4" s="258"/>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54">
        <f>B7</f>
        <v>3.7177284663399833E-2</v>
      </c>
      <c r="M7" s="67">
        <f>C7</f>
        <v>4.5043335261527921E-2</v>
      </c>
      <c r="N7" s="67">
        <f t="shared" ref="N7:N63" si="0">IF(C7/B7&gt;2,C7,0)</f>
        <v>0</v>
      </c>
      <c r="O7" s="67">
        <f>IF(N7&gt;0,0.2*L7,0)</f>
        <v>0</v>
      </c>
      <c r="P7" s="68">
        <f>ROUND(IF(N7&gt;0,(L7-O7),0),6)</f>
        <v>0</v>
      </c>
      <c r="Q7" s="67"/>
      <c r="R7" s="67" t="s">
        <v>47</v>
      </c>
      <c r="S7" s="154">
        <f t="shared" ref="S7:S38" si="1">L7</f>
        <v>3.7177284663399833E-2</v>
      </c>
      <c r="T7" s="67">
        <f t="shared" ref="T7:T38" si="2">M7</f>
        <v>4.5043335261527921E-2</v>
      </c>
      <c r="U7" s="157">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55" t="s">
        <v>48</v>
      </c>
      <c r="L8" s="154">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54">
        <f t="shared" si="1"/>
        <v>2.7703888450307419E-5</v>
      </c>
      <c r="T8" s="67">
        <f t="shared" si="2"/>
        <v>5.0474974891914369E-4</v>
      </c>
      <c r="U8" s="157">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55" t="s">
        <v>49</v>
      </c>
      <c r="L9" s="154">
        <f t="shared" si="14"/>
        <v>8.0029261092081445E-4</v>
      </c>
      <c r="M9" s="67">
        <f t="shared" si="14"/>
        <v>1.1536803525197747E-3</v>
      </c>
      <c r="N9" s="67">
        <f t="shared" si="0"/>
        <v>0</v>
      </c>
      <c r="O9" s="67">
        <f t="shared" si="15"/>
        <v>0</v>
      </c>
      <c r="P9" s="68">
        <f t="shared" ref="P9:P63" si="23">ROUND(IF(N9&gt;0,(L9-O9),0),6)</f>
        <v>0</v>
      </c>
      <c r="Q9" s="67"/>
      <c r="R9" s="67" t="s">
        <v>49</v>
      </c>
      <c r="S9" s="154">
        <f t="shared" si="1"/>
        <v>8.0029261092081445E-4</v>
      </c>
      <c r="T9" s="67">
        <f t="shared" si="2"/>
        <v>1.1536803525197747E-3</v>
      </c>
      <c r="U9" s="157">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54">
        <f t="shared" si="14"/>
        <v>5.8267915657284593E-3</v>
      </c>
      <c r="M10" s="67">
        <f t="shared" si="14"/>
        <v>7.8361740798226567E-3</v>
      </c>
      <c r="N10" s="67">
        <f t="shared" si="0"/>
        <v>0</v>
      </c>
      <c r="O10" s="67">
        <f t="shared" si="15"/>
        <v>0</v>
      </c>
      <c r="P10" s="68">
        <f t="shared" si="23"/>
        <v>0</v>
      </c>
      <c r="Q10" s="67"/>
      <c r="R10" s="67" t="s">
        <v>50</v>
      </c>
      <c r="S10" s="154">
        <f t="shared" si="1"/>
        <v>5.8267915657284593E-3</v>
      </c>
      <c r="T10" s="67">
        <f t="shared" si="2"/>
        <v>7.8361740798226567E-3</v>
      </c>
      <c r="U10" s="157">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54">
        <f t="shared" si="14"/>
        <v>9.7521672935111531E-4</v>
      </c>
      <c r="M11" s="67">
        <f t="shared" si="14"/>
        <v>1.3421970467523089E-3</v>
      </c>
      <c r="N11" s="67">
        <f t="shared" si="0"/>
        <v>0</v>
      </c>
      <c r="O11" s="67">
        <f t="shared" si="15"/>
        <v>0</v>
      </c>
      <c r="P11" s="68">
        <f t="shared" si="23"/>
        <v>0</v>
      </c>
      <c r="Q11" s="67"/>
      <c r="R11" s="67" t="s">
        <v>51</v>
      </c>
      <c r="S11" s="154">
        <f t="shared" si="1"/>
        <v>9.7521672935111531E-4</v>
      </c>
      <c r="T11" s="67">
        <f t="shared" si="2"/>
        <v>1.3421970467523089E-3</v>
      </c>
      <c r="U11" s="157">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54">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54">
        <f t="shared" si="1"/>
        <v>5.5615141821579279E-4</v>
      </c>
      <c r="T12" s="67">
        <f t="shared" si="2"/>
        <v>1.1506299712367228E-3</v>
      </c>
      <c r="U12" s="157">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54">
        <f t="shared" si="14"/>
        <v>2.4228108088997946E-2</v>
      </c>
      <c r="M13" s="67">
        <f t="shared" si="14"/>
        <v>2.4153365100820379E-2</v>
      </c>
      <c r="N13" s="67">
        <f t="shared" si="0"/>
        <v>0</v>
      </c>
      <c r="O13" s="67">
        <f t="shared" si="15"/>
        <v>0</v>
      </c>
      <c r="P13" s="68">
        <f t="shared" si="23"/>
        <v>0</v>
      </c>
      <c r="Q13" s="67"/>
      <c r="R13" s="67" t="s">
        <v>53</v>
      </c>
      <c r="S13" s="154">
        <f t="shared" si="1"/>
        <v>2.4228108088997946E-2</v>
      </c>
      <c r="T13" s="67">
        <f t="shared" si="2"/>
        <v>2.4153365100820379E-2</v>
      </c>
      <c r="U13" s="157">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54">
        <f t="shared" si="14"/>
        <v>6.7623457237517065E-4</v>
      </c>
      <c r="M14" s="67">
        <f t="shared" si="14"/>
        <v>1.3420511828897382E-3</v>
      </c>
      <c r="N14" s="67">
        <f t="shared" si="0"/>
        <v>0</v>
      </c>
      <c r="O14" s="67">
        <f t="shared" si="15"/>
        <v>0</v>
      </c>
      <c r="P14" s="68">
        <f t="shared" si="23"/>
        <v>0</v>
      </c>
      <c r="Q14" s="67"/>
      <c r="R14" s="67" t="s">
        <v>54</v>
      </c>
      <c r="S14" s="154">
        <f t="shared" si="1"/>
        <v>6.7623457237517065E-4</v>
      </c>
      <c r="T14" s="67">
        <f t="shared" si="2"/>
        <v>1.3420511828897382E-3</v>
      </c>
      <c r="U14" s="157">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54">
        <f t="shared" si="14"/>
        <v>3.7221885907859666E-3</v>
      </c>
      <c r="M15" s="67">
        <f t="shared" si="14"/>
        <v>3.4605988904635276E-3</v>
      </c>
      <c r="N15" s="67">
        <f t="shared" si="0"/>
        <v>0</v>
      </c>
      <c r="O15" s="67">
        <f t="shared" si="15"/>
        <v>0</v>
      </c>
      <c r="P15" s="68">
        <f t="shared" si="23"/>
        <v>0</v>
      </c>
      <c r="Q15" s="67"/>
      <c r="R15" s="67" t="s">
        <v>55</v>
      </c>
      <c r="S15" s="154">
        <f t="shared" si="1"/>
        <v>3.7221885907859666E-3</v>
      </c>
      <c r="T15" s="67">
        <f t="shared" si="2"/>
        <v>3.4605988904635276E-3</v>
      </c>
      <c r="U15" s="157">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54">
        <f t="shared" si="14"/>
        <v>2.7299423504946019E-2</v>
      </c>
      <c r="M16" s="67">
        <f t="shared" si="14"/>
        <v>2.7485977717543016E-2</v>
      </c>
      <c r="N16" s="67">
        <f t="shared" si="0"/>
        <v>0</v>
      </c>
      <c r="O16" s="67">
        <f t="shared" si="15"/>
        <v>0</v>
      </c>
      <c r="P16" s="68">
        <f t="shared" si="23"/>
        <v>0</v>
      </c>
      <c r="Q16" s="67"/>
      <c r="R16" s="67" t="s">
        <v>56</v>
      </c>
      <c r="S16" s="154">
        <f t="shared" si="1"/>
        <v>2.7299423504946019E-2</v>
      </c>
      <c r="T16" s="67">
        <f t="shared" si="2"/>
        <v>2.7485977717543016E-2</v>
      </c>
      <c r="U16" s="157">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54">
        <f t="shared" si="14"/>
        <v>7.4671243210293445E-4</v>
      </c>
      <c r="M17" s="67">
        <f t="shared" si="14"/>
        <v>1.2572252417849949E-3</v>
      </c>
      <c r="N17" s="67">
        <f t="shared" si="0"/>
        <v>0</v>
      </c>
      <c r="O17" s="67">
        <f t="shared" si="15"/>
        <v>0</v>
      </c>
      <c r="P17" s="68">
        <f t="shared" si="23"/>
        <v>0</v>
      </c>
      <c r="Q17" s="67"/>
      <c r="R17" s="67" t="s">
        <v>57</v>
      </c>
      <c r="S17" s="154">
        <f t="shared" si="1"/>
        <v>7.4671243210293445E-4</v>
      </c>
      <c r="T17" s="67">
        <f t="shared" si="2"/>
        <v>1.2572252417849949E-3</v>
      </c>
      <c r="U17" s="157">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54">
        <f t="shared" si="14"/>
        <v>3.6134751851953002E-3</v>
      </c>
      <c r="M18" s="67">
        <f t="shared" si="14"/>
        <v>4.5761451893605544E-3</v>
      </c>
      <c r="N18" s="67">
        <f t="shared" si="0"/>
        <v>0</v>
      </c>
      <c r="O18" s="67">
        <f t="shared" si="15"/>
        <v>0</v>
      </c>
      <c r="P18" s="68">
        <f t="shared" si="23"/>
        <v>0</v>
      </c>
      <c r="Q18" s="67"/>
      <c r="R18" s="67" t="s">
        <v>58</v>
      </c>
      <c r="S18" s="154">
        <f t="shared" si="1"/>
        <v>3.6134751851953002E-3</v>
      </c>
      <c r="T18" s="67">
        <f t="shared" si="2"/>
        <v>4.5761451893605544E-3</v>
      </c>
      <c r="U18" s="157">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54">
        <f t="shared" si="14"/>
        <v>4.9345281357976167E-3</v>
      </c>
      <c r="M19" s="67">
        <f t="shared" si="14"/>
        <v>5.5216945773016481E-3</v>
      </c>
      <c r="N19" s="67">
        <f t="shared" si="0"/>
        <v>0</v>
      </c>
      <c r="O19" s="67">
        <f t="shared" si="15"/>
        <v>0</v>
      </c>
      <c r="P19" s="68">
        <f t="shared" si="23"/>
        <v>0</v>
      </c>
      <c r="Q19" s="67"/>
      <c r="R19" s="67" t="s">
        <v>59</v>
      </c>
      <c r="S19" s="154">
        <f t="shared" si="1"/>
        <v>4.9345281357976167E-3</v>
      </c>
      <c r="T19" s="67">
        <f t="shared" si="2"/>
        <v>5.5216945773016481E-3</v>
      </c>
      <c r="U19" s="157">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54">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54">
        <f t="shared" si="1"/>
        <v>4.3364171887545462E-4</v>
      </c>
      <c r="T20" s="67">
        <f t="shared" si="2"/>
        <v>9.8525427133514237E-4</v>
      </c>
      <c r="U20" s="157">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54">
        <f t="shared" si="14"/>
        <v>2.3227642730472134E-2</v>
      </c>
      <c r="M21" s="67">
        <f t="shared" si="14"/>
        <v>2.0684871913761966E-2</v>
      </c>
      <c r="N21" s="67">
        <f t="shared" si="0"/>
        <v>0</v>
      </c>
      <c r="O21" s="67">
        <f t="shared" si="15"/>
        <v>0</v>
      </c>
      <c r="P21" s="68">
        <f t="shared" si="23"/>
        <v>0</v>
      </c>
      <c r="Q21" s="67"/>
      <c r="R21" s="67" t="s">
        <v>61</v>
      </c>
      <c r="S21" s="154">
        <f t="shared" si="1"/>
        <v>2.3227642730472134E-2</v>
      </c>
      <c r="T21" s="67">
        <f t="shared" si="2"/>
        <v>2.0684871913761966E-2</v>
      </c>
      <c r="U21" s="157">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54">
        <f t="shared" si="14"/>
        <v>3.7525647727432733E-3</v>
      </c>
      <c r="M22" s="67">
        <f t="shared" si="14"/>
        <v>3.2460823770250045E-3</v>
      </c>
      <c r="N22" s="67">
        <f t="shared" si="0"/>
        <v>0</v>
      </c>
      <c r="O22" s="67">
        <f t="shared" si="15"/>
        <v>0</v>
      </c>
      <c r="P22" s="68">
        <f t="shared" si="23"/>
        <v>0</v>
      </c>
      <c r="Q22" s="67"/>
      <c r="R22" s="67" t="s">
        <v>62</v>
      </c>
      <c r="S22" s="154">
        <f t="shared" si="1"/>
        <v>3.7525647727432733E-3</v>
      </c>
      <c r="T22" s="67">
        <f t="shared" si="2"/>
        <v>3.2460823770250045E-3</v>
      </c>
      <c r="U22" s="157">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54">
        <f t="shared" si="14"/>
        <v>1.7756967195571597E-3</v>
      </c>
      <c r="M23" s="67">
        <f t="shared" si="14"/>
        <v>2.2306795748087056E-3</v>
      </c>
      <c r="N23" s="67">
        <f t="shared" si="0"/>
        <v>0</v>
      </c>
      <c r="O23" s="67">
        <f t="shared" si="15"/>
        <v>0</v>
      </c>
      <c r="P23" s="68">
        <f t="shared" si="23"/>
        <v>0</v>
      </c>
      <c r="Q23" s="67"/>
      <c r="R23" s="67" t="s">
        <v>63</v>
      </c>
      <c r="S23" s="154">
        <f t="shared" si="1"/>
        <v>1.7756967195571597E-3</v>
      </c>
      <c r="T23" s="67">
        <f t="shared" si="2"/>
        <v>2.2306795748087056E-3</v>
      </c>
      <c r="U23" s="157">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54">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54">
        <f t="shared" si="1"/>
        <v>6.2696207808056058E-4</v>
      </c>
      <c r="T24" s="67">
        <f t="shared" si="2"/>
        <v>1.3491686593104923E-3</v>
      </c>
      <c r="U24" s="157">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54">
        <f t="shared" si="14"/>
        <v>0.28927527964381755</v>
      </c>
      <c r="M25" s="67">
        <f t="shared" si="14"/>
        <v>0.32325926761659296</v>
      </c>
      <c r="N25" s="67">
        <f t="shared" si="0"/>
        <v>0</v>
      </c>
      <c r="O25" s="67">
        <f t="shared" si="15"/>
        <v>0</v>
      </c>
      <c r="P25" s="68">
        <f t="shared" si="23"/>
        <v>0</v>
      </c>
      <c r="Q25" s="67"/>
      <c r="R25" s="67" t="s">
        <v>65</v>
      </c>
      <c r="S25" s="154">
        <f t="shared" si="1"/>
        <v>0.28927527964381755</v>
      </c>
      <c r="T25" s="67">
        <f t="shared" si="2"/>
        <v>0.32325926761659296</v>
      </c>
      <c r="U25" s="157">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54">
        <f t="shared" si="14"/>
        <v>4.177125539631176E-3</v>
      </c>
      <c r="M26" s="67">
        <f t="shared" si="14"/>
        <v>3.5473619182548005E-3</v>
      </c>
      <c r="N26" s="67">
        <f t="shared" si="0"/>
        <v>0</v>
      </c>
      <c r="O26" s="67">
        <f t="shared" si="15"/>
        <v>0</v>
      </c>
      <c r="P26" s="68">
        <f t="shared" si="23"/>
        <v>0</v>
      </c>
      <c r="Q26" s="67"/>
      <c r="R26" s="67" t="s">
        <v>66</v>
      </c>
      <c r="S26" s="154">
        <f t="shared" si="1"/>
        <v>4.177125539631176E-3</v>
      </c>
      <c r="T26" s="67">
        <f t="shared" si="2"/>
        <v>3.5473619182548005E-3</v>
      </c>
      <c r="U26" s="157">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54">
        <f t="shared" si="14"/>
        <v>5.8396793624630036E-3</v>
      </c>
      <c r="M27" s="67">
        <f t="shared" si="14"/>
        <v>6.415403799963683E-3</v>
      </c>
      <c r="N27" s="67">
        <f t="shared" si="0"/>
        <v>0</v>
      </c>
      <c r="O27" s="67">
        <f t="shared" si="15"/>
        <v>0</v>
      </c>
      <c r="P27" s="68">
        <f t="shared" si="23"/>
        <v>0</v>
      </c>
      <c r="Q27" s="67"/>
      <c r="R27" s="67" t="s">
        <v>67</v>
      </c>
      <c r="S27" s="154">
        <f t="shared" si="1"/>
        <v>5.8396793624630036E-3</v>
      </c>
      <c r="T27" s="67">
        <f t="shared" si="2"/>
        <v>6.415403799963683E-3</v>
      </c>
      <c r="U27" s="157">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54">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54">
        <f t="shared" si="1"/>
        <v>4.0426990123845383E-4</v>
      </c>
      <c r="T28" s="67">
        <f t="shared" si="2"/>
        <v>8.6693744280502065E-4</v>
      </c>
      <c r="U28" s="157">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54">
        <f t="shared" si="14"/>
        <v>2.3649452958787584E-3</v>
      </c>
      <c r="M29" s="67">
        <f t="shared" si="14"/>
        <v>3.7869376817330504E-3</v>
      </c>
      <c r="N29" s="67">
        <f t="shared" si="0"/>
        <v>0</v>
      </c>
      <c r="O29" s="67">
        <f t="shared" si="15"/>
        <v>0</v>
      </c>
      <c r="P29" s="68">
        <f t="shared" si="23"/>
        <v>0</v>
      </c>
      <c r="Q29" s="67"/>
      <c r="R29" s="67" t="s">
        <v>69</v>
      </c>
      <c r="S29" s="154">
        <f t="shared" si="1"/>
        <v>2.3649452958787584E-3</v>
      </c>
      <c r="T29" s="67">
        <f t="shared" si="2"/>
        <v>3.7869376817330504E-3</v>
      </c>
      <c r="U29" s="157">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54">
        <f t="shared" si="14"/>
        <v>7.5703052510872094E-3</v>
      </c>
      <c r="M30" s="67">
        <f t="shared" si="14"/>
        <v>7.0115939627733471E-3</v>
      </c>
      <c r="N30" s="67">
        <f t="shared" si="0"/>
        <v>0</v>
      </c>
      <c r="O30" s="67">
        <f t="shared" si="15"/>
        <v>0</v>
      </c>
      <c r="P30" s="68">
        <f t="shared" si="23"/>
        <v>0</v>
      </c>
      <c r="Q30" s="67"/>
      <c r="R30" s="67" t="s">
        <v>70</v>
      </c>
      <c r="S30" s="154">
        <f t="shared" si="1"/>
        <v>7.5703052510872094E-3</v>
      </c>
      <c r="T30" s="67">
        <f t="shared" si="2"/>
        <v>7.0115939627733471E-3</v>
      </c>
      <c r="U30" s="157">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54">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54">
        <f t="shared" si="1"/>
        <v>2.3577777564895091E-4</v>
      </c>
      <c r="T31" s="67">
        <f t="shared" si="2"/>
        <v>7.4844837349412926E-4</v>
      </c>
      <c r="U31" s="157">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54">
        <f t="shared" si="14"/>
        <v>3.646048508127733E-4</v>
      </c>
      <c r="M32" s="67">
        <f t="shared" si="14"/>
        <v>6.5582216561244284E-4</v>
      </c>
      <c r="N32" s="67">
        <f t="shared" si="0"/>
        <v>0</v>
      </c>
      <c r="O32" s="67">
        <f t="shared" si="15"/>
        <v>0</v>
      </c>
      <c r="P32" s="68">
        <f t="shared" si="23"/>
        <v>0</v>
      </c>
      <c r="Q32" s="67"/>
      <c r="R32" s="67" t="s">
        <v>72</v>
      </c>
      <c r="S32" s="154">
        <f t="shared" si="1"/>
        <v>3.646048508127733E-4</v>
      </c>
      <c r="T32" s="67">
        <f t="shared" si="2"/>
        <v>6.5582216561244284E-4</v>
      </c>
      <c r="U32" s="157">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54">
        <f t="shared" si="14"/>
        <v>1.1682988561044301E-2</v>
      </c>
      <c r="M33" s="67">
        <f t="shared" si="14"/>
        <v>1.0174595587632965E-2</v>
      </c>
      <c r="N33" s="67">
        <f t="shared" si="0"/>
        <v>0</v>
      </c>
      <c r="O33" s="67">
        <f t="shared" si="15"/>
        <v>0</v>
      </c>
      <c r="P33" s="68">
        <f t="shared" si="23"/>
        <v>0</v>
      </c>
      <c r="Q33" s="67"/>
      <c r="R33" s="67" t="s">
        <v>73</v>
      </c>
      <c r="S33" s="154">
        <f t="shared" si="1"/>
        <v>1.1682988561044301E-2</v>
      </c>
      <c r="T33" s="67">
        <f t="shared" si="2"/>
        <v>1.0174595587632965E-2</v>
      </c>
      <c r="U33" s="157">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54">
        <f t="shared" si="14"/>
        <v>3.1935012698726369E-3</v>
      </c>
      <c r="M34" s="67">
        <f t="shared" si="14"/>
        <v>3.9912316137657028E-3</v>
      </c>
      <c r="N34" s="67">
        <f t="shared" si="0"/>
        <v>0</v>
      </c>
      <c r="O34" s="67">
        <f t="shared" si="15"/>
        <v>0</v>
      </c>
      <c r="P34" s="68">
        <f t="shared" si="23"/>
        <v>0</v>
      </c>
      <c r="Q34" s="67"/>
      <c r="R34" s="67" t="s">
        <v>74</v>
      </c>
      <c r="S34" s="154">
        <f t="shared" si="1"/>
        <v>3.1935012698726369E-3</v>
      </c>
      <c r="T34" s="67">
        <f t="shared" si="2"/>
        <v>3.9912316137657028E-3</v>
      </c>
      <c r="U34" s="157">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54">
        <f t="shared" si="14"/>
        <v>2.1621024488806722E-3</v>
      </c>
      <c r="M35" s="67">
        <f t="shared" si="14"/>
        <v>2.6929819886604453E-3</v>
      </c>
      <c r="N35" s="67">
        <f t="shared" si="0"/>
        <v>0</v>
      </c>
      <c r="O35" s="67">
        <f t="shared" si="15"/>
        <v>0</v>
      </c>
      <c r="P35" s="68">
        <f t="shared" si="23"/>
        <v>0</v>
      </c>
      <c r="Q35" s="67"/>
      <c r="R35" s="67" t="s">
        <v>75</v>
      </c>
      <c r="S35" s="154">
        <f t="shared" si="1"/>
        <v>2.1621024488806722E-3</v>
      </c>
      <c r="T35" s="67">
        <f t="shared" si="2"/>
        <v>2.6929819886604453E-3</v>
      </c>
      <c r="U35" s="157">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54">
        <f t="shared" si="14"/>
        <v>7.9602597407336551E-2</v>
      </c>
      <c r="M36" s="67">
        <f t="shared" si="14"/>
        <v>5.8665143124024495E-2</v>
      </c>
      <c r="N36" s="67">
        <f t="shared" si="0"/>
        <v>0</v>
      </c>
      <c r="O36" s="67">
        <f t="shared" si="15"/>
        <v>0</v>
      </c>
      <c r="P36" s="68">
        <f t="shared" si="23"/>
        <v>0</v>
      </c>
      <c r="Q36" s="67"/>
      <c r="R36" s="67" t="s">
        <v>76</v>
      </c>
      <c r="S36" s="154">
        <f t="shared" si="1"/>
        <v>7.9602597407336551E-2</v>
      </c>
      <c r="T36" s="67">
        <f t="shared" si="2"/>
        <v>5.8665143124024495E-2</v>
      </c>
      <c r="U36" s="157">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54">
        <f t="shared" si="14"/>
        <v>7.6470078788228946E-3</v>
      </c>
      <c r="M37" s="67">
        <f t="shared" si="14"/>
        <v>5.2297806268976656E-3</v>
      </c>
      <c r="N37" s="67">
        <f t="shared" si="0"/>
        <v>0</v>
      </c>
      <c r="O37" s="67">
        <f t="shared" si="15"/>
        <v>0</v>
      </c>
      <c r="P37" s="68">
        <f t="shared" si="23"/>
        <v>0</v>
      </c>
      <c r="Q37" s="67"/>
      <c r="R37" s="67" t="s">
        <v>77</v>
      </c>
      <c r="S37" s="154">
        <f t="shared" si="1"/>
        <v>7.6470078788228946E-3</v>
      </c>
      <c r="T37" s="67">
        <f t="shared" si="2"/>
        <v>5.2297806268976656E-3</v>
      </c>
      <c r="U37" s="157">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54">
        <f t="shared" si="14"/>
        <v>4.6028671388233982E-4</v>
      </c>
      <c r="M38" s="67">
        <f t="shared" si="14"/>
        <v>1.1682427173593394E-3</v>
      </c>
      <c r="N38" s="67">
        <f t="shared" si="0"/>
        <v>1.1682427173593394E-3</v>
      </c>
      <c r="O38" s="67">
        <f t="shared" si="15"/>
        <v>9.2057342776467966E-5</v>
      </c>
      <c r="P38" s="68">
        <f t="shared" si="23"/>
        <v>3.68E-4</v>
      </c>
      <c r="Q38" s="67"/>
      <c r="R38" s="67" t="s">
        <v>78</v>
      </c>
      <c r="S38" s="154">
        <f t="shared" si="1"/>
        <v>4.6028671388233982E-4</v>
      </c>
      <c r="T38" s="67">
        <f t="shared" si="2"/>
        <v>1.1682427173593394E-3</v>
      </c>
      <c r="U38" s="157">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54">
        <f t="shared" si="14"/>
        <v>6.012278886312053E-2</v>
      </c>
      <c r="M39" s="67">
        <f t="shared" si="14"/>
        <v>3.9019185211273275E-2</v>
      </c>
      <c r="N39" s="67">
        <f t="shared" si="0"/>
        <v>0</v>
      </c>
      <c r="O39" s="67">
        <f t="shared" si="15"/>
        <v>0</v>
      </c>
      <c r="P39" s="68">
        <f t="shared" si="23"/>
        <v>0</v>
      </c>
      <c r="Q39" s="67"/>
      <c r="R39" s="67" t="s">
        <v>79</v>
      </c>
      <c r="S39" s="154">
        <f t="shared" ref="S39:S63" si="26">L39</f>
        <v>6.012278886312053E-2</v>
      </c>
      <c r="T39" s="67">
        <f t="shared" ref="T39:T63" si="27">M39</f>
        <v>3.9019185211273275E-2</v>
      </c>
      <c r="U39" s="157">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54">
        <f t="shared" ref="L40:M63" si="30">B40</f>
        <v>3.6945747959472454E-2</v>
      </c>
      <c r="M40" s="67">
        <f t="shared" si="30"/>
        <v>4.0362905500949411E-2</v>
      </c>
      <c r="N40" s="67">
        <f t="shared" si="0"/>
        <v>0</v>
      </c>
      <c r="O40" s="67">
        <f t="shared" si="15"/>
        <v>0</v>
      </c>
      <c r="P40" s="68">
        <f t="shared" si="23"/>
        <v>0</v>
      </c>
      <c r="Q40" s="67"/>
      <c r="R40" s="67" t="s">
        <v>80</v>
      </c>
      <c r="S40" s="154">
        <f t="shared" si="26"/>
        <v>3.6945747959472454E-2</v>
      </c>
      <c r="T40" s="67">
        <f t="shared" si="27"/>
        <v>4.0362905500949411E-2</v>
      </c>
      <c r="U40" s="157">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54">
        <f t="shared" si="30"/>
        <v>1.3757138372751407E-3</v>
      </c>
      <c r="M41" s="67">
        <f t="shared" si="30"/>
        <v>1.3812260629820735E-3</v>
      </c>
      <c r="N41" s="67">
        <f t="shared" si="0"/>
        <v>0</v>
      </c>
      <c r="O41" s="67">
        <f t="shared" si="15"/>
        <v>0</v>
      </c>
      <c r="P41" s="68">
        <f t="shared" si="23"/>
        <v>0</v>
      </c>
      <c r="Q41" s="67"/>
      <c r="R41" s="67" t="s">
        <v>81</v>
      </c>
      <c r="S41" s="154">
        <f t="shared" si="26"/>
        <v>1.3757138372751407E-3</v>
      </c>
      <c r="T41" s="67">
        <f t="shared" si="27"/>
        <v>1.3812260629820735E-3</v>
      </c>
      <c r="U41" s="157">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54">
        <f t="shared" si="30"/>
        <v>5.5801459679763091E-2</v>
      </c>
      <c r="M42" s="67">
        <f t="shared" si="30"/>
        <v>4.5811781575791716E-2</v>
      </c>
      <c r="N42" s="67">
        <f t="shared" si="0"/>
        <v>0</v>
      </c>
      <c r="O42" s="67">
        <f t="shared" si="15"/>
        <v>0</v>
      </c>
      <c r="P42" s="68">
        <f t="shared" si="23"/>
        <v>0</v>
      </c>
      <c r="Q42" s="67"/>
      <c r="R42" s="67" t="s">
        <v>82</v>
      </c>
      <c r="S42" s="154">
        <f t="shared" si="26"/>
        <v>5.5801459679763091E-2</v>
      </c>
      <c r="T42" s="67">
        <f t="shared" si="27"/>
        <v>4.5811781575791716E-2</v>
      </c>
      <c r="U42" s="157">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54">
        <f t="shared" si="30"/>
        <v>8.0764408914998767E-2</v>
      </c>
      <c r="M43" s="67">
        <f t="shared" si="30"/>
        <v>6.8969119608601123E-2</v>
      </c>
      <c r="N43" s="67">
        <f t="shared" si="0"/>
        <v>0</v>
      </c>
      <c r="O43" s="67">
        <f t="shared" si="15"/>
        <v>0</v>
      </c>
      <c r="P43" s="68">
        <f t="shared" si="23"/>
        <v>0</v>
      </c>
      <c r="Q43" s="67"/>
      <c r="R43" s="67" t="s">
        <v>83</v>
      </c>
      <c r="S43" s="154">
        <f t="shared" si="26"/>
        <v>8.0764408914998767E-2</v>
      </c>
      <c r="T43" s="67">
        <f t="shared" si="27"/>
        <v>6.8969119608601123E-2</v>
      </c>
      <c r="U43" s="157">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54">
        <f t="shared" si="30"/>
        <v>2.1144149086922269E-2</v>
      </c>
      <c r="M44" s="67">
        <f t="shared" si="30"/>
        <v>3.2000277277978773E-2</v>
      </c>
      <c r="N44" s="67">
        <f t="shared" si="0"/>
        <v>0</v>
      </c>
      <c r="O44" s="67">
        <f t="shared" si="15"/>
        <v>0</v>
      </c>
      <c r="P44" s="68">
        <f t="shared" si="23"/>
        <v>0</v>
      </c>
      <c r="Q44" s="67"/>
      <c r="R44" s="67" t="s">
        <v>84</v>
      </c>
      <c r="S44" s="154">
        <f t="shared" si="26"/>
        <v>2.1144149086922269E-2</v>
      </c>
      <c r="T44" s="67">
        <f t="shared" si="27"/>
        <v>3.2000277277978773E-2</v>
      </c>
      <c r="U44" s="157">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54">
        <f t="shared" si="30"/>
        <v>1.8744558961131766E-2</v>
      </c>
      <c r="M45" s="67">
        <f t="shared" si="30"/>
        <v>1.7310135838113219E-2</v>
      </c>
      <c r="N45" s="67">
        <f t="shared" si="0"/>
        <v>0</v>
      </c>
      <c r="O45" s="67">
        <f t="shared" si="15"/>
        <v>0</v>
      </c>
      <c r="P45" s="68">
        <f t="shared" si="23"/>
        <v>0</v>
      </c>
      <c r="Q45" s="67"/>
      <c r="R45" s="67" t="s">
        <v>85</v>
      </c>
      <c r="S45" s="154">
        <f t="shared" si="26"/>
        <v>1.8744558961131766E-2</v>
      </c>
      <c r="T45" s="67">
        <f t="shared" si="27"/>
        <v>1.7310135838113219E-2</v>
      </c>
      <c r="U45" s="157">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54">
        <f t="shared" si="30"/>
        <v>6.4842308586331018E-3</v>
      </c>
      <c r="M46" s="67">
        <f t="shared" si="30"/>
        <v>6.4123979022079943E-3</v>
      </c>
      <c r="N46" s="67">
        <f t="shared" si="0"/>
        <v>0</v>
      </c>
      <c r="O46" s="67">
        <f t="shared" si="15"/>
        <v>0</v>
      </c>
      <c r="P46" s="68">
        <f t="shared" si="23"/>
        <v>0</v>
      </c>
      <c r="Q46" s="67"/>
      <c r="R46" s="67" t="s">
        <v>86</v>
      </c>
      <c r="S46" s="154">
        <f t="shared" si="26"/>
        <v>6.4842308586331018E-3</v>
      </c>
      <c r="T46" s="67">
        <f t="shared" si="27"/>
        <v>6.4123979022079943E-3</v>
      </c>
      <c r="U46" s="157">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54">
        <f t="shared" si="30"/>
        <v>1.6894904526345077E-2</v>
      </c>
      <c r="M47" s="67">
        <f t="shared" si="30"/>
        <v>1.6203300616117338E-2</v>
      </c>
      <c r="N47" s="67">
        <f t="shared" si="0"/>
        <v>0</v>
      </c>
      <c r="O47" s="67">
        <f t="shared" si="15"/>
        <v>0</v>
      </c>
      <c r="P47" s="68">
        <f t="shared" si="23"/>
        <v>0</v>
      </c>
      <c r="Q47" s="67"/>
      <c r="R47" s="67" t="s">
        <v>87</v>
      </c>
      <c r="S47" s="154">
        <f t="shared" si="26"/>
        <v>1.6894904526345077E-2</v>
      </c>
      <c r="T47" s="67">
        <f t="shared" si="27"/>
        <v>1.6203300616117338E-2</v>
      </c>
      <c r="U47" s="157">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54">
        <f t="shared" si="30"/>
        <v>1.1522291573913148E-2</v>
      </c>
      <c r="M48" s="67">
        <f t="shared" si="30"/>
        <v>1.0272809144904317E-2</v>
      </c>
      <c r="N48" s="67">
        <f t="shared" si="0"/>
        <v>0</v>
      </c>
      <c r="O48" s="67">
        <f t="shared" si="15"/>
        <v>0</v>
      </c>
      <c r="P48" s="68">
        <f t="shared" si="23"/>
        <v>0</v>
      </c>
      <c r="Q48" s="67"/>
      <c r="R48" s="67" t="s">
        <v>88</v>
      </c>
      <c r="S48" s="154">
        <f t="shared" si="26"/>
        <v>1.1522291573913148E-2</v>
      </c>
      <c r="T48" s="67">
        <f t="shared" si="27"/>
        <v>1.0272809144904317E-2</v>
      </c>
      <c r="U48" s="157">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54">
        <f t="shared" si="30"/>
        <v>4.2982133710120364E-2</v>
      </c>
      <c r="M49" s="67">
        <f t="shared" si="30"/>
        <v>4.2353369238825475E-2</v>
      </c>
      <c r="N49" s="67">
        <f t="shared" si="0"/>
        <v>0</v>
      </c>
      <c r="O49" s="67">
        <f t="shared" si="15"/>
        <v>0</v>
      </c>
      <c r="P49" s="68">
        <f t="shared" si="23"/>
        <v>0</v>
      </c>
      <c r="Q49" s="67"/>
      <c r="R49" s="67" t="s">
        <v>89</v>
      </c>
      <c r="S49" s="154">
        <f t="shared" si="26"/>
        <v>4.2982133710120364E-2</v>
      </c>
      <c r="T49" s="67">
        <f t="shared" si="27"/>
        <v>4.2353369238825475E-2</v>
      </c>
      <c r="U49" s="157">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54">
        <f t="shared" si="30"/>
        <v>6.8708232902339192E-3</v>
      </c>
      <c r="M50" s="67">
        <f t="shared" si="30"/>
        <v>7.7101885590351409E-3</v>
      </c>
      <c r="N50" s="67">
        <f t="shared" si="0"/>
        <v>0</v>
      </c>
      <c r="O50" s="67">
        <f t="shared" si="15"/>
        <v>0</v>
      </c>
      <c r="P50" s="68">
        <f t="shared" si="23"/>
        <v>0</v>
      </c>
      <c r="Q50" s="67"/>
      <c r="R50" s="67" t="s">
        <v>90</v>
      </c>
      <c r="S50" s="154">
        <f t="shared" si="26"/>
        <v>6.8708232902339192E-3</v>
      </c>
      <c r="T50" s="67">
        <f t="shared" si="27"/>
        <v>7.7101885590351409E-3</v>
      </c>
      <c r="U50" s="157">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54">
        <f t="shared" si="30"/>
        <v>4.5704788758985388E-3</v>
      </c>
      <c r="M51" s="67">
        <f t="shared" si="30"/>
        <v>5.0802221978863164E-3</v>
      </c>
      <c r="N51" s="67">
        <f t="shared" si="0"/>
        <v>0</v>
      </c>
      <c r="O51" s="67">
        <f t="shared" si="15"/>
        <v>0</v>
      </c>
      <c r="P51" s="68">
        <f t="shared" si="23"/>
        <v>0</v>
      </c>
      <c r="Q51" s="67"/>
      <c r="R51" s="67" t="s">
        <v>91</v>
      </c>
      <c r="S51" s="154">
        <f t="shared" si="26"/>
        <v>4.5704788758985388E-3</v>
      </c>
      <c r="T51" s="67">
        <f t="shared" si="27"/>
        <v>5.0802221978863164E-3</v>
      </c>
      <c r="U51" s="157">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54">
        <f t="shared" si="30"/>
        <v>7.2196190374937546E-5</v>
      </c>
      <c r="M52" s="67">
        <f t="shared" si="30"/>
        <v>5.5894122507123614E-4</v>
      </c>
      <c r="N52" s="67">
        <f t="shared" si="0"/>
        <v>5.5894122507123614E-4</v>
      </c>
      <c r="O52" s="67">
        <f t="shared" si="15"/>
        <v>1.443923807498751E-5</v>
      </c>
      <c r="P52" s="68">
        <f t="shared" si="23"/>
        <v>5.8E-5</v>
      </c>
      <c r="Q52" s="67"/>
      <c r="R52" s="67" t="s">
        <v>92</v>
      </c>
      <c r="S52" s="154">
        <f t="shared" si="26"/>
        <v>7.2196190374937546E-5</v>
      </c>
      <c r="T52" s="67">
        <f t="shared" si="27"/>
        <v>5.5894122507123614E-4</v>
      </c>
      <c r="U52" s="157">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54">
        <f t="shared" si="30"/>
        <v>1.1318290532635422E-3</v>
      </c>
      <c r="M53" s="67">
        <f t="shared" si="30"/>
        <v>1.6581769841231306E-3</v>
      </c>
      <c r="N53" s="67">
        <f t="shared" si="0"/>
        <v>0</v>
      </c>
      <c r="O53" s="67">
        <f t="shared" si="15"/>
        <v>0</v>
      </c>
      <c r="P53" s="68">
        <f t="shared" si="23"/>
        <v>0</v>
      </c>
      <c r="Q53" s="67"/>
      <c r="R53" s="67" t="s">
        <v>93</v>
      </c>
      <c r="S53" s="154">
        <f t="shared" si="26"/>
        <v>1.1318290532635422E-3</v>
      </c>
      <c r="T53" s="67">
        <f t="shared" si="27"/>
        <v>1.6581769841231306E-3</v>
      </c>
      <c r="U53" s="157">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54">
        <f t="shared" si="30"/>
        <v>9.4321153275013416E-3</v>
      </c>
      <c r="M54" s="67">
        <f t="shared" si="30"/>
        <v>1.0135560263142905E-2</v>
      </c>
      <c r="N54" s="67">
        <f t="shared" si="0"/>
        <v>0</v>
      </c>
      <c r="O54" s="67">
        <f t="shared" si="15"/>
        <v>0</v>
      </c>
      <c r="P54" s="68">
        <f t="shared" si="23"/>
        <v>0</v>
      </c>
      <c r="Q54" s="67"/>
      <c r="R54" s="67" t="s">
        <v>94</v>
      </c>
      <c r="S54" s="154">
        <f t="shared" si="26"/>
        <v>9.4321153275013416E-3</v>
      </c>
      <c r="T54" s="67">
        <f t="shared" si="27"/>
        <v>1.0135560263142905E-2</v>
      </c>
      <c r="U54" s="157">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54">
        <f t="shared" si="30"/>
        <v>1.1132652439675166E-2</v>
      </c>
      <c r="M55" s="67">
        <f t="shared" si="30"/>
        <v>1.0004844094319473E-2</v>
      </c>
      <c r="N55" s="67">
        <f t="shared" si="0"/>
        <v>0</v>
      </c>
      <c r="O55" s="67">
        <f t="shared" si="15"/>
        <v>0</v>
      </c>
      <c r="P55" s="68">
        <f t="shared" si="23"/>
        <v>0</v>
      </c>
      <c r="Q55" s="67"/>
      <c r="R55" s="67" t="s">
        <v>95</v>
      </c>
      <c r="S55" s="154">
        <f t="shared" si="26"/>
        <v>1.1132652439675166E-2</v>
      </c>
      <c r="T55" s="67">
        <f t="shared" si="27"/>
        <v>1.0004844094319473E-2</v>
      </c>
      <c r="U55" s="157">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54">
        <f t="shared" si="30"/>
        <v>1.3885532880024564E-2</v>
      </c>
      <c r="M56" s="67">
        <f t="shared" si="30"/>
        <v>1.2880923283307366E-2</v>
      </c>
      <c r="N56" s="67">
        <f t="shared" si="0"/>
        <v>0</v>
      </c>
      <c r="O56" s="67">
        <f t="shared" si="15"/>
        <v>0</v>
      </c>
      <c r="P56" s="68">
        <f t="shared" si="23"/>
        <v>0</v>
      </c>
      <c r="Q56" s="67"/>
      <c r="R56" s="67" t="s">
        <v>96</v>
      </c>
      <c r="S56" s="154">
        <f t="shared" si="26"/>
        <v>1.3885532880024564E-2</v>
      </c>
      <c r="T56" s="67">
        <f t="shared" si="27"/>
        <v>1.2880923283307366E-2</v>
      </c>
      <c r="U56" s="157">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54">
        <f t="shared" si="30"/>
        <v>3.117952557180185E-3</v>
      </c>
      <c r="M57" s="67">
        <f t="shared" si="30"/>
        <v>1.9382460567008947E-3</v>
      </c>
      <c r="N57" s="67">
        <f t="shared" si="0"/>
        <v>0</v>
      </c>
      <c r="O57" s="67">
        <f t="shared" si="15"/>
        <v>0</v>
      </c>
      <c r="P57" s="68">
        <f t="shared" si="23"/>
        <v>0</v>
      </c>
      <c r="Q57" s="67"/>
      <c r="R57" s="67" t="s">
        <v>97</v>
      </c>
      <c r="S57" s="154">
        <f t="shared" si="26"/>
        <v>3.117952557180185E-3</v>
      </c>
      <c r="T57" s="67">
        <f t="shared" si="27"/>
        <v>1.9382460567008947E-3</v>
      </c>
      <c r="U57" s="157">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54">
        <f t="shared" si="30"/>
        <v>1.6441359359285238E-3</v>
      </c>
      <c r="M58" s="67">
        <f t="shared" si="30"/>
        <v>8.5896221495662358E-4</v>
      </c>
      <c r="N58" s="67">
        <f t="shared" si="0"/>
        <v>0</v>
      </c>
      <c r="O58" s="67">
        <f t="shared" si="15"/>
        <v>0</v>
      </c>
      <c r="P58" s="68">
        <f t="shared" si="23"/>
        <v>0</v>
      </c>
      <c r="Q58" s="67"/>
      <c r="R58" s="67" t="s">
        <v>98</v>
      </c>
      <c r="S58" s="154">
        <f t="shared" si="26"/>
        <v>1.6441359359285238E-3</v>
      </c>
      <c r="T58" s="67">
        <f t="shared" si="27"/>
        <v>8.5896221495662358E-4</v>
      </c>
      <c r="U58" s="157">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54">
        <f t="shared" si="30"/>
        <v>3.5148179655284712E-4</v>
      </c>
      <c r="M59" s="67">
        <f t="shared" si="30"/>
        <v>1.424831632942479E-2</v>
      </c>
      <c r="N59" s="67">
        <f t="shared" si="0"/>
        <v>1.424831632942479E-2</v>
      </c>
      <c r="O59" s="67">
        <f t="shared" si="15"/>
        <v>7.0296359310569422E-5</v>
      </c>
      <c r="P59" s="68">
        <f t="shared" si="23"/>
        <v>2.81E-4</v>
      </c>
      <c r="Q59" s="67"/>
      <c r="R59" s="67" t="s">
        <v>99</v>
      </c>
      <c r="S59" s="154">
        <f t="shared" si="26"/>
        <v>3.5148179655284712E-4</v>
      </c>
      <c r="T59" s="67">
        <f t="shared" si="27"/>
        <v>1.424831632942479E-2</v>
      </c>
      <c r="U59" s="157">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54">
        <f t="shared" si="30"/>
        <v>1.3140271890215069E-2</v>
      </c>
      <c r="M60" s="67">
        <f t="shared" si="30"/>
        <v>1.4874660437640555E-3</v>
      </c>
      <c r="N60" s="67">
        <f t="shared" si="0"/>
        <v>0</v>
      </c>
      <c r="O60" s="67">
        <f t="shared" si="15"/>
        <v>0</v>
      </c>
      <c r="P60" s="68">
        <f t="shared" si="23"/>
        <v>0</v>
      </c>
      <c r="Q60" s="67"/>
      <c r="R60" s="67" t="s">
        <v>100</v>
      </c>
      <c r="S60" s="154">
        <f t="shared" si="26"/>
        <v>1.3140271890215069E-2</v>
      </c>
      <c r="T60" s="67">
        <f t="shared" si="27"/>
        <v>1.4874660437640555E-3</v>
      </c>
      <c r="U60" s="157">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54">
        <f t="shared" si="30"/>
        <v>1.2210101406293465E-3</v>
      </c>
      <c r="M61" s="67">
        <f t="shared" si="30"/>
        <v>1.70944223368437E-2</v>
      </c>
      <c r="N61" s="67">
        <f t="shared" si="0"/>
        <v>1.70944223368437E-2</v>
      </c>
      <c r="O61" s="67">
        <f t="shared" si="15"/>
        <v>2.4420202812586931E-4</v>
      </c>
      <c r="P61" s="68">
        <f t="shared" si="23"/>
        <v>9.77E-4</v>
      </c>
      <c r="Q61" s="67"/>
      <c r="R61" s="67" t="s">
        <v>101</v>
      </c>
      <c r="S61" s="154">
        <f t="shared" si="26"/>
        <v>1.2210101406293465E-3</v>
      </c>
      <c r="T61" s="67">
        <f t="shared" si="27"/>
        <v>1.70944223368437E-2</v>
      </c>
      <c r="U61" s="157">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54">
        <f t="shared" si="30"/>
        <v>1.9643391976617429E-2</v>
      </c>
      <c r="M62" s="67">
        <f t="shared" si="30"/>
        <v>4.4850151804400286E-3</v>
      </c>
      <c r="N62" s="67">
        <f t="shared" si="0"/>
        <v>0</v>
      </c>
      <c r="O62" s="67">
        <f t="shared" si="15"/>
        <v>0</v>
      </c>
      <c r="P62" s="68">
        <f t="shared" si="23"/>
        <v>0</v>
      </c>
      <c r="Q62" s="67"/>
      <c r="R62" s="67" t="s">
        <v>102</v>
      </c>
      <c r="S62" s="154">
        <f t="shared" si="26"/>
        <v>1.9643391976617429E-2</v>
      </c>
      <c r="T62" s="67">
        <f t="shared" si="27"/>
        <v>4.4850151804400286E-3</v>
      </c>
      <c r="U62" s="157">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54">
        <f t="shared" si="30"/>
        <v>5.622648367795564E-3</v>
      </c>
      <c r="M63" s="67">
        <f t="shared" si="30"/>
        <v>5.4033518929818116E-3</v>
      </c>
      <c r="N63" s="67">
        <f t="shared" si="0"/>
        <v>0</v>
      </c>
      <c r="O63" s="67">
        <f t="shared" si="15"/>
        <v>0</v>
      </c>
      <c r="P63" s="68">
        <f t="shared" si="23"/>
        <v>0</v>
      </c>
      <c r="Q63" s="67"/>
      <c r="R63" s="67" t="s">
        <v>103</v>
      </c>
      <c r="S63" s="154">
        <f t="shared" si="26"/>
        <v>5.622648367795564E-3</v>
      </c>
      <c r="T63" s="67">
        <f t="shared" si="27"/>
        <v>5.4033518929818116E-3</v>
      </c>
      <c r="U63" s="157">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54">
        <f t="shared" ref="L64:M64" si="33">SUM(L7:L63)</f>
        <v>1</v>
      </c>
      <c r="M64" s="67">
        <f t="shared" si="33"/>
        <v>0.99517877441649594</v>
      </c>
      <c r="N64" s="67"/>
      <c r="O64" s="67"/>
      <c r="P64" s="67"/>
      <c r="Q64" s="67"/>
      <c r="R64" s="67" t="s">
        <v>104</v>
      </c>
      <c r="S64" s="154">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0"/>
  <sheetViews>
    <sheetView zoomScale="80" zoomScaleNormal="80" workbookViewId="0">
      <selection activeCell="A2" sqref="A2"/>
    </sheetView>
  </sheetViews>
  <sheetFormatPr defaultColWidth="0" defaultRowHeight="14.5" zeroHeight="1" x14ac:dyDescent="0.35"/>
  <cols>
    <col min="1" max="1" width="95.7265625" style="243" customWidth="1"/>
    <col min="2" max="2" width="10.7265625" style="243" hidden="1" customWidth="1"/>
    <col min="3" max="16384" width="9.1796875" style="243" hidden="1"/>
  </cols>
  <sheetData>
    <row r="1" spans="1:1" ht="15.5" x14ac:dyDescent="0.35">
      <c r="A1" s="242" t="s">
        <v>201</v>
      </c>
    </row>
    <row r="2" spans="1:1" ht="31" x14ac:dyDescent="0.35">
      <c r="A2" s="244" t="s">
        <v>190</v>
      </c>
    </row>
    <row r="3" spans="1:1" ht="57" customHeight="1" x14ac:dyDescent="0.35">
      <c r="A3" s="245" t="s">
        <v>191</v>
      </c>
    </row>
    <row r="4" spans="1:1" ht="31" x14ac:dyDescent="0.35">
      <c r="A4" s="245" t="s">
        <v>192</v>
      </c>
    </row>
    <row r="5" spans="1:1" ht="46.5" x14ac:dyDescent="0.35">
      <c r="A5" s="245" t="s">
        <v>200</v>
      </c>
    </row>
    <row r="6" spans="1:1" ht="62" x14ac:dyDescent="0.35">
      <c r="A6" s="245" t="s">
        <v>193</v>
      </c>
    </row>
    <row r="7" spans="1:1" ht="62" x14ac:dyDescent="0.35">
      <c r="A7" s="245" t="s">
        <v>194</v>
      </c>
    </row>
    <row r="8" spans="1:1" ht="46.5" x14ac:dyDescent="0.35">
      <c r="A8" s="245" t="s">
        <v>195</v>
      </c>
    </row>
    <row r="9" spans="1:1" ht="46.5" x14ac:dyDescent="0.35">
      <c r="A9" s="245" t="s">
        <v>196</v>
      </c>
    </row>
    <row r="10" spans="1:1" ht="46.5" x14ac:dyDescent="0.35">
      <c r="A10" s="245" t="s">
        <v>197</v>
      </c>
    </row>
    <row r="11" spans="1:1" ht="46.5" x14ac:dyDescent="0.35">
      <c r="A11" s="245" t="s">
        <v>198</v>
      </c>
    </row>
    <row r="12" spans="1:1" ht="46.5" x14ac:dyDescent="0.35">
      <c r="A12" s="245" t="s">
        <v>199</v>
      </c>
    </row>
    <row r="13" spans="1:1" hidden="1" x14ac:dyDescent="0.35">
      <c r="A13" s="246"/>
    </row>
    <row r="14" spans="1:1" hidden="1" x14ac:dyDescent="0.35">
      <c r="A14" s="246"/>
    </row>
    <row r="15" spans="1:1" hidden="1" x14ac:dyDescent="0.35">
      <c r="A15" s="246"/>
    </row>
    <row r="16" spans="1:1" hidden="1" x14ac:dyDescent="0.35">
      <c r="A16" s="246"/>
    </row>
    <row r="17" spans="1:1" hidden="1" x14ac:dyDescent="0.35">
      <c r="A17" s="246"/>
    </row>
    <row r="18" spans="1:1" hidden="1" x14ac:dyDescent="0.35">
      <c r="A18" s="246"/>
    </row>
    <row r="19" spans="1:1" hidden="1" x14ac:dyDescent="0.35">
      <c r="A19" s="246"/>
    </row>
    <row r="20" spans="1:1" hidden="1" x14ac:dyDescent="0.35">
      <c r="A20" s="246"/>
    </row>
  </sheetData>
  <sheetProtection sheet="1" objects="1" scenarios="1" selectLockedCells="1"/>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5"/>
  <sheetViews>
    <sheetView tabSelected="1" topLeftCell="S1" zoomScale="80" zoomScaleNormal="80" workbookViewId="0">
      <selection activeCell="S4" sqref="S4"/>
    </sheetView>
  </sheetViews>
  <sheetFormatPr defaultColWidth="0" defaultRowHeight="15.5" zeroHeight="1" x14ac:dyDescent="0.35"/>
  <cols>
    <col min="1" max="1" width="13.7265625" style="186" hidden="1" customWidth="1"/>
    <col min="2" max="2" width="11.7265625" style="186" hidden="1" customWidth="1"/>
    <col min="3" max="3" width="9.54296875" style="186" hidden="1" customWidth="1"/>
    <col min="4" max="5" width="11.7265625" style="186" hidden="1" customWidth="1"/>
    <col min="6" max="6" width="12.26953125" style="186" hidden="1" customWidth="1"/>
    <col min="7" max="9" width="11.7265625" style="186" hidden="1" customWidth="1"/>
    <col min="10" max="10" width="2.81640625" style="186" hidden="1" customWidth="1"/>
    <col min="11" max="11" width="13.7265625" style="187" hidden="1" customWidth="1"/>
    <col min="12" max="12" width="11.7265625" style="186" hidden="1" customWidth="1"/>
    <col min="13" max="13" width="9.54296875" style="186" hidden="1" customWidth="1"/>
    <col min="14" max="14" width="12.1796875" style="186" hidden="1" customWidth="1"/>
    <col min="15" max="16" width="11.7265625" style="186" hidden="1" customWidth="1"/>
    <col min="17" max="18" width="2.81640625" style="187" hidden="1" customWidth="1"/>
    <col min="19" max="19" width="13.7265625" style="187" bestFit="1" customWidth="1"/>
    <col min="20" max="20" width="14.453125" style="186" bestFit="1" customWidth="1"/>
    <col min="21" max="21" width="14.1796875" style="186" bestFit="1" customWidth="1"/>
    <col min="22" max="22" width="12.453125" style="186" customWidth="1"/>
    <col min="23" max="23" width="15.453125" style="186" bestFit="1" customWidth="1"/>
    <col min="24" max="24" width="12.453125" style="186" hidden="1" customWidth="1"/>
    <col min="25" max="25" width="16.1796875" style="186" bestFit="1" customWidth="1"/>
    <col min="26" max="27" width="13.453125" style="186" customWidth="1"/>
    <col min="28" max="29" width="13.7265625" style="186" customWidth="1"/>
    <col min="30" max="16384" width="11.453125" style="186" hidden="1"/>
  </cols>
  <sheetData>
    <row r="1" spans="1:29" ht="15" customHeight="1" x14ac:dyDescent="0.35">
      <c r="S1" s="247" t="s">
        <v>201</v>
      </c>
      <c r="T1" s="255"/>
      <c r="U1" s="255"/>
      <c r="V1" s="255"/>
      <c r="W1" s="255"/>
      <c r="X1" s="255"/>
      <c r="Y1" s="255"/>
      <c r="Z1" s="255"/>
      <c r="AA1" s="255"/>
      <c r="AB1" s="255"/>
      <c r="AC1" s="255"/>
    </row>
    <row r="2" spans="1:29" ht="15.75" customHeight="1" x14ac:dyDescent="0.35">
      <c r="A2" s="274" t="s">
        <v>0</v>
      </c>
      <c r="B2" s="275"/>
      <c r="C2" s="275"/>
      <c r="D2" s="275"/>
      <c r="E2" s="275"/>
      <c r="F2" s="275"/>
      <c r="G2" s="275"/>
      <c r="H2" s="275"/>
      <c r="I2" s="276"/>
      <c r="J2" s="188"/>
      <c r="K2" s="277" t="s">
        <v>0</v>
      </c>
      <c r="L2" s="278"/>
      <c r="M2" s="278"/>
      <c r="N2" s="278"/>
      <c r="O2" s="278"/>
      <c r="P2" s="278"/>
      <c r="Q2" s="279"/>
      <c r="R2" s="189"/>
      <c r="S2" s="283" t="s">
        <v>147</v>
      </c>
      <c r="T2" s="284"/>
      <c r="U2" s="284"/>
      <c r="V2" s="284"/>
      <c r="W2" s="284"/>
      <c r="X2" s="284"/>
      <c r="Y2" s="284"/>
      <c r="Z2" s="284"/>
      <c r="AA2" s="284"/>
      <c r="AB2" s="284"/>
      <c r="AC2" s="285"/>
    </row>
    <row r="3" spans="1:29" s="187" customFormat="1" x14ac:dyDescent="0.35">
      <c r="A3" s="280" t="s">
        <v>1</v>
      </c>
      <c r="B3" s="281"/>
      <c r="C3" s="282" t="s">
        <v>2</v>
      </c>
      <c r="D3" s="282"/>
      <c r="E3" s="282"/>
      <c r="F3" s="282"/>
      <c r="G3" s="282"/>
      <c r="H3" s="282"/>
      <c r="I3" s="282"/>
      <c r="J3" s="190"/>
      <c r="K3" s="280" t="s">
        <v>1</v>
      </c>
      <c r="L3" s="281"/>
      <c r="M3" s="277" t="s">
        <v>3</v>
      </c>
      <c r="N3" s="278"/>
      <c r="O3" s="278"/>
      <c r="P3" s="278"/>
      <c r="Q3" s="279"/>
      <c r="R3" s="191"/>
      <c r="S3" s="271" t="s">
        <v>4</v>
      </c>
      <c r="T3" s="272"/>
      <c r="U3" s="272"/>
      <c r="V3" s="272"/>
      <c r="W3" s="272"/>
      <c r="X3" s="272"/>
      <c r="Y3" s="272"/>
      <c r="Z3" s="272"/>
      <c r="AA3" s="272"/>
      <c r="AB3" s="272"/>
      <c r="AC3" s="273"/>
    </row>
    <row r="4" spans="1:29" s="197" customFormat="1" ht="186" customHeight="1" x14ac:dyDescent="0.35">
      <c r="A4" s="192" t="s">
        <v>5</v>
      </c>
      <c r="B4" s="192" t="s">
        <v>6</v>
      </c>
      <c r="C4" s="192" t="s">
        <v>7</v>
      </c>
      <c r="D4" s="192" t="s">
        <v>8</v>
      </c>
      <c r="E4" s="192" t="s">
        <v>9</v>
      </c>
      <c r="F4" s="192" t="s">
        <v>10</v>
      </c>
      <c r="G4" s="192" t="s">
        <v>11</v>
      </c>
      <c r="H4" s="192" t="s">
        <v>12</v>
      </c>
      <c r="I4" s="192" t="s">
        <v>13</v>
      </c>
      <c r="J4" s="193"/>
      <c r="K4" s="192" t="s">
        <v>5</v>
      </c>
      <c r="L4" s="192" t="s">
        <v>6</v>
      </c>
      <c r="M4" s="194" t="s">
        <v>7</v>
      </c>
      <c r="N4" s="195" t="s">
        <v>14</v>
      </c>
      <c r="O4" s="195" t="s">
        <v>15</v>
      </c>
      <c r="P4" s="195" t="s">
        <v>16</v>
      </c>
      <c r="Q4" s="196"/>
      <c r="R4" s="193"/>
      <c r="S4" s="248" t="s">
        <v>5</v>
      </c>
      <c r="T4" s="248" t="s">
        <v>159</v>
      </c>
      <c r="U4" s="248" t="s">
        <v>160</v>
      </c>
      <c r="V4" s="248" t="s">
        <v>17</v>
      </c>
      <c r="W4" s="248" t="s">
        <v>18</v>
      </c>
      <c r="X4" s="248" t="s">
        <v>19</v>
      </c>
      <c r="Y4" s="248" t="s">
        <v>20</v>
      </c>
      <c r="Z4" s="248" t="s">
        <v>21</v>
      </c>
      <c r="AA4" s="248" t="s">
        <v>22</v>
      </c>
      <c r="AB4" s="248" t="s">
        <v>23</v>
      </c>
      <c r="AC4" s="248" t="s">
        <v>24</v>
      </c>
    </row>
    <row r="5" spans="1:29" s="200" customFormat="1" x14ac:dyDescent="0.35">
      <c r="A5" s="198">
        <v>1</v>
      </c>
      <c r="B5" s="199">
        <v>2</v>
      </c>
      <c r="C5" s="199">
        <v>3</v>
      </c>
      <c r="D5" s="199">
        <v>4</v>
      </c>
      <c r="E5" s="199">
        <v>5</v>
      </c>
      <c r="F5" s="199">
        <v>6</v>
      </c>
      <c r="G5" s="199">
        <v>7</v>
      </c>
      <c r="H5" s="199">
        <v>8</v>
      </c>
      <c r="I5" s="199">
        <v>9</v>
      </c>
      <c r="K5" s="198">
        <v>1</v>
      </c>
      <c r="L5" s="199">
        <v>2</v>
      </c>
      <c r="M5" s="199">
        <v>3</v>
      </c>
      <c r="N5" s="201">
        <v>4</v>
      </c>
      <c r="O5" s="201">
        <v>5</v>
      </c>
      <c r="P5" s="199">
        <v>6</v>
      </c>
      <c r="Q5" s="202"/>
      <c r="S5" s="249"/>
      <c r="T5" s="249" t="s">
        <v>165</v>
      </c>
      <c r="U5" s="249" t="s">
        <v>166</v>
      </c>
      <c r="V5" s="249" t="s">
        <v>167</v>
      </c>
      <c r="W5" s="249" t="s">
        <v>168</v>
      </c>
      <c r="X5" s="249">
        <v>6</v>
      </c>
      <c r="Y5" s="249" t="s">
        <v>169</v>
      </c>
      <c r="Z5" s="249" t="s">
        <v>170</v>
      </c>
      <c r="AA5" s="249" t="s">
        <v>171</v>
      </c>
      <c r="AB5" s="249" t="s">
        <v>172</v>
      </c>
      <c r="AC5" s="249" t="s">
        <v>173</v>
      </c>
    </row>
    <row r="6" spans="1:29" s="187" customFormat="1" x14ac:dyDescent="0.35">
      <c r="A6" s="203"/>
      <c r="B6" s="204"/>
      <c r="C6" s="204"/>
      <c r="D6" s="204"/>
      <c r="E6" s="204" t="s">
        <v>27</v>
      </c>
      <c r="F6" s="204" t="s">
        <v>28</v>
      </c>
      <c r="G6" s="205" t="s">
        <v>29</v>
      </c>
      <c r="H6" s="205" t="s">
        <v>30</v>
      </c>
      <c r="I6" s="206" t="s">
        <v>31</v>
      </c>
      <c r="J6" s="207"/>
      <c r="K6" s="203"/>
      <c r="L6" s="204"/>
      <c r="M6" s="204"/>
      <c r="N6" s="208"/>
      <c r="O6" s="208" t="s">
        <v>32</v>
      </c>
      <c r="P6" s="209" t="s">
        <v>33</v>
      </c>
      <c r="Q6" s="210"/>
      <c r="R6" s="207"/>
      <c r="S6" s="250"/>
      <c r="T6" s="251"/>
      <c r="U6" s="251"/>
      <c r="V6" s="251"/>
      <c r="W6" s="250" t="s">
        <v>174</v>
      </c>
      <c r="X6" s="251" t="s">
        <v>35</v>
      </c>
      <c r="Y6" s="251" t="s">
        <v>175</v>
      </c>
      <c r="Z6" s="251" t="s">
        <v>176</v>
      </c>
      <c r="AA6" s="250" t="s">
        <v>177</v>
      </c>
      <c r="AB6" s="251" t="s">
        <v>178</v>
      </c>
      <c r="AC6" s="250" t="s">
        <v>179</v>
      </c>
    </row>
    <row r="7" spans="1:29" x14ac:dyDescent="0.35">
      <c r="A7" s="211" t="s">
        <v>47</v>
      </c>
      <c r="B7" s="212">
        <f>'Self-Suff'!L8</f>
        <v>3.7177284663399833E-2</v>
      </c>
      <c r="C7" s="213">
        <f>Resources!L6</f>
        <v>4.5043335261527921E-2</v>
      </c>
      <c r="D7" s="214">
        <f>IF(B7&gt;C7,B7,0)</f>
        <v>0</v>
      </c>
      <c r="E7" s="214">
        <f>D7*0.2</f>
        <v>0</v>
      </c>
      <c r="F7" s="214">
        <f>D7-E7</f>
        <v>0</v>
      </c>
      <c r="G7" s="214">
        <f>IF(E7&gt;0,B7/C7,0)</f>
        <v>0</v>
      </c>
      <c r="H7" s="214">
        <f>G7*E7</f>
        <v>0</v>
      </c>
      <c r="I7" s="215">
        <f>ROUND(F7+H7,6)</f>
        <v>0</v>
      </c>
      <c r="J7" s="216"/>
      <c r="K7" s="211" t="s">
        <v>47</v>
      </c>
      <c r="L7" s="217">
        <f>B7</f>
        <v>3.7177284663399833E-2</v>
      </c>
      <c r="M7" s="218">
        <f>C7</f>
        <v>4.5043335261527921E-2</v>
      </c>
      <c r="N7" s="214">
        <f t="shared" ref="N7:N63" si="0">IF(C7/B7&gt;2,C7,0)</f>
        <v>0</v>
      </c>
      <c r="O7" s="214">
        <f>IF(N7&gt;0,0.2*L7,0)</f>
        <v>0</v>
      </c>
      <c r="P7" s="215">
        <f>ROUND(IF(N7&gt;0,(L7-O7),0),6)</f>
        <v>0</v>
      </c>
      <c r="Q7" s="219"/>
      <c r="R7" s="216"/>
      <c r="S7" s="252" t="s">
        <v>47</v>
      </c>
      <c r="T7" s="252">
        <f>[1]Allocation!I7</f>
        <v>3.9249680775614526E-2</v>
      </c>
      <c r="U7" s="252">
        <f>[1]Allocation!J7</f>
        <v>4.292283397383239E-2</v>
      </c>
      <c r="V7" s="253">
        <f>'[2]Adjusted Resources'!V6</f>
        <v>4.292283397383239E-2</v>
      </c>
      <c r="W7" s="252">
        <f>IF(V7&gt;0,V7/T7,0)</f>
        <v>1.0935842821045301</v>
      </c>
      <c r="X7" s="252">
        <f t="shared" ref="X7:X63" si="1">IF(V7&gt;0,W7-1,0)</f>
        <v>9.358428210453007E-2</v>
      </c>
      <c r="Y7" s="252">
        <f>IF(V7&gt;0,1-X7,0)</f>
        <v>0.90641571789546993</v>
      </c>
      <c r="Z7" s="252">
        <f t="shared" ref="Z7:Z63" si="2">IF(V7&gt;0,T7*0.2,0)</f>
        <v>7.8499361551229059E-3</v>
      </c>
      <c r="AA7" s="252">
        <f>IF(V7&gt;0,Z7*Y7,0)</f>
        <v>7.1153055154793334E-3</v>
      </c>
      <c r="AB7" s="252">
        <f>IF(V7&gt;0,T7-Z7,0)</f>
        <v>3.1399744620491624E-2</v>
      </c>
      <c r="AC7" s="254">
        <f t="shared" ref="AC7:AC63" si="3">ROUND(AB7+AA7,6)</f>
        <v>3.8515000000000001E-2</v>
      </c>
    </row>
    <row r="8" spans="1:29" x14ac:dyDescent="0.35">
      <c r="A8" s="222" t="s">
        <v>48</v>
      </c>
      <c r="B8" s="212">
        <f>'Self-Suff'!L9</f>
        <v>2.7703888450307419E-5</v>
      </c>
      <c r="C8" s="213">
        <f>Resources!L7</f>
        <v>5.0474974891914369E-4</v>
      </c>
      <c r="D8" s="223">
        <f t="shared" ref="D8:D63" si="4">IF(B8&gt;C8,B8,0)</f>
        <v>0</v>
      </c>
      <c r="E8" s="223">
        <f t="shared" ref="E8:E63" si="5">D8*0.2</f>
        <v>0</v>
      </c>
      <c r="F8" s="223">
        <f t="shared" ref="F8:F63" si="6">D8-E8</f>
        <v>0</v>
      </c>
      <c r="G8" s="223">
        <f t="shared" ref="G8:G63" si="7">IF(E8&gt;0,B8/C8,0)</f>
        <v>0</v>
      </c>
      <c r="H8" s="223">
        <f>G8*E8</f>
        <v>0</v>
      </c>
      <c r="I8" s="224">
        <f>ROUND(F8+H8,6)</f>
        <v>0</v>
      </c>
      <c r="J8" s="216"/>
      <c r="K8" s="222" t="s">
        <v>48</v>
      </c>
      <c r="L8" s="225">
        <f t="shared" ref="L8:M39" si="8">B8</f>
        <v>2.7703888450307419E-5</v>
      </c>
      <c r="M8" s="226">
        <f t="shared" si="8"/>
        <v>5.0474974891914369E-4</v>
      </c>
      <c r="N8" s="223">
        <f t="shared" si="0"/>
        <v>5.0474974891914369E-4</v>
      </c>
      <c r="O8" s="223">
        <f t="shared" ref="O8:O63" si="9">IF(N8&gt;0,0.2*L8,0)</f>
        <v>5.5407776900614841E-6</v>
      </c>
      <c r="P8" s="224">
        <f>ROUND(IF(N8&gt;0,(L8-O8),0),6)</f>
        <v>2.1999999999999999E-5</v>
      </c>
      <c r="Q8" s="219"/>
      <c r="R8" s="216"/>
      <c r="S8" s="252" t="s">
        <v>48</v>
      </c>
      <c r="T8" s="252">
        <f>[1]Allocation!I8</f>
        <v>2.9090209357224161E-5</v>
      </c>
      <c r="U8" s="252">
        <f>[1]Allocation!J8</f>
        <v>3.3838630836066652E-4</v>
      </c>
      <c r="V8" s="253">
        <f>'[2]Adjusted Resources'!V7</f>
        <v>0</v>
      </c>
      <c r="W8" s="252">
        <f t="shared" ref="W8:W63" si="10">IF(V8&gt;0,V8/T8,0)</f>
        <v>0</v>
      </c>
      <c r="X8" s="252">
        <f t="shared" si="1"/>
        <v>0</v>
      </c>
      <c r="Y8" s="252">
        <f t="shared" ref="Y8:Y63" si="11">IF(V8&gt;0,1-X8,0)</f>
        <v>0</v>
      </c>
      <c r="Z8" s="252">
        <f t="shared" si="2"/>
        <v>0</v>
      </c>
      <c r="AA8" s="252">
        <f t="shared" ref="AA8:AA63" si="12">IF(V8&gt;0,Z8*Y8,0)</f>
        <v>0</v>
      </c>
      <c r="AB8" s="252">
        <f>IF(V8&gt;0,T8-Z8,0)</f>
        <v>0</v>
      </c>
      <c r="AC8" s="254">
        <f t="shared" si="3"/>
        <v>0</v>
      </c>
    </row>
    <row r="9" spans="1:29" x14ac:dyDescent="0.35">
      <c r="A9" s="222" t="s">
        <v>49</v>
      </c>
      <c r="B9" s="212">
        <f>'Self-Suff'!L10</f>
        <v>8.0029261092081445E-4</v>
      </c>
      <c r="C9" s="213">
        <f>Resources!L8</f>
        <v>1.1536803525197747E-3</v>
      </c>
      <c r="D9" s="223">
        <f t="shared" si="4"/>
        <v>0</v>
      </c>
      <c r="E9" s="223">
        <f t="shared" si="5"/>
        <v>0</v>
      </c>
      <c r="F9" s="223">
        <f t="shared" si="6"/>
        <v>0</v>
      </c>
      <c r="G9" s="223">
        <f t="shared" si="7"/>
        <v>0</v>
      </c>
      <c r="H9" s="223">
        <f>G9*E9</f>
        <v>0</v>
      </c>
      <c r="I9" s="224">
        <f t="shared" ref="I9:I63" si="13">ROUND(F9+H9,6)</f>
        <v>0</v>
      </c>
      <c r="J9" s="216"/>
      <c r="K9" s="222" t="s">
        <v>49</v>
      </c>
      <c r="L9" s="225">
        <f t="shared" si="8"/>
        <v>8.0029261092081445E-4</v>
      </c>
      <c r="M9" s="226">
        <f t="shared" si="8"/>
        <v>1.1536803525197747E-3</v>
      </c>
      <c r="N9" s="223">
        <f t="shared" si="0"/>
        <v>0</v>
      </c>
      <c r="O9" s="223">
        <f t="shared" si="9"/>
        <v>0</v>
      </c>
      <c r="P9" s="224">
        <f t="shared" ref="P9:P63" si="14">ROUND(IF(N9&gt;0,(L9-O9),0),6)</f>
        <v>0</v>
      </c>
      <c r="Q9" s="219"/>
      <c r="R9" s="216"/>
      <c r="S9" s="252" t="s">
        <v>49</v>
      </c>
      <c r="T9" s="252">
        <f>[1]Allocation!I9</f>
        <v>7.6674995762885051E-4</v>
      </c>
      <c r="U9" s="252">
        <f>[1]Allocation!J9</f>
        <v>9.4655627222908203E-4</v>
      </c>
      <c r="V9" s="253">
        <f>'[2]Adjusted Resources'!V8</f>
        <v>9.4655627222908203E-4</v>
      </c>
      <c r="W9" s="252">
        <f t="shared" si="10"/>
        <v>1.2345044989063667</v>
      </c>
      <c r="X9" s="252">
        <f t="shared" si="1"/>
        <v>0.23450449890636671</v>
      </c>
      <c r="Y9" s="252">
        <f t="shared" si="11"/>
        <v>0.76549550109363329</v>
      </c>
      <c r="Z9" s="252">
        <f t="shared" si="2"/>
        <v>1.5334999152577012E-4</v>
      </c>
      <c r="AA9" s="252">
        <f t="shared" si="12"/>
        <v>1.1738872860572382E-4</v>
      </c>
      <c r="AB9" s="252">
        <f t="shared" ref="AB9:AB63" si="15">IF(V9&gt;0,T9-Z9,0)</f>
        <v>6.1339996610308039E-4</v>
      </c>
      <c r="AC9" s="254">
        <f t="shared" si="3"/>
        <v>7.3099999999999999E-4</v>
      </c>
    </row>
    <row r="10" spans="1:29" x14ac:dyDescent="0.35">
      <c r="A10" s="227" t="s">
        <v>50</v>
      </c>
      <c r="B10" s="212">
        <f>'Self-Suff'!L11</f>
        <v>5.8267915657284593E-3</v>
      </c>
      <c r="C10" s="213">
        <f>Resources!L10</f>
        <v>7.8361740798226567E-3</v>
      </c>
      <c r="D10" s="223">
        <f t="shared" si="4"/>
        <v>0</v>
      </c>
      <c r="E10" s="223">
        <f t="shared" si="5"/>
        <v>0</v>
      </c>
      <c r="F10" s="223">
        <f t="shared" si="6"/>
        <v>0</v>
      </c>
      <c r="G10" s="223">
        <f t="shared" si="7"/>
        <v>0</v>
      </c>
      <c r="H10" s="223">
        <f t="shared" ref="H10:H63" si="16">G10*E10</f>
        <v>0</v>
      </c>
      <c r="I10" s="224">
        <f t="shared" si="13"/>
        <v>0</v>
      </c>
      <c r="J10" s="216"/>
      <c r="K10" s="227" t="s">
        <v>50</v>
      </c>
      <c r="L10" s="225">
        <f t="shared" si="8"/>
        <v>5.8267915657284593E-3</v>
      </c>
      <c r="M10" s="226">
        <f t="shared" si="8"/>
        <v>7.8361740798226567E-3</v>
      </c>
      <c r="N10" s="223">
        <f t="shared" si="0"/>
        <v>0</v>
      </c>
      <c r="O10" s="223">
        <f t="shared" si="9"/>
        <v>0</v>
      </c>
      <c r="P10" s="224">
        <f t="shared" si="14"/>
        <v>0</v>
      </c>
      <c r="Q10" s="219"/>
      <c r="R10" s="216"/>
      <c r="S10" s="252" t="s">
        <v>50</v>
      </c>
      <c r="T10" s="252">
        <f>[1]Allocation!I10</f>
        <v>5.4561541393161441E-3</v>
      </c>
      <c r="U10" s="252">
        <f>[1]Allocation!J10</f>
        <v>7.0108559161818837E-3</v>
      </c>
      <c r="V10" s="253">
        <f>'[2]Adjusted Resources'!V9</f>
        <v>7.0108559161818837E-3</v>
      </c>
      <c r="W10" s="252">
        <f t="shared" si="10"/>
        <v>1.2849446216452749</v>
      </c>
      <c r="X10" s="252">
        <f t="shared" si="1"/>
        <v>0.2849446216452749</v>
      </c>
      <c r="Y10" s="252">
        <f t="shared" si="11"/>
        <v>0.7150553783547251</v>
      </c>
      <c r="Z10" s="252">
        <f t="shared" si="2"/>
        <v>1.0912308278632288E-3</v>
      </c>
      <c r="AA10" s="252">
        <f t="shared" si="12"/>
        <v>7.8029047249008102E-4</v>
      </c>
      <c r="AB10" s="252">
        <f t="shared" si="15"/>
        <v>4.3649233114529153E-3</v>
      </c>
      <c r="AC10" s="254">
        <f t="shared" si="3"/>
        <v>5.1450000000000003E-3</v>
      </c>
    </row>
    <row r="11" spans="1:29" x14ac:dyDescent="0.35">
      <c r="A11" s="227" t="s">
        <v>51</v>
      </c>
      <c r="B11" s="212">
        <f>'Self-Suff'!L12</f>
        <v>9.7521672935111531E-4</v>
      </c>
      <c r="C11" s="213">
        <f>Resources!L11</f>
        <v>1.3421970467523089E-3</v>
      </c>
      <c r="D11" s="223">
        <f t="shared" si="4"/>
        <v>0</v>
      </c>
      <c r="E11" s="223">
        <f t="shared" si="5"/>
        <v>0</v>
      </c>
      <c r="F11" s="223">
        <f t="shared" si="6"/>
        <v>0</v>
      </c>
      <c r="G11" s="223">
        <f t="shared" si="7"/>
        <v>0</v>
      </c>
      <c r="H11" s="223">
        <f t="shared" si="16"/>
        <v>0</v>
      </c>
      <c r="I11" s="224">
        <f t="shared" si="13"/>
        <v>0</v>
      </c>
      <c r="J11" s="216"/>
      <c r="K11" s="227" t="s">
        <v>51</v>
      </c>
      <c r="L11" s="225">
        <f t="shared" si="8"/>
        <v>9.7521672935111531E-4</v>
      </c>
      <c r="M11" s="226">
        <f t="shared" si="8"/>
        <v>1.3421970467523089E-3</v>
      </c>
      <c r="N11" s="223">
        <f t="shared" si="0"/>
        <v>0</v>
      </c>
      <c r="O11" s="223">
        <f t="shared" si="9"/>
        <v>0</v>
      </c>
      <c r="P11" s="224">
        <f t="shared" si="14"/>
        <v>0</v>
      </c>
      <c r="Q11" s="219"/>
      <c r="R11" s="216"/>
      <c r="S11" s="252" t="s">
        <v>51</v>
      </c>
      <c r="T11" s="252">
        <f>[1]Allocation!I11</f>
        <v>1.0159973815207775E-3</v>
      </c>
      <c r="U11" s="252">
        <f>[1]Allocation!J11</f>
        <v>1.1932337863133846E-3</v>
      </c>
      <c r="V11" s="253">
        <f>'[2]Adjusted Resources'!V10</f>
        <v>1.1932337863133846E-3</v>
      </c>
      <c r="W11" s="252">
        <f t="shared" si="10"/>
        <v>1.1744457298967779</v>
      </c>
      <c r="X11" s="252">
        <f t="shared" si="1"/>
        <v>0.17444572989677787</v>
      </c>
      <c r="Y11" s="252">
        <f t="shared" si="11"/>
        <v>0.82555427010322213</v>
      </c>
      <c r="Z11" s="252">
        <f t="shared" si="2"/>
        <v>2.031994763041555E-4</v>
      </c>
      <c r="AA11" s="252">
        <f t="shared" si="12"/>
        <v>1.6775219534563408E-4</v>
      </c>
      <c r="AB11" s="252">
        <f t="shared" si="15"/>
        <v>8.1279790521662201E-4</v>
      </c>
      <c r="AC11" s="254">
        <f t="shared" si="3"/>
        <v>9.810000000000001E-4</v>
      </c>
    </row>
    <row r="12" spans="1:29" x14ac:dyDescent="0.35">
      <c r="A12" s="227" t="s">
        <v>52</v>
      </c>
      <c r="B12" s="212">
        <f>'Self-Suff'!L13</f>
        <v>5.5615141821579279E-4</v>
      </c>
      <c r="C12" s="213">
        <f>Resources!L12</f>
        <v>1.1506299712367228E-3</v>
      </c>
      <c r="D12" s="223">
        <f t="shared" si="4"/>
        <v>0</v>
      </c>
      <c r="E12" s="223">
        <f t="shared" si="5"/>
        <v>0</v>
      </c>
      <c r="F12" s="223">
        <f t="shared" si="6"/>
        <v>0</v>
      </c>
      <c r="G12" s="223">
        <f t="shared" si="7"/>
        <v>0</v>
      </c>
      <c r="H12" s="223">
        <f t="shared" si="16"/>
        <v>0</v>
      </c>
      <c r="I12" s="224">
        <f t="shared" si="13"/>
        <v>0</v>
      </c>
      <c r="J12" s="216"/>
      <c r="K12" s="227" t="s">
        <v>52</v>
      </c>
      <c r="L12" s="225">
        <f t="shared" si="8"/>
        <v>5.5615141821579279E-4</v>
      </c>
      <c r="M12" s="226">
        <f t="shared" si="8"/>
        <v>1.1506299712367228E-3</v>
      </c>
      <c r="N12" s="223">
        <f t="shared" si="0"/>
        <v>1.1506299712367228E-3</v>
      </c>
      <c r="O12" s="223">
        <f t="shared" si="9"/>
        <v>1.1123028364315857E-4</v>
      </c>
      <c r="P12" s="224">
        <f t="shared" si="14"/>
        <v>4.4499999999999997E-4</v>
      </c>
      <c r="Q12" s="219"/>
      <c r="R12" s="216"/>
      <c r="S12" s="252" t="s">
        <v>52</v>
      </c>
      <c r="T12" s="252">
        <f>[1]Allocation!I12</f>
        <v>5.4274602199755177E-4</v>
      </c>
      <c r="U12" s="252">
        <f>[1]Allocation!J12</f>
        <v>9.7173249644335236E-4</v>
      </c>
      <c r="V12" s="253">
        <f>'[2]Adjusted Resources'!V11</f>
        <v>9.7173249644335236E-4</v>
      </c>
      <c r="W12" s="252">
        <f t="shared" si="10"/>
        <v>1.7904000343787607</v>
      </c>
      <c r="X12" s="252">
        <f t="shared" si="1"/>
        <v>0.79040003437876072</v>
      </c>
      <c r="Y12" s="252">
        <f t="shared" si="11"/>
        <v>0.20959996562123928</v>
      </c>
      <c r="Z12" s="252">
        <f t="shared" si="2"/>
        <v>1.0854920439951036E-4</v>
      </c>
      <c r="AA12" s="252">
        <f t="shared" si="12"/>
        <v>2.2751909510350245E-5</v>
      </c>
      <c r="AB12" s="252">
        <f t="shared" si="15"/>
        <v>4.3419681759804144E-4</v>
      </c>
      <c r="AC12" s="254">
        <f t="shared" si="3"/>
        <v>4.57E-4</v>
      </c>
    </row>
    <row r="13" spans="1:29" x14ac:dyDescent="0.35">
      <c r="A13" s="227" t="s">
        <v>53</v>
      </c>
      <c r="B13" s="212">
        <f>'Self-Suff'!L14</f>
        <v>2.4228108088997946E-2</v>
      </c>
      <c r="C13" s="213">
        <f>Resources!L13</f>
        <v>2.4153365100820379E-2</v>
      </c>
      <c r="D13" s="223">
        <f t="shared" si="4"/>
        <v>2.4228108088997946E-2</v>
      </c>
      <c r="E13" s="223">
        <f t="shared" si="5"/>
        <v>4.8456216177995897E-3</v>
      </c>
      <c r="F13" s="223">
        <f t="shared" si="6"/>
        <v>1.9382486471198355E-2</v>
      </c>
      <c r="G13" s="223">
        <f t="shared" si="7"/>
        <v>1.0030945165555845</v>
      </c>
      <c r="H13" s="223">
        <f t="shared" si="16"/>
        <v>4.8606164741179687E-3</v>
      </c>
      <c r="I13" s="224">
        <f t="shared" si="13"/>
        <v>2.4243000000000001E-2</v>
      </c>
      <c r="J13" s="216"/>
      <c r="K13" s="227" t="s">
        <v>53</v>
      </c>
      <c r="L13" s="225">
        <f t="shared" si="8"/>
        <v>2.4228108088997946E-2</v>
      </c>
      <c r="M13" s="226">
        <f t="shared" si="8"/>
        <v>2.4153365100820379E-2</v>
      </c>
      <c r="N13" s="223">
        <f t="shared" si="0"/>
        <v>0</v>
      </c>
      <c r="O13" s="223">
        <f t="shared" si="9"/>
        <v>0</v>
      </c>
      <c r="P13" s="224">
        <f t="shared" si="14"/>
        <v>0</v>
      </c>
      <c r="Q13" s="219"/>
      <c r="R13" s="216"/>
      <c r="S13" s="252" t="s">
        <v>53</v>
      </c>
      <c r="T13" s="252">
        <f>[1]Allocation!I13</f>
        <v>2.6997028355495063E-2</v>
      </c>
      <c r="U13" s="252">
        <f>[1]Allocation!J13</f>
        <v>2.5617025455289814E-2</v>
      </c>
      <c r="V13" s="253">
        <f>'[2]Adjusted Resources'!V12</f>
        <v>0</v>
      </c>
      <c r="W13" s="252">
        <f t="shared" si="10"/>
        <v>0</v>
      </c>
      <c r="X13" s="252">
        <f t="shared" si="1"/>
        <v>0</v>
      </c>
      <c r="Y13" s="252">
        <f t="shared" si="11"/>
        <v>0</v>
      </c>
      <c r="Z13" s="252">
        <f t="shared" si="2"/>
        <v>0</v>
      </c>
      <c r="AA13" s="252">
        <f t="shared" si="12"/>
        <v>0</v>
      </c>
      <c r="AB13" s="252">
        <f t="shared" si="15"/>
        <v>0</v>
      </c>
      <c r="AC13" s="254">
        <f t="shared" si="3"/>
        <v>0</v>
      </c>
    </row>
    <row r="14" spans="1:29" x14ac:dyDescent="0.35">
      <c r="A14" s="227" t="s">
        <v>54</v>
      </c>
      <c r="B14" s="212">
        <f>'Self-Suff'!L15</f>
        <v>6.7623457237517065E-4</v>
      </c>
      <c r="C14" s="213">
        <f>Resources!L14</f>
        <v>1.3420511828897382E-3</v>
      </c>
      <c r="D14" s="223">
        <f t="shared" si="4"/>
        <v>0</v>
      </c>
      <c r="E14" s="223">
        <f t="shared" si="5"/>
        <v>0</v>
      </c>
      <c r="F14" s="223">
        <f t="shared" si="6"/>
        <v>0</v>
      </c>
      <c r="G14" s="223">
        <f t="shared" si="7"/>
        <v>0</v>
      </c>
      <c r="H14" s="223">
        <f t="shared" si="16"/>
        <v>0</v>
      </c>
      <c r="I14" s="224">
        <f t="shared" si="13"/>
        <v>0</v>
      </c>
      <c r="J14" s="216"/>
      <c r="K14" s="227" t="s">
        <v>54</v>
      </c>
      <c r="L14" s="225">
        <f t="shared" si="8"/>
        <v>6.7623457237517065E-4</v>
      </c>
      <c r="M14" s="226">
        <f t="shared" si="8"/>
        <v>1.3420511828897382E-3</v>
      </c>
      <c r="N14" s="223">
        <f t="shared" si="0"/>
        <v>0</v>
      </c>
      <c r="O14" s="223">
        <f t="shared" si="9"/>
        <v>0</v>
      </c>
      <c r="P14" s="224">
        <f t="shared" si="14"/>
        <v>0</v>
      </c>
      <c r="Q14" s="219"/>
      <c r="R14" s="216"/>
      <c r="S14" s="252" t="s">
        <v>54</v>
      </c>
      <c r="T14" s="252">
        <f>[1]Allocation!I14</f>
        <v>6.5330550344393267E-4</v>
      </c>
      <c r="U14" s="252">
        <f>[1]Allocation!J14</f>
        <v>1.1063239137659719E-3</v>
      </c>
      <c r="V14" s="253">
        <f>'[2]Adjusted Resources'!V13</f>
        <v>1.1063239137659719E-3</v>
      </c>
      <c r="W14" s="252">
        <f t="shared" si="10"/>
        <v>1.6934250636707178</v>
      </c>
      <c r="X14" s="252">
        <f t="shared" si="1"/>
        <v>0.69342506367071777</v>
      </c>
      <c r="Y14" s="252">
        <f t="shared" si="11"/>
        <v>0.30657493632928223</v>
      </c>
      <c r="Z14" s="252">
        <f t="shared" si="2"/>
        <v>1.3066110068878653E-4</v>
      </c>
      <c r="AA14" s="252">
        <f t="shared" si="12"/>
        <v>4.0057418624378665E-5</v>
      </c>
      <c r="AB14" s="252">
        <f t="shared" si="15"/>
        <v>5.2264440275514613E-4</v>
      </c>
      <c r="AC14" s="254">
        <f t="shared" si="3"/>
        <v>5.6300000000000002E-4</v>
      </c>
    </row>
    <row r="15" spans="1:29" x14ac:dyDescent="0.35">
      <c r="A15" s="227" t="s">
        <v>55</v>
      </c>
      <c r="B15" s="212">
        <f>'Self-Suff'!L16</f>
        <v>3.7221885907859666E-3</v>
      </c>
      <c r="C15" s="213">
        <f>Resources!L15</f>
        <v>3.4605988904635276E-3</v>
      </c>
      <c r="D15" s="223">
        <f t="shared" si="4"/>
        <v>3.7221885907859666E-3</v>
      </c>
      <c r="E15" s="223">
        <f t="shared" si="5"/>
        <v>7.4443771815719336E-4</v>
      </c>
      <c r="F15" s="223">
        <f t="shared" si="6"/>
        <v>2.9777508726287734E-3</v>
      </c>
      <c r="G15" s="223">
        <f t="shared" si="7"/>
        <v>1.0755908756265598</v>
      </c>
      <c r="H15" s="223">
        <f t="shared" si="16"/>
        <v>8.0071041712213365E-4</v>
      </c>
      <c r="I15" s="224">
        <f t="shared" si="13"/>
        <v>3.7780000000000001E-3</v>
      </c>
      <c r="J15" s="216"/>
      <c r="K15" s="227" t="s">
        <v>55</v>
      </c>
      <c r="L15" s="225">
        <f t="shared" si="8"/>
        <v>3.7221885907859666E-3</v>
      </c>
      <c r="M15" s="226">
        <f t="shared" si="8"/>
        <v>3.4605988904635276E-3</v>
      </c>
      <c r="N15" s="223">
        <f t="shared" si="0"/>
        <v>0</v>
      </c>
      <c r="O15" s="223">
        <f t="shared" si="9"/>
        <v>0</v>
      </c>
      <c r="P15" s="224">
        <f t="shared" si="14"/>
        <v>0</v>
      </c>
      <c r="Q15" s="219"/>
      <c r="R15" s="216"/>
      <c r="S15" s="252" t="s">
        <v>55</v>
      </c>
      <c r="T15" s="252">
        <f>[1]Allocation!I15</f>
        <v>3.8337497795811466E-3</v>
      </c>
      <c r="U15" s="252">
        <f>[1]Allocation!J15</f>
        <v>3.4003980564087208E-3</v>
      </c>
      <c r="V15" s="253">
        <f>'[2]Adjusted Resources'!V14</f>
        <v>0</v>
      </c>
      <c r="W15" s="252">
        <f t="shared" si="10"/>
        <v>0</v>
      </c>
      <c r="X15" s="252">
        <f t="shared" si="1"/>
        <v>0</v>
      </c>
      <c r="Y15" s="252">
        <f t="shared" si="11"/>
        <v>0</v>
      </c>
      <c r="Z15" s="252">
        <f t="shared" si="2"/>
        <v>0</v>
      </c>
      <c r="AA15" s="252">
        <f t="shared" si="12"/>
        <v>0</v>
      </c>
      <c r="AB15" s="252">
        <f t="shared" si="15"/>
        <v>0</v>
      </c>
      <c r="AC15" s="254">
        <f t="shared" si="3"/>
        <v>0</v>
      </c>
    </row>
    <row r="16" spans="1:29" x14ac:dyDescent="0.35">
      <c r="A16" s="227" t="s">
        <v>56</v>
      </c>
      <c r="B16" s="212">
        <f>'Self-Suff'!L17</f>
        <v>2.7299423504946019E-2</v>
      </c>
      <c r="C16" s="213">
        <f>Resources!L16</f>
        <v>2.7485977717543016E-2</v>
      </c>
      <c r="D16" s="223">
        <f t="shared" si="4"/>
        <v>0</v>
      </c>
      <c r="E16" s="223">
        <f t="shared" si="5"/>
        <v>0</v>
      </c>
      <c r="F16" s="223">
        <f t="shared" si="6"/>
        <v>0</v>
      </c>
      <c r="G16" s="223">
        <f t="shared" si="7"/>
        <v>0</v>
      </c>
      <c r="H16" s="223">
        <f t="shared" si="16"/>
        <v>0</v>
      </c>
      <c r="I16" s="224">
        <f t="shared" si="13"/>
        <v>0</v>
      </c>
      <c r="J16" s="216"/>
      <c r="K16" s="227" t="s">
        <v>56</v>
      </c>
      <c r="L16" s="225">
        <f t="shared" si="8"/>
        <v>2.7299423504946019E-2</v>
      </c>
      <c r="M16" s="226">
        <f t="shared" si="8"/>
        <v>2.7485977717543016E-2</v>
      </c>
      <c r="N16" s="223">
        <f t="shared" si="0"/>
        <v>0</v>
      </c>
      <c r="O16" s="223">
        <f t="shared" si="9"/>
        <v>0</v>
      </c>
      <c r="P16" s="224">
        <f t="shared" si="14"/>
        <v>0</v>
      </c>
      <c r="Q16" s="219"/>
      <c r="R16" s="216"/>
      <c r="S16" s="252" t="s">
        <v>56</v>
      </c>
      <c r="T16" s="252">
        <f>[1]Allocation!I16</f>
        <v>2.7510502628872582E-2</v>
      </c>
      <c r="U16" s="252">
        <f>[1]Allocation!J16</f>
        <v>2.6952270835188273E-2</v>
      </c>
      <c r="V16" s="253">
        <f>'[2]Adjusted Resources'!V15</f>
        <v>0</v>
      </c>
      <c r="W16" s="252">
        <f t="shared" si="10"/>
        <v>0</v>
      </c>
      <c r="X16" s="252">
        <f t="shared" si="1"/>
        <v>0</v>
      </c>
      <c r="Y16" s="252">
        <f t="shared" si="11"/>
        <v>0</v>
      </c>
      <c r="Z16" s="252">
        <f t="shared" si="2"/>
        <v>0</v>
      </c>
      <c r="AA16" s="252">
        <f t="shared" si="12"/>
        <v>0</v>
      </c>
      <c r="AB16" s="252">
        <f t="shared" si="15"/>
        <v>0</v>
      </c>
      <c r="AC16" s="254">
        <f t="shared" si="3"/>
        <v>0</v>
      </c>
    </row>
    <row r="17" spans="1:29" x14ac:dyDescent="0.35">
      <c r="A17" s="227" t="s">
        <v>57</v>
      </c>
      <c r="B17" s="212">
        <f>'Self-Suff'!L18</f>
        <v>7.4671243210293445E-4</v>
      </c>
      <c r="C17" s="213">
        <f>Resources!L17</f>
        <v>1.2572252417849949E-3</v>
      </c>
      <c r="D17" s="223">
        <f t="shared" si="4"/>
        <v>0</v>
      </c>
      <c r="E17" s="223">
        <f t="shared" si="5"/>
        <v>0</v>
      </c>
      <c r="F17" s="223">
        <f t="shared" si="6"/>
        <v>0</v>
      </c>
      <c r="G17" s="223">
        <f t="shared" si="7"/>
        <v>0</v>
      </c>
      <c r="H17" s="223">
        <f t="shared" si="16"/>
        <v>0</v>
      </c>
      <c r="I17" s="224">
        <f t="shared" si="13"/>
        <v>0</v>
      </c>
      <c r="J17" s="216"/>
      <c r="K17" s="227" t="s">
        <v>57</v>
      </c>
      <c r="L17" s="225">
        <f t="shared" si="8"/>
        <v>7.4671243210293445E-4</v>
      </c>
      <c r="M17" s="226">
        <f t="shared" si="8"/>
        <v>1.2572252417849949E-3</v>
      </c>
      <c r="N17" s="223">
        <f t="shared" si="0"/>
        <v>0</v>
      </c>
      <c r="O17" s="223">
        <f t="shared" si="9"/>
        <v>0</v>
      </c>
      <c r="P17" s="224">
        <f t="shared" si="14"/>
        <v>0</v>
      </c>
      <c r="Q17" s="219"/>
      <c r="R17" s="216"/>
      <c r="S17" s="252" t="s">
        <v>57</v>
      </c>
      <c r="T17" s="252">
        <f>[1]Allocation!I17</f>
        <v>7.4597196038446315E-4</v>
      </c>
      <c r="U17" s="252">
        <f>[1]Allocation!J17</f>
        <v>1.1159953825294353E-3</v>
      </c>
      <c r="V17" s="253">
        <f>'[2]Adjusted Resources'!V16</f>
        <v>1.1159953825294353E-3</v>
      </c>
      <c r="W17" s="252">
        <f t="shared" si="10"/>
        <v>1.4960285932922563</v>
      </c>
      <c r="X17" s="252">
        <f t="shared" si="1"/>
        <v>0.49602859329225635</v>
      </c>
      <c r="Y17" s="252">
        <f t="shared" si="11"/>
        <v>0.50397140670774365</v>
      </c>
      <c r="Z17" s="252">
        <f t="shared" si="2"/>
        <v>1.4919439207689264E-4</v>
      </c>
      <c r="AA17" s="252">
        <f t="shared" si="12"/>
        <v>7.5189707647898221E-5</v>
      </c>
      <c r="AB17" s="252">
        <f t="shared" si="15"/>
        <v>5.9677756830757054E-4</v>
      </c>
      <c r="AC17" s="254">
        <f t="shared" si="3"/>
        <v>6.7199999999999996E-4</v>
      </c>
    </row>
    <row r="18" spans="1:29" x14ac:dyDescent="0.35">
      <c r="A18" s="227" t="s">
        <v>58</v>
      </c>
      <c r="B18" s="212">
        <f>'Self-Suff'!L19</f>
        <v>3.6134751851953002E-3</v>
      </c>
      <c r="C18" s="213">
        <f>Resources!L18</f>
        <v>4.5761451893605544E-3</v>
      </c>
      <c r="D18" s="223">
        <f t="shared" si="4"/>
        <v>0</v>
      </c>
      <c r="E18" s="223">
        <f t="shared" si="5"/>
        <v>0</v>
      </c>
      <c r="F18" s="223">
        <f t="shared" si="6"/>
        <v>0</v>
      </c>
      <c r="G18" s="223">
        <f t="shared" si="7"/>
        <v>0</v>
      </c>
      <c r="H18" s="223">
        <f t="shared" si="16"/>
        <v>0</v>
      </c>
      <c r="I18" s="224">
        <f t="shared" si="13"/>
        <v>0</v>
      </c>
      <c r="J18" s="216"/>
      <c r="K18" s="227" t="s">
        <v>58</v>
      </c>
      <c r="L18" s="225">
        <f t="shared" si="8"/>
        <v>3.6134751851953002E-3</v>
      </c>
      <c r="M18" s="226">
        <f t="shared" si="8"/>
        <v>4.5761451893605544E-3</v>
      </c>
      <c r="N18" s="223">
        <f t="shared" si="0"/>
        <v>0</v>
      </c>
      <c r="O18" s="223">
        <f t="shared" si="9"/>
        <v>0</v>
      </c>
      <c r="P18" s="224">
        <f t="shared" si="14"/>
        <v>0</v>
      </c>
      <c r="Q18" s="219"/>
      <c r="R18" s="216"/>
      <c r="S18" s="252" t="s">
        <v>58</v>
      </c>
      <c r="T18" s="252">
        <f>[1]Allocation!I18</f>
        <v>3.6127320747045954E-3</v>
      </c>
      <c r="U18" s="252">
        <f>[1]Allocation!J18</f>
        <v>4.2318186562152957E-3</v>
      </c>
      <c r="V18" s="253">
        <f>'[2]Adjusted Resources'!V17</f>
        <v>4.2318186562152957E-3</v>
      </c>
      <c r="W18" s="252">
        <f t="shared" si="10"/>
        <v>1.1713624394804647</v>
      </c>
      <c r="X18" s="252">
        <f t="shared" si="1"/>
        <v>0.1713624394804647</v>
      </c>
      <c r="Y18" s="252">
        <f t="shared" si="11"/>
        <v>0.8286375605195353</v>
      </c>
      <c r="Z18" s="252">
        <f t="shared" si="2"/>
        <v>7.225464149409191E-4</v>
      </c>
      <c r="AA18" s="252">
        <f t="shared" si="12"/>
        <v>5.987290986387791E-4</v>
      </c>
      <c r="AB18" s="252">
        <f t="shared" si="15"/>
        <v>2.8901856597636764E-3</v>
      </c>
      <c r="AC18" s="254">
        <f t="shared" si="3"/>
        <v>3.4889999999999999E-3</v>
      </c>
    </row>
    <row r="19" spans="1:29" x14ac:dyDescent="0.35">
      <c r="A19" s="227" t="s">
        <v>59</v>
      </c>
      <c r="B19" s="212">
        <f>'Self-Suff'!L20</f>
        <v>4.9345281357976167E-3</v>
      </c>
      <c r="C19" s="213">
        <f>Resources!L19</f>
        <v>5.5216945773016481E-3</v>
      </c>
      <c r="D19" s="223">
        <f t="shared" si="4"/>
        <v>0</v>
      </c>
      <c r="E19" s="223">
        <f t="shared" si="5"/>
        <v>0</v>
      </c>
      <c r="F19" s="223">
        <f t="shared" si="6"/>
        <v>0</v>
      </c>
      <c r="G19" s="223">
        <f t="shared" si="7"/>
        <v>0</v>
      </c>
      <c r="H19" s="223">
        <f t="shared" si="16"/>
        <v>0</v>
      </c>
      <c r="I19" s="224">
        <f t="shared" si="13"/>
        <v>0</v>
      </c>
      <c r="J19" s="216"/>
      <c r="K19" s="227" t="s">
        <v>59</v>
      </c>
      <c r="L19" s="225">
        <f t="shared" si="8"/>
        <v>4.9345281357976167E-3</v>
      </c>
      <c r="M19" s="226">
        <f t="shared" si="8"/>
        <v>5.5216945773016481E-3</v>
      </c>
      <c r="N19" s="223">
        <f t="shared" si="0"/>
        <v>0</v>
      </c>
      <c r="O19" s="223">
        <f t="shared" si="9"/>
        <v>0</v>
      </c>
      <c r="P19" s="224">
        <f t="shared" si="14"/>
        <v>0</v>
      </c>
      <c r="Q19" s="219"/>
      <c r="R19" s="216"/>
      <c r="S19" s="252" t="s">
        <v>59</v>
      </c>
      <c r="T19" s="252">
        <f>[1]Allocation!I19</f>
        <v>4.9087293771158816E-3</v>
      </c>
      <c r="U19" s="252">
        <f>[1]Allocation!J19</f>
        <v>6.0200525712730685E-3</v>
      </c>
      <c r="V19" s="253">
        <f>'[2]Adjusted Resources'!V18</f>
        <v>6.0200525712730685E-3</v>
      </c>
      <c r="W19" s="252">
        <f t="shared" si="10"/>
        <v>1.2263973237836434</v>
      </c>
      <c r="X19" s="252">
        <f t="shared" si="1"/>
        <v>0.22639732378364341</v>
      </c>
      <c r="Y19" s="252">
        <f t="shared" si="11"/>
        <v>0.77360267621635659</v>
      </c>
      <c r="Z19" s="252">
        <f t="shared" si="2"/>
        <v>9.8174587542317645E-4</v>
      </c>
      <c r="AA19" s="252">
        <f t="shared" si="12"/>
        <v>7.5948123659173915E-4</v>
      </c>
      <c r="AB19" s="252">
        <f t="shared" si="15"/>
        <v>3.926983501692705E-3</v>
      </c>
      <c r="AC19" s="254">
        <f t="shared" si="3"/>
        <v>4.6860000000000001E-3</v>
      </c>
    </row>
    <row r="20" spans="1:29" x14ac:dyDescent="0.35">
      <c r="A20" s="227" t="s">
        <v>60</v>
      </c>
      <c r="B20" s="212">
        <f>'Self-Suff'!L21</f>
        <v>4.3364171887545462E-4</v>
      </c>
      <c r="C20" s="213">
        <f>Resources!L20</f>
        <v>9.8525427133514237E-4</v>
      </c>
      <c r="D20" s="223">
        <f t="shared" si="4"/>
        <v>0</v>
      </c>
      <c r="E20" s="223">
        <f t="shared" si="5"/>
        <v>0</v>
      </c>
      <c r="F20" s="223">
        <f t="shared" si="6"/>
        <v>0</v>
      </c>
      <c r="G20" s="223">
        <f t="shared" si="7"/>
        <v>0</v>
      </c>
      <c r="H20" s="223">
        <f t="shared" si="16"/>
        <v>0</v>
      </c>
      <c r="I20" s="224">
        <f t="shared" si="13"/>
        <v>0</v>
      </c>
      <c r="J20" s="216"/>
      <c r="K20" s="227" t="s">
        <v>60</v>
      </c>
      <c r="L20" s="225">
        <f t="shared" si="8"/>
        <v>4.3364171887545462E-4</v>
      </c>
      <c r="M20" s="226">
        <f t="shared" si="8"/>
        <v>9.8525427133514237E-4</v>
      </c>
      <c r="N20" s="223">
        <f t="shared" si="0"/>
        <v>9.8525427133514237E-4</v>
      </c>
      <c r="O20" s="223">
        <f t="shared" si="9"/>
        <v>8.6728343775090928E-5</v>
      </c>
      <c r="P20" s="224">
        <f t="shared" si="14"/>
        <v>3.4699999999999998E-4</v>
      </c>
      <c r="Q20" s="219"/>
      <c r="R20" s="216"/>
      <c r="S20" s="252" t="s">
        <v>60</v>
      </c>
      <c r="T20" s="252">
        <f>[1]Allocation!I20</f>
        <v>4.0920679305390408E-4</v>
      </c>
      <c r="U20" s="252">
        <f>[1]Allocation!J20</f>
        <v>6.991366456514474E-4</v>
      </c>
      <c r="V20" s="253">
        <f>'[2]Adjusted Resources'!V19</f>
        <v>6.991366456514474E-4</v>
      </c>
      <c r="W20" s="252">
        <f t="shared" si="10"/>
        <v>1.7085167145779796</v>
      </c>
      <c r="X20" s="252">
        <f t="shared" si="1"/>
        <v>0.7085167145779796</v>
      </c>
      <c r="Y20" s="252">
        <f t="shared" si="11"/>
        <v>0.2914832854220204</v>
      </c>
      <c r="Z20" s="252">
        <f t="shared" si="2"/>
        <v>8.1841358610780819E-5</v>
      </c>
      <c r="AA20" s="252">
        <f t="shared" si="12"/>
        <v>2.3855388091272153E-5</v>
      </c>
      <c r="AB20" s="252">
        <f t="shared" si="15"/>
        <v>3.2736543444312327E-4</v>
      </c>
      <c r="AC20" s="254">
        <f t="shared" si="3"/>
        <v>3.5100000000000002E-4</v>
      </c>
    </row>
    <row r="21" spans="1:29" x14ac:dyDescent="0.35">
      <c r="A21" s="227" t="s">
        <v>61</v>
      </c>
      <c r="B21" s="212">
        <f>'Self-Suff'!L22</f>
        <v>2.3227642730472134E-2</v>
      </c>
      <c r="C21" s="213">
        <f>Resources!L21</f>
        <v>2.0684871913761966E-2</v>
      </c>
      <c r="D21" s="223">
        <f t="shared" si="4"/>
        <v>2.3227642730472134E-2</v>
      </c>
      <c r="E21" s="223">
        <f t="shared" si="5"/>
        <v>4.645528546094427E-3</v>
      </c>
      <c r="F21" s="223">
        <f t="shared" si="6"/>
        <v>1.8582114184377708E-2</v>
      </c>
      <c r="G21" s="223">
        <f t="shared" si="7"/>
        <v>1.1229290095346649</v>
      </c>
      <c r="H21" s="223">
        <f t="shared" si="16"/>
        <v>5.2165987690308271E-3</v>
      </c>
      <c r="I21" s="224">
        <f t="shared" si="13"/>
        <v>2.3799000000000001E-2</v>
      </c>
      <c r="J21" s="216"/>
      <c r="K21" s="227" t="s">
        <v>61</v>
      </c>
      <c r="L21" s="225">
        <f t="shared" si="8"/>
        <v>2.3227642730472134E-2</v>
      </c>
      <c r="M21" s="226">
        <f t="shared" si="8"/>
        <v>2.0684871913761966E-2</v>
      </c>
      <c r="N21" s="223">
        <f t="shared" si="0"/>
        <v>0</v>
      </c>
      <c r="O21" s="223">
        <f t="shared" si="9"/>
        <v>0</v>
      </c>
      <c r="P21" s="224">
        <f t="shared" si="14"/>
        <v>0</v>
      </c>
      <c r="Q21" s="219"/>
      <c r="R21" s="216"/>
      <c r="S21" s="252" t="s">
        <v>61</v>
      </c>
      <c r="T21" s="252">
        <f>[1]Allocation!I21</f>
        <v>2.4091615377702116E-2</v>
      </c>
      <c r="U21" s="252">
        <f>[1]Allocation!J21</f>
        <v>2.2994504916741702E-2</v>
      </c>
      <c r="V21" s="253">
        <f>'[2]Adjusted Resources'!V20</f>
        <v>0</v>
      </c>
      <c r="W21" s="252">
        <f t="shared" si="10"/>
        <v>0</v>
      </c>
      <c r="X21" s="252">
        <f t="shared" si="1"/>
        <v>0</v>
      </c>
      <c r="Y21" s="252">
        <f t="shared" si="11"/>
        <v>0</v>
      </c>
      <c r="Z21" s="252">
        <f t="shared" si="2"/>
        <v>0</v>
      </c>
      <c r="AA21" s="252">
        <f t="shared" si="12"/>
        <v>0</v>
      </c>
      <c r="AB21" s="252">
        <f t="shared" si="15"/>
        <v>0</v>
      </c>
      <c r="AC21" s="254">
        <f t="shared" si="3"/>
        <v>0</v>
      </c>
    </row>
    <row r="22" spans="1:29" x14ac:dyDescent="0.35">
      <c r="A22" s="227" t="s">
        <v>62</v>
      </c>
      <c r="B22" s="212">
        <f>'Self-Suff'!L23</f>
        <v>3.7525647727432733E-3</v>
      </c>
      <c r="C22" s="213">
        <f>Resources!L22</f>
        <v>3.2460823770250045E-3</v>
      </c>
      <c r="D22" s="223">
        <f t="shared" si="4"/>
        <v>3.7525647727432733E-3</v>
      </c>
      <c r="E22" s="223">
        <f t="shared" si="5"/>
        <v>7.5051295454865469E-4</v>
      </c>
      <c r="F22" s="223">
        <f t="shared" si="6"/>
        <v>3.0020518181946188E-3</v>
      </c>
      <c r="G22" s="223">
        <f t="shared" si="7"/>
        <v>1.1560288177844871</v>
      </c>
      <c r="H22" s="223">
        <f t="shared" si="16"/>
        <v>8.6761460357882381E-4</v>
      </c>
      <c r="I22" s="224">
        <f t="shared" si="13"/>
        <v>3.8700000000000002E-3</v>
      </c>
      <c r="J22" s="216"/>
      <c r="K22" s="227" t="s">
        <v>62</v>
      </c>
      <c r="L22" s="225">
        <f t="shared" si="8"/>
        <v>3.7525647727432733E-3</v>
      </c>
      <c r="M22" s="226">
        <f t="shared" si="8"/>
        <v>3.2460823770250045E-3</v>
      </c>
      <c r="N22" s="223">
        <f t="shared" si="0"/>
        <v>0</v>
      </c>
      <c r="O22" s="223">
        <f t="shared" si="9"/>
        <v>0</v>
      </c>
      <c r="P22" s="224">
        <f t="shared" si="14"/>
        <v>0</v>
      </c>
      <c r="Q22" s="219"/>
      <c r="R22" s="216"/>
      <c r="S22" s="252" t="s">
        <v>62</v>
      </c>
      <c r="T22" s="252">
        <f>[1]Allocation!I22</f>
        <v>3.8085336290826451E-3</v>
      </c>
      <c r="U22" s="252">
        <f>[1]Allocation!J22</f>
        <v>3.5666972260002595E-3</v>
      </c>
      <c r="V22" s="253">
        <f>'[2]Adjusted Resources'!V21</f>
        <v>0</v>
      </c>
      <c r="W22" s="252">
        <f t="shared" si="10"/>
        <v>0</v>
      </c>
      <c r="X22" s="252">
        <f t="shared" si="1"/>
        <v>0</v>
      </c>
      <c r="Y22" s="252">
        <f t="shared" si="11"/>
        <v>0</v>
      </c>
      <c r="Z22" s="252">
        <f t="shared" si="2"/>
        <v>0</v>
      </c>
      <c r="AA22" s="252">
        <f t="shared" si="12"/>
        <v>0</v>
      </c>
      <c r="AB22" s="252">
        <f t="shared" si="15"/>
        <v>0</v>
      </c>
      <c r="AC22" s="254">
        <f t="shared" si="3"/>
        <v>0</v>
      </c>
    </row>
    <row r="23" spans="1:29" x14ac:dyDescent="0.35">
      <c r="A23" s="227" t="s">
        <v>63</v>
      </c>
      <c r="B23" s="212">
        <f>'Self-Suff'!L24</f>
        <v>1.7756967195571597E-3</v>
      </c>
      <c r="C23" s="213">
        <f>Resources!L23</f>
        <v>2.2306795748087056E-3</v>
      </c>
      <c r="D23" s="223">
        <f t="shared" si="4"/>
        <v>0</v>
      </c>
      <c r="E23" s="223">
        <f t="shared" si="5"/>
        <v>0</v>
      </c>
      <c r="F23" s="223">
        <f t="shared" si="6"/>
        <v>0</v>
      </c>
      <c r="G23" s="223">
        <f t="shared" si="7"/>
        <v>0</v>
      </c>
      <c r="H23" s="223">
        <f t="shared" si="16"/>
        <v>0</v>
      </c>
      <c r="I23" s="224">
        <f t="shared" si="13"/>
        <v>0</v>
      </c>
      <c r="J23" s="216"/>
      <c r="K23" s="227" t="s">
        <v>63</v>
      </c>
      <c r="L23" s="225">
        <f t="shared" si="8"/>
        <v>1.7756967195571597E-3</v>
      </c>
      <c r="M23" s="226">
        <f t="shared" si="8"/>
        <v>2.2306795748087056E-3</v>
      </c>
      <c r="N23" s="223">
        <f t="shared" si="0"/>
        <v>0</v>
      </c>
      <c r="O23" s="223">
        <f t="shared" si="9"/>
        <v>0</v>
      </c>
      <c r="P23" s="224">
        <f t="shared" si="14"/>
        <v>0</v>
      </c>
      <c r="Q23" s="219"/>
      <c r="R23" s="216"/>
      <c r="S23" s="252" t="s">
        <v>63</v>
      </c>
      <c r="T23" s="252">
        <f>[1]Allocation!I23</f>
        <v>1.739147102519915E-3</v>
      </c>
      <c r="U23" s="252">
        <f>[1]Allocation!J23</f>
        <v>2.0640705084942735E-3</v>
      </c>
      <c r="V23" s="253">
        <f>'[2]Adjusted Resources'!V22</f>
        <v>2.0640705084942735E-3</v>
      </c>
      <c r="W23" s="252">
        <f t="shared" si="10"/>
        <v>1.1868291678740486</v>
      </c>
      <c r="X23" s="252">
        <f t="shared" si="1"/>
        <v>0.18682916787404857</v>
      </c>
      <c r="Y23" s="252">
        <f t="shared" si="11"/>
        <v>0.81317083212595143</v>
      </c>
      <c r="Z23" s="252">
        <f t="shared" si="2"/>
        <v>3.47829420503983E-4</v>
      </c>
      <c r="AA23" s="252">
        <f t="shared" si="12"/>
        <v>2.828447393091113E-4</v>
      </c>
      <c r="AB23" s="252">
        <f t="shared" si="15"/>
        <v>1.391317682015932E-3</v>
      </c>
      <c r="AC23" s="254">
        <f t="shared" si="3"/>
        <v>1.6739999999999999E-3</v>
      </c>
    </row>
    <row r="24" spans="1:29" x14ac:dyDescent="0.35">
      <c r="A24" s="227" t="s">
        <v>64</v>
      </c>
      <c r="B24" s="212">
        <f>'Self-Suff'!L25</f>
        <v>6.2696207808056058E-4</v>
      </c>
      <c r="C24" s="213">
        <f>Resources!L24</f>
        <v>1.3491686593104923E-3</v>
      </c>
      <c r="D24" s="223">
        <f t="shared" si="4"/>
        <v>0</v>
      </c>
      <c r="E24" s="223">
        <f t="shared" si="5"/>
        <v>0</v>
      </c>
      <c r="F24" s="223">
        <f t="shared" si="6"/>
        <v>0</v>
      </c>
      <c r="G24" s="223">
        <f t="shared" si="7"/>
        <v>0</v>
      </c>
      <c r="H24" s="223">
        <f t="shared" si="16"/>
        <v>0</v>
      </c>
      <c r="I24" s="224">
        <f t="shared" si="13"/>
        <v>0</v>
      </c>
      <c r="J24" s="216"/>
      <c r="K24" s="227" t="s">
        <v>64</v>
      </c>
      <c r="L24" s="225">
        <f t="shared" si="8"/>
        <v>6.2696207808056058E-4</v>
      </c>
      <c r="M24" s="226">
        <f t="shared" si="8"/>
        <v>1.3491686593104923E-3</v>
      </c>
      <c r="N24" s="223">
        <f t="shared" si="0"/>
        <v>1.3491686593104923E-3</v>
      </c>
      <c r="O24" s="223">
        <f t="shared" si="9"/>
        <v>1.2539241561611213E-4</v>
      </c>
      <c r="P24" s="224">
        <f t="shared" si="14"/>
        <v>5.0199999999999995E-4</v>
      </c>
      <c r="Q24" s="219"/>
      <c r="R24" s="216"/>
      <c r="S24" s="252" t="s">
        <v>64</v>
      </c>
      <c r="T24" s="252">
        <f>[1]Allocation!I24</f>
        <v>5.8736634750420475E-4</v>
      </c>
      <c r="U24" s="252">
        <f>[1]Allocation!J24</f>
        <v>1.0088123622072778E-3</v>
      </c>
      <c r="V24" s="253">
        <f>'[2]Adjusted Resources'!V23</f>
        <v>1.0088123622072778E-3</v>
      </c>
      <c r="W24" s="252">
        <f t="shared" si="10"/>
        <v>1.7175181494374874</v>
      </c>
      <c r="X24" s="252">
        <f t="shared" si="1"/>
        <v>0.71751814943748737</v>
      </c>
      <c r="Y24" s="252">
        <f t="shared" si="11"/>
        <v>0.28248185056251263</v>
      </c>
      <c r="Z24" s="252">
        <f t="shared" si="2"/>
        <v>1.1747326950084096E-4</v>
      </c>
      <c r="AA24" s="252">
        <f t="shared" si="12"/>
        <v>3.3184066560226331E-5</v>
      </c>
      <c r="AB24" s="252">
        <f t="shared" si="15"/>
        <v>4.6989307800336379E-4</v>
      </c>
      <c r="AC24" s="254">
        <f t="shared" si="3"/>
        <v>5.0299999999999997E-4</v>
      </c>
    </row>
    <row r="25" spans="1:29" x14ac:dyDescent="0.35">
      <c r="A25" s="227" t="s">
        <v>65</v>
      </c>
      <c r="B25" s="212">
        <f>'Self-Suff'!L26</f>
        <v>0.28927527964381755</v>
      </c>
      <c r="C25" s="213">
        <f>Resources!L25</f>
        <v>0.32325926761659296</v>
      </c>
      <c r="D25" s="223">
        <f t="shared" si="4"/>
        <v>0</v>
      </c>
      <c r="E25" s="223">
        <f t="shared" si="5"/>
        <v>0</v>
      </c>
      <c r="F25" s="223">
        <f t="shared" si="6"/>
        <v>0</v>
      </c>
      <c r="G25" s="223">
        <f t="shared" si="7"/>
        <v>0</v>
      </c>
      <c r="H25" s="223">
        <f t="shared" si="16"/>
        <v>0</v>
      </c>
      <c r="I25" s="224">
        <f t="shared" si="13"/>
        <v>0</v>
      </c>
      <c r="J25" s="216"/>
      <c r="K25" s="227" t="s">
        <v>65</v>
      </c>
      <c r="L25" s="225">
        <f t="shared" si="8"/>
        <v>0.28927527964381755</v>
      </c>
      <c r="M25" s="226">
        <f t="shared" si="8"/>
        <v>0.32325926761659296</v>
      </c>
      <c r="N25" s="223">
        <f t="shared" si="0"/>
        <v>0</v>
      </c>
      <c r="O25" s="223">
        <f t="shared" si="9"/>
        <v>0</v>
      </c>
      <c r="P25" s="224">
        <f t="shared" si="14"/>
        <v>0</v>
      </c>
      <c r="Q25" s="219"/>
      <c r="R25" s="216"/>
      <c r="S25" s="252" t="s">
        <v>65</v>
      </c>
      <c r="T25" s="252">
        <f>[1]Allocation!I25</f>
        <v>0.2770478563859482</v>
      </c>
      <c r="U25" s="252">
        <f>[1]Allocation!J25</f>
        <v>0.30064048760155748</v>
      </c>
      <c r="V25" s="253">
        <f>'[2]Adjusted Resources'!V24</f>
        <v>0.30064048760155748</v>
      </c>
      <c r="W25" s="252">
        <f t="shared" si="10"/>
        <v>1.0851572415082793</v>
      </c>
      <c r="X25" s="252">
        <f t="shared" si="1"/>
        <v>8.5157241508279302E-2</v>
      </c>
      <c r="Y25" s="252">
        <f t="shared" si="11"/>
        <v>0.9148427584917207</v>
      </c>
      <c r="Z25" s="252">
        <f t="shared" si="2"/>
        <v>5.5409571277189644E-2</v>
      </c>
      <c r="AA25" s="252">
        <f t="shared" si="12"/>
        <v>5.0691045034067787E-2</v>
      </c>
      <c r="AB25" s="252">
        <f t="shared" si="15"/>
        <v>0.22163828510875855</v>
      </c>
      <c r="AC25" s="254">
        <f t="shared" si="3"/>
        <v>0.27232899999999999</v>
      </c>
    </row>
    <row r="26" spans="1:29" x14ac:dyDescent="0.35">
      <c r="A26" s="227" t="s">
        <v>66</v>
      </c>
      <c r="B26" s="212">
        <f>'Self-Suff'!L27</f>
        <v>4.177125539631176E-3</v>
      </c>
      <c r="C26" s="213">
        <f>Resources!L26</f>
        <v>3.5473619182548005E-3</v>
      </c>
      <c r="D26" s="223">
        <f t="shared" si="4"/>
        <v>4.177125539631176E-3</v>
      </c>
      <c r="E26" s="223">
        <f t="shared" si="5"/>
        <v>8.3542510792623521E-4</v>
      </c>
      <c r="F26" s="223">
        <f t="shared" si="6"/>
        <v>3.3417004317049409E-3</v>
      </c>
      <c r="G26" s="223">
        <f t="shared" si="7"/>
        <v>1.1775301296818907</v>
      </c>
      <c r="H26" s="223">
        <f t="shared" si="16"/>
        <v>9.8373823567588729E-4</v>
      </c>
      <c r="I26" s="224">
        <f t="shared" si="13"/>
        <v>4.3249999999999999E-3</v>
      </c>
      <c r="J26" s="216"/>
      <c r="K26" s="227" t="s">
        <v>66</v>
      </c>
      <c r="L26" s="225">
        <f t="shared" si="8"/>
        <v>4.177125539631176E-3</v>
      </c>
      <c r="M26" s="226">
        <f t="shared" si="8"/>
        <v>3.5473619182548005E-3</v>
      </c>
      <c r="N26" s="223">
        <f t="shared" si="0"/>
        <v>0</v>
      </c>
      <c r="O26" s="223">
        <f t="shared" si="9"/>
        <v>0</v>
      </c>
      <c r="P26" s="224">
        <f t="shared" si="14"/>
        <v>0</v>
      </c>
      <c r="Q26" s="219"/>
      <c r="R26" s="216"/>
      <c r="S26" s="252" t="s">
        <v>66</v>
      </c>
      <c r="T26" s="252">
        <f>[1]Allocation!I26</f>
        <v>4.2004125581628759E-3</v>
      </c>
      <c r="U26" s="252">
        <f>[1]Allocation!J26</f>
        <v>3.7945016148385972E-3</v>
      </c>
      <c r="V26" s="253">
        <f>'[2]Adjusted Resources'!V25</f>
        <v>0</v>
      </c>
      <c r="W26" s="252">
        <f t="shared" si="10"/>
        <v>0</v>
      </c>
      <c r="X26" s="252">
        <f t="shared" si="1"/>
        <v>0</v>
      </c>
      <c r="Y26" s="252">
        <f t="shared" si="11"/>
        <v>0</v>
      </c>
      <c r="Z26" s="252">
        <f t="shared" si="2"/>
        <v>0</v>
      </c>
      <c r="AA26" s="252">
        <f t="shared" si="12"/>
        <v>0</v>
      </c>
      <c r="AB26" s="252">
        <f t="shared" si="15"/>
        <v>0</v>
      </c>
      <c r="AC26" s="254">
        <f t="shared" si="3"/>
        <v>0</v>
      </c>
    </row>
    <row r="27" spans="1:29" x14ac:dyDescent="0.35">
      <c r="A27" s="227" t="s">
        <v>67</v>
      </c>
      <c r="B27" s="212">
        <f>'Self-Suff'!L28</f>
        <v>5.8396793624630036E-3</v>
      </c>
      <c r="C27" s="213">
        <f>Resources!L27</f>
        <v>6.415403799963683E-3</v>
      </c>
      <c r="D27" s="223">
        <f t="shared" si="4"/>
        <v>0</v>
      </c>
      <c r="E27" s="223">
        <f t="shared" si="5"/>
        <v>0</v>
      </c>
      <c r="F27" s="223">
        <f t="shared" si="6"/>
        <v>0</v>
      </c>
      <c r="G27" s="223">
        <f t="shared" si="7"/>
        <v>0</v>
      </c>
      <c r="H27" s="223">
        <f t="shared" si="16"/>
        <v>0</v>
      </c>
      <c r="I27" s="224">
        <f t="shared" si="13"/>
        <v>0</v>
      </c>
      <c r="J27" s="216"/>
      <c r="K27" s="227" t="s">
        <v>67</v>
      </c>
      <c r="L27" s="225">
        <f t="shared" si="8"/>
        <v>5.8396793624630036E-3</v>
      </c>
      <c r="M27" s="226">
        <f t="shared" si="8"/>
        <v>6.415403799963683E-3</v>
      </c>
      <c r="N27" s="223">
        <f t="shared" si="0"/>
        <v>0</v>
      </c>
      <c r="O27" s="223">
        <f t="shared" si="9"/>
        <v>0</v>
      </c>
      <c r="P27" s="224">
        <f t="shared" si="14"/>
        <v>0</v>
      </c>
      <c r="Q27" s="219"/>
      <c r="R27" s="216"/>
      <c r="S27" s="252" t="s">
        <v>67</v>
      </c>
      <c r="T27" s="252">
        <f>[1]Allocation!I27</f>
        <v>6.5923001438618562E-3</v>
      </c>
      <c r="U27" s="252">
        <f>[1]Allocation!J27</f>
        <v>6.2970887115159262E-3</v>
      </c>
      <c r="V27" s="253">
        <f>'[2]Adjusted Resources'!V26</f>
        <v>0</v>
      </c>
      <c r="W27" s="252">
        <f t="shared" si="10"/>
        <v>0</v>
      </c>
      <c r="X27" s="252">
        <f t="shared" si="1"/>
        <v>0</v>
      </c>
      <c r="Y27" s="252">
        <f t="shared" si="11"/>
        <v>0</v>
      </c>
      <c r="Z27" s="252">
        <f t="shared" si="2"/>
        <v>0</v>
      </c>
      <c r="AA27" s="252">
        <f t="shared" si="12"/>
        <v>0</v>
      </c>
      <c r="AB27" s="252">
        <f t="shared" si="15"/>
        <v>0</v>
      </c>
      <c r="AC27" s="254">
        <f t="shared" si="3"/>
        <v>0</v>
      </c>
    </row>
    <row r="28" spans="1:29" x14ac:dyDescent="0.35">
      <c r="A28" s="227" t="s">
        <v>68</v>
      </c>
      <c r="B28" s="212">
        <f>'Self-Suff'!L29</f>
        <v>4.0426990123845383E-4</v>
      </c>
      <c r="C28" s="213">
        <f>Resources!L28</f>
        <v>8.6693744280502065E-4</v>
      </c>
      <c r="D28" s="223">
        <f t="shared" si="4"/>
        <v>0</v>
      </c>
      <c r="E28" s="223">
        <f t="shared" si="5"/>
        <v>0</v>
      </c>
      <c r="F28" s="223">
        <f t="shared" si="6"/>
        <v>0</v>
      </c>
      <c r="G28" s="223">
        <f t="shared" si="7"/>
        <v>0</v>
      </c>
      <c r="H28" s="223">
        <f t="shared" si="16"/>
        <v>0</v>
      </c>
      <c r="I28" s="224">
        <f t="shared" si="13"/>
        <v>0</v>
      </c>
      <c r="J28" s="216"/>
      <c r="K28" s="227" t="s">
        <v>68</v>
      </c>
      <c r="L28" s="225">
        <f t="shared" si="8"/>
        <v>4.0426990123845383E-4</v>
      </c>
      <c r="M28" s="226">
        <f t="shared" si="8"/>
        <v>8.6693744280502065E-4</v>
      </c>
      <c r="N28" s="223">
        <f t="shared" si="0"/>
        <v>8.6693744280502065E-4</v>
      </c>
      <c r="O28" s="223">
        <f t="shared" si="9"/>
        <v>8.0853980247690778E-5</v>
      </c>
      <c r="P28" s="224">
        <f t="shared" si="14"/>
        <v>3.2299999999999999E-4</v>
      </c>
      <c r="Q28" s="219"/>
      <c r="R28" s="216"/>
      <c r="S28" s="252" t="s">
        <v>68</v>
      </c>
      <c r="T28" s="252">
        <f>[1]Allocation!I28</f>
        <v>3.957107395535991E-4</v>
      </c>
      <c r="U28" s="252">
        <f>[1]Allocation!J28</f>
        <v>7.1176440209587584E-4</v>
      </c>
      <c r="V28" s="253">
        <f>'[2]Adjusted Resources'!V27</f>
        <v>7.1176440209587584E-4</v>
      </c>
      <c r="W28" s="252">
        <f t="shared" si="10"/>
        <v>1.7986987234635496</v>
      </c>
      <c r="X28" s="252">
        <f t="shared" si="1"/>
        <v>0.79869872346354964</v>
      </c>
      <c r="Y28" s="252">
        <f t="shared" si="11"/>
        <v>0.20130127653645036</v>
      </c>
      <c r="Z28" s="252">
        <f t="shared" si="2"/>
        <v>7.9142147910719827E-5</v>
      </c>
      <c r="AA28" s="252">
        <f t="shared" si="12"/>
        <v>1.593141540226447E-5</v>
      </c>
      <c r="AB28" s="252">
        <f t="shared" si="15"/>
        <v>3.1656859164287926E-4</v>
      </c>
      <c r="AC28" s="254">
        <f t="shared" si="3"/>
        <v>3.3300000000000002E-4</v>
      </c>
    </row>
    <row r="29" spans="1:29" x14ac:dyDescent="0.35">
      <c r="A29" s="227" t="s">
        <v>69</v>
      </c>
      <c r="B29" s="212">
        <f>'Self-Suff'!L30</f>
        <v>2.3649452958787584E-3</v>
      </c>
      <c r="C29" s="213">
        <f>Resources!L29</f>
        <v>3.7869376817330504E-3</v>
      </c>
      <c r="D29" s="223">
        <f t="shared" si="4"/>
        <v>0</v>
      </c>
      <c r="E29" s="223">
        <f t="shared" si="5"/>
        <v>0</v>
      </c>
      <c r="F29" s="223">
        <f t="shared" si="6"/>
        <v>0</v>
      </c>
      <c r="G29" s="223">
        <f t="shared" si="7"/>
        <v>0</v>
      </c>
      <c r="H29" s="223">
        <f t="shared" si="16"/>
        <v>0</v>
      </c>
      <c r="I29" s="224">
        <f t="shared" si="13"/>
        <v>0</v>
      </c>
      <c r="J29" s="216"/>
      <c r="K29" s="227" t="s">
        <v>69</v>
      </c>
      <c r="L29" s="225">
        <f t="shared" si="8"/>
        <v>2.3649452958787584E-3</v>
      </c>
      <c r="M29" s="226">
        <f t="shared" si="8"/>
        <v>3.7869376817330504E-3</v>
      </c>
      <c r="N29" s="223">
        <f t="shared" si="0"/>
        <v>0</v>
      </c>
      <c r="O29" s="223">
        <f t="shared" si="9"/>
        <v>0</v>
      </c>
      <c r="P29" s="224">
        <f t="shared" si="14"/>
        <v>0</v>
      </c>
      <c r="Q29" s="219"/>
      <c r="R29" s="216"/>
      <c r="S29" s="252" t="s">
        <v>69</v>
      </c>
      <c r="T29" s="252">
        <f>[1]Allocation!I29</f>
        <v>2.3168152739550612E-3</v>
      </c>
      <c r="U29" s="252">
        <f>[1]Allocation!J29</f>
        <v>3.0984146383576626E-3</v>
      </c>
      <c r="V29" s="253">
        <f>'[2]Adjusted Resources'!V28</f>
        <v>3.0984146383576626E-3</v>
      </c>
      <c r="W29" s="252">
        <f t="shared" si="10"/>
        <v>1.3373593800028452</v>
      </c>
      <c r="X29" s="252">
        <f t="shared" si="1"/>
        <v>0.33735938000284516</v>
      </c>
      <c r="Y29" s="252">
        <f t="shared" si="11"/>
        <v>0.66264061999715484</v>
      </c>
      <c r="Z29" s="252">
        <f t="shared" si="2"/>
        <v>4.6336305479101228E-4</v>
      </c>
      <c r="AA29" s="252">
        <f t="shared" si="12"/>
        <v>3.0704318191049199E-4</v>
      </c>
      <c r="AB29" s="252">
        <f t="shared" si="15"/>
        <v>1.8534522191640489E-3</v>
      </c>
      <c r="AC29" s="254">
        <f t="shared" si="3"/>
        <v>2.16E-3</v>
      </c>
    </row>
    <row r="30" spans="1:29" x14ac:dyDescent="0.35">
      <c r="A30" s="227" t="s">
        <v>70</v>
      </c>
      <c r="B30" s="212">
        <f>'Self-Suff'!L31</f>
        <v>7.5703052510872094E-3</v>
      </c>
      <c r="C30" s="213">
        <f>Resources!L30</f>
        <v>7.0115939627733471E-3</v>
      </c>
      <c r="D30" s="223">
        <f t="shared" si="4"/>
        <v>7.5703052510872094E-3</v>
      </c>
      <c r="E30" s="223">
        <f t="shared" si="5"/>
        <v>1.5140610502174419E-3</v>
      </c>
      <c r="F30" s="223">
        <f t="shared" si="6"/>
        <v>6.0562442008697676E-3</v>
      </c>
      <c r="G30" s="223">
        <f t="shared" si="7"/>
        <v>1.0796839194169296</v>
      </c>
      <c r="H30" s="223">
        <f t="shared" si="16"/>
        <v>1.6347073689352803E-3</v>
      </c>
      <c r="I30" s="224">
        <f t="shared" si="13"/>
        <v>7.6909999999999999E-3</v>
      </c>
      <c r="J30" s="216"/>
      <c r="K30" s="227" t="s">
        <v>70</v>
      </c>
      <c r="L30" s="225">
        <f t="shared" si="8"/>
        <v>7.5703052510872094E-3</v>
      </c>
      <c r="M30" s="226">
        <f t="shared" si="8"/>
        <v>7.0115939627733471E-3</v>
      </c>
      <c r="N30" s="223">
        <f t="shared" si="0"/>
        <v>0</v>
      </c>
      <c r="O30" s="223">
        <f t="shared" si="9"/>
        <v>0</v>
      </c>
      <c r="P30" s="224">
        <f t="shared" si="14"/>
        <v>0</v>
      </c>
      <c r="Q30" s="219"/>
      <c r="R30" s="216"/>
      <c r="S30" s="252" t="s">
        <v>70</v>
      </c>
      <c r="T30" s="252">
        <f>[1]Allocation!I30</f>
        <v>7.9071596623546351E-3</v>
      </c>
      <c r="U30" s="252">
        <f>[1]Allocation!J30</f>
        <v>8.1095143581660853E-3</v>
      </c>
      <c r="V30" s="253">
        <f>'[2]Adjusted Resources'!V29</f>
        <v>8.1095143581660853E-3</v>
      </c>
      <c r="W30" s="252">
        <f t="shared" si="10"/>
        <v>1.0255913253876541</v>
      </c>
      <c r="X30" s="252">
        <f t="shared" si="1"/>
        <v>2.5591325387654074E-2</v>
      </c>
      <c r="Y30" s="252">
        <f t="shared" si="11"/>
        <v>0.97440867461234593</v>
      </c>
      <c r="Z30" s="252">
        <f t="shared" si="2"/>
        <v>1.5814319324709272E-3</v>
      </c>
      <c r="AA30" s="252">
        <f t="shared" si="12"/>
        <v>1.540960993308637E-3</v>
      </c>
      <c r="AB30" s="252">
        <f t="shared" si="15"/>
        <v>6.3257277298837079E-3</v>
      </c>
      <c r="AC30" s="254">
        <f t="shared" si="3"/>
        <v>7.8670000000000007E-3</v>
      </c>
    </row>
    <row r="31" spans="1:29" x14ac:dyDescent="0.35">
      <c r="A31" s="227" t="s">
        <v>71</v>
      </c>
      <c r="B31" s="212">
        <f>'Self-Suff'!L32</f>
        <v>2.3577777564895091E-4</v>
      </c>
      <c r="C31" s="213">
        <f>Resources!L31</f>
        <v>7.4844837349412926E-4</v>
      </c>
      <c r="D31" s="223">
        <f t="shared" si="4"/>
        <v>0</v>
      </c>
      <c r="E31" s="223">
        <f t="shared" si="5"/>
        <v>0</v>
      </c>
      <c r="F31" s="223">
        <f t="shared" si="6"/>
        <v>0</v>
      </c>
      <c r="G31" s="223">
        <f t="shared" si="7"/>
        <v>0</v>
      </c>
      <c r="H31" s="223">
        <f t="shared" si="16"/>
        <v>0</v>
      </c>
      <c r="I31" s="224">
        <f t="shared" si="13"/>
        <v>0</v>
      </c>
      <c r="J31" s="216"/>
      <c r="K31" s="227" t="s">
        <v>71</v>
      </c>
      <c r="L31" s="225">
        <f t="shared" si="8"/>
        <v>2.3577777564895091E-4</v>
      </c>
      <c r="M31" s="226">
        <f t="shared" si="8"/>
        <v>7.4844837349412926E-4</v>
      </c>
      <c r="N31" s="223">
        <f t="shared" si="0"/>
        <v>7.4844837349412926E-4</v>
      </c>
      <c r="O31" s="223">
        <f t="shared" si="9"/>
        <v>4.7155555129790184E-5</v>
      </c>
      <c r="P31" s="224">
        <f t="shared" si="14"/>
        <v>1.8900000000000001E-4</v>
      </c>
      <c r="Q31" s="219"/>
      <c r="R31" s="216"/>
      <c r="S31" s="252" t="s">
        <v>71</v>
      </c>
      <c r="T31" s="252">
        <f>[1]Allocation!I31</f>
        <v>2.1444575074150923E-4</v>
      </c>
      <c r="U31" s="252">
        <f>[1]Allocation!J31</f>
        <v>5.6279790176832481E-4</v>
      </c>
      <c r="V31" s="253">
        <f>'[2]Adjusted Resources'!V30</f>
        <v>0</v>
      </c>
      <c r="W31" s="252">
        <f t="shared" si="10"/>
        <v>0</v>
      </c>
      <c r="X31" s="252">
        <f t="shared" si="1"/>
        <v>0</v>
      </c>
      <c r="Y31" s="252">
        <f t="shared" si="11"/>
        <v>0</v>
      </c>
      <c r="Z31" s="252">
        <f t="shared" si="2"/>
        <v>0</v>
      </c>
      <c r="AA31" s="252">
        <f t="shared" si="12"/>
        <v>0</v>
      </c>
      <c r="AB31" s="252">
        <f t="shared" si="15"/>
        <v>0</v>
      </c>
      <c r="AC31" s="254">
        <f t="shared" si="3"/>
        <v>0</v>
      </c>
    </row>
    <row r="32" spans="1:29" x14ac:dyDescent="0.35">
      <c r="A32" s="227" t="s">
        <v>72</v>
      </c>
      <c r="B32" s="212">
        <f>'Self-Suff'!L33</f>
        <v>3.646048508127733E-4</v>
      </c>
      <c r="C32" s="213">
        <f>Resources!L32</f>
        <v>6.5582216561244284E-4</v>
      </c>
      <c r="D32" s="223">
        <f t="shared" si="4"/>
        <v>0</v>
      </c>
      <c r="E32" s="223">
        <f t="shared" si="5"/>
        <v>0</v>
      </c>
      <c r="F32" s="223">
        <f t="shared" si="6"/>
        <v>0</v>
      </c>
      <c r="G32" s="223">
        <f t="shared" si="7"/>
        <v>0</v>
      </c>
      <c r="H32" s="223">
        <f t="shared" si="16"/>
        <v>0</v>
      </c>
      <c r="I32" s="224">
        <f t="shared" si="13"/>
        <v>0</v>
      </c>
      <c r="J32" s="216"/>
      <c r="K32" s="227" t="s">
        <v>72</v>
      </c>
      <c r="L32" s="225">
        <f t="shared" si="8"/>
        <v>3.646048508127733E-4</v>
      </c>
      <c r="M32" s="226">
        <f t="shared" si="8"/>
        <v>6.5582216561244284E-4</v>
      </c>
      <c r="N32" s="223">
        <f t="shared" si="0"/>
        <v>0</v>
      </c>
      <c r="O32" s="223">
        <f t="shared" si="9"/>
        <v>0</v>
      </c>
      <c r="P32" s="224">
        <f t="shared" si="14"/>
        <v>0</v>
      </c>
      <c r="Q32" s="219"/>
      <c r="R32" s="216"/>
      <c r="S32" s="252" t="s">
        <v>72</v>
      </c>
      <c r="T32" s="252">
        <f>[1]Allocation!I32</f>
        <v>2.9575802327043519E-4</v>
      </c>
      <c r="U32" s="252">
        <f>[1]Allocation!J32</f>
        <v>4.916219558026867E-4</v>
      </c>
      <c r="V32" s="253">
        <f>'[2]Adjusted Resources'!V31</f>
        <v>4.916219558026867E-4</v>
      </c>
      <c r="W32" s="252">
        <f t="shared" si="10"/>
        <v>1.6622438518029905</v>
      </c>
      <c r="X32" s="252">
        <f t="shared" si="1"/>
        <v>0.6622438518029905</v>
      </c>
      <c r="Y32" s="252">
        <f t="shared" si="11"/>
        <v>0.3377561481970095</v>
      </c>
      <c r="Z32" s="252">
        <f t="shared" si="2"/>
        <v>5.9151604654087043E-5</v>
      </c>
      <c r="AA32" s="252">
        <f t="shared" si="12"/>
        <v>1.997881814763674E-5</v>
      </c>
      <c r="AB32" s="252">
        <f t="shared" si="15"/>
        <v>2.3660641861634815E-4</v>
      </c>
      <c r="AC32" s="254">
        <f t="shared" si="3"/>
        <v>2.5700000000000001E-4</v>
      </c>
    </row>
    <row r="33" spans="1:29" x14ac:dyDescent="0.35">
      <c r="A33" s="227" t="s">
        <v>73</v>
      </c>
      <c r="B33" s="212">
        <f>'Self-Suff'!L34</f>
        <v>1.1682988561044301E-2</v>
      </c>
      <c r="C33" s="213">
        <f>Resources!L33</f>
        <v>1.0174595587632965E-2</v>
      </c>
      <c r="D33" s="223">
        <f t="shared" si="4"/>
        <v>1.1682988561044301E-2</v>
      </c>
      <c r="E33" s="223">
        <f t="shared" si="5"/>
        <v>2.3365977122088602E-3</v>
      </c>
      <c r="F33" s="223">
        <f t="shared" si="6"/>
        <v>9.3463908488354407E-3</v>
      </c>
      <c r="G33" s="223">
        <f t="shared" si="7"/>
        <v>1.1482509020058509</v>
      </c>
      <c r="H33" s="223">
        <f t="shared" si="16"/>
        <v>2.6830004306686315E-3</v>
      </c>
      <c r="I33" s="224">
        <f t="shared" si="13"/>
        <v>1.2029E-2</v>
      </c>
      <c r="J33" s="216"/>
      <c r="K33" s="227" t="s">
        <v>73</v>
      </c>
      <c r="L33" s="225">
        <f t="shared" si="8"/>
        <v>1.1682988561044301E-2</v>
      </c>
      <c r="M33" s="226">
        <f t="shared" si="8"/>
        <v>1.0174595587632965E-2</v>
      </c>
      <c r="N33" s="223">
        <f t="shared" si="0"/>
        <v>0</v>
      </c>
      <c r="O33" s="223">
        <f t="shared" si="9"/>
        <v>0</v>
      </c>
      <c r="P33" s="224">
        <f t="shared" si="14"/>
        <v>0</v>
      </c>
      <c r="Q33" s="219"/>
      <c r="R33" s="216"/>
      <c r="S33" s="252" t="s">
        <v>73</v>
      </c>
      <c r="T33" s="252">
        <f>[1]Allocation!I33</f>
        <v>1.1438175029661371E-2</v>
      </c>
      <c r="U33" s="252">
        <f>[1]Allocation!J33</f>
        <v>1.1666722317522341E-2</v>
      </c>
      <c r="V33" s="253">
        <f>'[2]Adjusted Resources'!V32</f>
        <v>1.1666722317522341E-2</v>
      </c>
      <c r="W33" s="252">
        <f t="shared" si="10"/>
        <v>1.0199810972701766</v>
      </c>
      <c r="X33" s="252">
        <f t="shared" si="1"/>
        <v>1.9981097270176607E-2</v>
      </c>
      <c r="Y33" s="252">
        <f t="shared" si="11"/>
        <v>0.98001890272982339</v>
      </c>
      <c r="Z33" s="252">
        <f t="shared" si="2"/>
        <v>2.2876350059322743E-3</v>
      </c>
      <c r="AA33" s="252">
        <f t="shared" si="12"/>
        <v>2.2419255483600805E-3</v>
      </c>
      <c r="AB33" s="252">
        <f t="shared" si="15"/>
        <v>9.1505400237290972E-3</v>
      </c>
      <c r="AC33" s="254">
        <f t="shared" si="3"/>
        <v>1.1391999999999999E-2</v>
      </c>
    </row>
    <row r="34" spans="1:29" x14ac:dyDescent="0.35">
      <c r="A34" s="227" t="s">
        <v>74</v>
      </c>
      <c r="B34" s="212">
        <f>'Self-Suff'!L35</f>
        <v>3.1935012698726369E-3</v>
      </c>
      <c r="C34" s="213">
        <f>Resources!L34</f>
        <v>3.9912316137657028E-3</v>
      </c>
      <c r="D34" s="223">
        <f t="shared" si="4"/>
        <v>0</v>
      </c>
      <c r="E34" s="223">
        <f t="shared" si="5"/>
        <v>0</v>
      </c>
      <c r="F34" s="223">
        <f t="shared" si="6"/>
        <v>0</v>
      </c>
      <c r="G34" s="223">
        <f t="shared" si="7"/>
        <v>0</v>
      </c>
      <c r="H34" s="223">
        <f t="shared" si="16"/>
        <v>0</v>
      </c>
      <c r="I34" s="224">
        <f t="shared" si="13"/>
        <v>0</v>
      </c>
      <c r="J34" s="216"/>
      <c r="K34" s="227" t="s">
        <v>74</v>
      </c>
      <c r="L34" s="225">
        <f t="shared" si="8"/>
        <v>3.1935012698726369E-3</v>
      </c>
      <c r="M34" s="226">
        <f t="shared" si="8"/>
        <v>3.9912316137657028E-3</v>
      </c>
      <c r="N34" s="223">
        <f t="shared" si="0"/>
        <v>0</v>
      </c>
      <c r="O34" s="223">
        <f t="shared" si="9"/>
        <v>0</v>
      </c>
      <c r="P34" s="224">
        <f t="shared" si="14"/>
        <v>0</v>
      </c>
      <c r="Q34" s="219"/>
      <c r="R34" s="216"/>
      <c r="S34" s="252" t="s">
        <v>74</v>
      </c>
      <c r="T34" s="252">
        <f>[1]Allocation!I34</f>
        <v>3.0088329210487116E-3</v>
      </c>
      <c r="U34" s="252">
        <f>[1]Allocation!J34</f>
        <v>3.5415945034174465E-3</v>
      </c>
      <c r="V34" s="253">
        <f>'[2]Adjusted Resources'!V33</f>
        <v>3.5415945034174465E-3</v>
      </c>
      <c r="W34" s="252">
        <f t="shared" si="10"/>
        <v>1.1770658578752335</v>
      </c>
      <c r="X34" s="252">
        <f t="shared" si="1"/>
        <v>0.17706585787523355</v>
      </c>
      <c r="Y34" s="252">
        <f t="shared" si="11"/>
        <v>0.82293414212476645</v>
      </c>
      <c r="Z34" s="252">
        <f t="shared" si="2"/>
        <v>6.0176658420974232E-4</v>
      </c>
      <c r="AA34" s="252">
        <f t="shared" si="12"/>
        <v>4.9521426773599538E-4</v>
      </c>
      <c r="AB34" s="252">
        <f t="shared" si="15"/>
        <v>2.4070663368389693E-3</v>
      </c>
      <c r="AC34" s="254">
        <f t="shared" si="3"/>
        <v>2.9020000000000001E-3</v>
      </c>
    </row>
    <row r="35" spans="1:29" x14ac:dyDescent="0.35">
      <c r="A35" s="227" t="s">
        <v>75</v>
      </c>
      <c r="B35" s="212">
        <f>'Self-Suff'!L36</f>
        <v>2.1621024488806722E-3</v>
      </c>
      <c r="C35" s="213">
        <f>Resources!L35</f>
        <v>2.6929819886604453E-3</v>
      </c>
      <c r="D35" s="223">
        <f t="shared" si="4"/>
        <v>0</v>
      </c>
      <c r="E35" s="223">
        <f t="shared" si="5"/>
        <v>0</v>
      </c>
      <c r="F35" s="223">
        <f t="shared" si="6"/>
        <v>0</v>
      </c>
      <c r="G35" s="223">
        <f t="shared" si="7"/>
        <v>0</v>
      </c>
      <c r="H35" s="223">
        <f t="shared" si="16"/>
        <v>0</v>
      </c>
      <c r="I35" s="224">
        <f t="shared" si="13"/>
        <v>0</v>
      </c>
      <c r="J35" s="216"/>
      <c r="K35" s="227" t="s">
        <v>75</v>
      </c>
      <c r="L35" s="225">
        <f t="shared" si="8"/>
        <v>2.1621024488806722E-3</v>
      </c>
      <c r="M35" s="226">
        <f t="shared" si="8"/>
        <v>2.6929819886604453E-3</v>
      </c>
      <c r="N35" s="223">
        <f t="shared" si="0"/>
        <v>0</v>
      </c>
      <c r="O35" s="223">
        <f t="shared" si="9"/>
        <v>0</v>
      </c>
      <c r="P35" s="224">
        <f t="shared" si="14"/>
        <v>0</v>
      </c>
      <c r="Q35" s="219"/>
      <c r="R35" s="216"/>
      <c r="S35" s="252" t="s">
        <v>75</v>
      </c>
      <c r="T35" s="252">
        <f>[1]Allocation!I35</f>
        <v>2.2117964845098505E-3</v>
      </c>
      <c r="U35" s="252">
        <f>[1]Allocation!J35</f>
        <v>2.5734813929699867E-3</v>
      </c>
      <c r="V35" s="253">
        <f>'[2]Adjusted Resources'!V34</f>
        <v>2.5734813929699867E-3</v>
      </c>
      <c r="W35" s="252">
        <f t="shared" si="10"/>
        <v>1.1635254016330929</v>
      </c>
      <c r="X35" s="252">
        <f t="shared" si="1"/>
        <v>0.16352540163309293</v>
      </c>
      <c r="Y35" s="252">
        <f t="shared" si="11"/>
        <v>0.83647459836690707</v>
      </c>
      <c r="Z35" s="252">
        <f t="shared" si="2"/>
        <v>4.423592969019701E-4</v>
      </c>
      <c r="AA35" s="252">
        <f t="shared" si="12"/>
        <v>3.7002231520994285E-4</v>
      </c>
      <c r="AB35" s="252">
        <f t="shared" si="15"/>
        <v>1.7694371876078804E-3</v>
      </c>
      <c r="AC35" s="254">
        <f t="shared" si="3"/>
        <v>2.1389999999999998E-3</v>
      </c>
    </row>
    <row r="36" spans="1:29" x14ac:dyDescent="0.35">
      <c r="A36" s="227" t="s">
        <v>76</v>
      </c>
      <c r="B36" s="212">
        <f>'Self-Suff'!L37</f>
        <v>7.9602597407336551E-2</v>
      </c>
      <c r="C36" s="213">
        <f>Resources!L36</f>
        <v>5.8665143124024495E-2</v>
      </c>
      <c r="D36" s="223">
        <f t="shared" si="4"/>
        <v>7.9602597407336551E-2</v>
      </c>
      <c r="E36" s="223">
        <f t="shared" si="5"/>
        <v>1.5920519481467311E-2</v>
      </c>
      <c r="F36" s="223">
        <f t="shared" si="6"/>
        <v>6.3682077925869246E-2</v>
      </c>
      <c r="G36" s="223">
        <f t="shared" si="7"/>
        <v>1.3568976937301251</v>
      </c>
      <c r="H36" s="223">
        <f t="shared" si="16"/>
        <v>2.1602516167388522E-2</v>
      </c>
      <c r="I36" s="224">
        <f t="shared" si="13"/>
        <v>8.5285E-2</v>
      </c>
      <c r="J36" s="216"/>
      <c r="K36" s="227" t="s">
        <v>76</v>
      </c>
      <c r="L36" s="225">
        <f t="shared" si="8"/>
        <v>7.9602597407336551E-2</v>
      </c>
      <c r="M36" s="226">
        <f t="shared" si="8"/>
        <v>5.8665143124024495E-2</v>
      </c>
      <c r="N36" s="223">
        <f t="shared" si="0"/>
        <v>0</v>
      </c>
      <c r="O36" s="223">
        <f t="shared" si="9"/>
        <v>0</v>
      </c>
      <c r="P36" s="224">
        <f t="shared" si="14"/>
        <v>0</v>
      </c>
      <c r="Q36" s="219"/>
      <c r="R36" s="216"/>
      <c r="S36" s="252" t="s">
        <v>76</v>
      </c>
      <c r="T36" s="252">
        <f>[1]Allocation!I36</f>
        <v>7.827871873062614E-2</v>
      </c>
      <c r="U36" s="252">
        <f>[1]Allocation!J36</f>
        <v>6.2960624601820392E-2</v>
      </c>
      <c r="V36" s="253">
        <f>'[2]Adjusted Resources'!V35</f>
        <v>0</v>
      </c>
      <c r="W36" s="252">
        <f t="shared" si="10"/>
        <v>0</v>
      </c>
      <c r="X36" s="252">
        <f t="shared" si="1"/>
        <v>0</v>
      </c>
      <c r="Y36" s="252">
        <f t="shared" si="11"/>
        <v>0</v>
      </c>
      <c r="Z36" s="252">
        <f t="shared" si="2"/>
        <v>0</v>
      </c>
      <c r="AA36" s="252">
        <f t="shared" si="12"/>
        <v>0</v>
      </c>
      <c r="AB36" s="252">
        <f t="shared" si="15"/>
        <v>0</v>
      </c>
      <c r="AC36" s="254">
        <f t="shared" si="3"/>
        <v>0</v>
      </c>
    </row>
    <row r="37" spans="1:29" x14ac:dyDescent="0.35">
      <c r="A37" s="227" t="s">
        <v>77</v>
      </c>
      <c r="B37" s="212">
        <f>'Self-Suff'!L38</f>
        <v>7.6470078788228946E-3</v>
      </c>
      <c r="C37" s="213">
        <f>Resources!L37</f>
        <v>5.2297806268976656E-3</v>
      </c>
      <c r="D37" s="223">
        <f t="shared" si="4"/>
        <v>7.6470078788228946E-3</v>
      </c>
      <c r="E37" s="223">
        <f t="shared" si="5"/>
        <v>1.5294015757645789E-3</v>
      </c>
      <c r="F37" s="223">
        <f t="shared" si="6"/>
        <v>6.1176063030583157E-3</v>
      </c>
      <c r="G37" s="223">
        <f t="shared" si="7"/>
        <v>1.4622043302338557</v>
      </c>
      <c r="H37" s="223">
        <f t="shared" si="16"/>
        <v>2.2362976067494497E-3</v>
      </c>
      <c r="I37" s="224">
        <f t="shared" si="13"/>
        <v>8.3540000000000003E-3</v>
      </c>
      <c r="J37" s="216"/>
      <c r="K37" s="227" t="s">
        <v>77</v>
      </c>
      <c r="L37" s="225">
        <f t="shared" si="8"/>
        <v>7.6470078788228946E-3</v>
      </c>
      <c r="M37" s="226">
        <f t="shared" si="8"/>
        <v>5.2297806268976656E-3</v>
      </c>
      <c r="N37" s="223">
        <f t="shared" si="0"/>
        <v>0</v>
      </c>
      <c r="O37" s="223">
        <f t="shared" si="9"/>
        <v>0</v>
      </c>
      <c r="P37" s="224">
        <f t="shared" si="14"/>
        <v>0</v>
      </c>
      <c r="Q37" s="219"/>
      <c r="R37" s="216"/>
      <c r="S37" s="252" t="s">
        <v>77</v>
      </c>
      <c r="T37" s="252">
        <f>[1]Allocation!I37</f>
        <v>7.9237805103898606E-3</v>
      </c>
      <c r="U37" s="252">
        <f>[1]Allocation!J37</f>
        <v>5.7463481012891438E-3</v>
      </c>
      <c r="V37" s="253">
        <f>'[2]Adjusted Resources'!V36</f>
        <v>0</v>
      </c>
      <c r="W37" s="252">
        <f t="shared" si="10"/>
        <v>0</v>
      </c>
      <c r="X37" s="252">
        <f t="shared" si="1"/>
        <v>0</v>
      </c>
      <c r="Y37" s="252">
        <f t="shared" si="11"/>
        <v>0</v>
      </c>
      <c r="Z37" s="252">
        <f t="shared" si="2"/>
        <v>0</v>
      </c>
      <c r="AA37" s="252">
        <f t="shared" si="12"/>
        <v>0</v>
      </c>
      <c r="AB37" s="252">
        <f t="shared" si="15"/>
        <v>0</v>
      </c>
      <c r="AC37" s="254">
        <f t="shared" si="3"/>
        <v>0</v>
      </c>
    </row>
    <row r="38" spans="1:29" x14ac:dyDescent="0.35">
      <c r="A38" s="227" t="s">
        <v>78</v>
      </c>
      <c r="B38" s="212">
        <f>'Self-Suff'!L39</f>
        <v>4.6028671388233982E-4</v>
      </c>
      <c r="C38" s="213">
        <f>Resources!L38</f>
        <v>1.1682427173593394E-3</v>
      </c>
      <c r="D38" s="223">
        <f t="shared" si="4"/>
        <v>0</v>
      </c>
      <c r="E38" s="223">
        <f t="shared" si="5"/>
        <v>0</v>
      </c>
      <c r="F38" s="223">
        <f t="shared" si="6"/>
        <v>0</v>
      </c>
      <c r="G38" s="223">
        <f t="shared" si="7"/>
        <v>0</v>
      </c>
      <c r="H38" s="223">
        <f t="shared" si="16"/>
        <v>0</v>
      </c>
      <c r="I38" s="224">
        <f t="shared" si="13"/>
        <v>0</v>
      </c>
      <c r="J38" s="216"/>
      <c r="K38" s="227" t="s">
        <v>78</v>
      </c>
      <c r="L38" s="225">
        <f t="shared" si="8"/>
        <v>4.6028671388233982E-4</v>
      </c>
      <c r="M38" s="226">
        <f t="shared" si="8"/>
        <v>1.1682427173593394E-3</v>
      </c>
      <c r="N38" s="223">
        <f t="shared" si="0"/>
        <v>1.1682427173593394E-3</v>
      </c>
      <c r="O38" s="223">
        <f t="shared" si="9"/>
        <v>9.2057342776467966E-5</v>
      </c>
      <c r="P38" s="224">
        <f t="shared" si="14"/>
        <v>3.68E-4</v>
      </c>
      <c r="Q38" s="219"/>
      <c r="R38" s="216"/>
      <c r="S38" s="252" t="s">
        <v>78</v>
      </c>
      <c r="T38" s="252">
        <f>[1]Allocation!I38</f>
        <v>4.1221497670122179E-4</v>
      </c>
      <c r="U38" s="252">
        <f>[1]Allocation!J38</f>
        <v>8.5651089917482921E-4</v>
      </c>
      <c r="V38" s="253">
        <f>'[2]Adjusted Resources'!V37</f>
        <v>0</v>
      </c>
      <c r="W38" s="252">
        <f t="shared" si="10"/>
        <v>0</v>
      </c>
      <c r="X38" s="252">
        <f t="shared" si="1"/>
        <v>0</v>
      </c>
      <c r="Y38" s="252">
        <f t="shared" si="11"/>
        <v>0</v>
      </c>
      <c r="Z38" s="252">
        <f t="shared" si="2"/>
        <v>0</v>
      </c>
      <c r="AA38" s="252">
        <f t="shared" si="12"/>
        <v>0</v>
      </c>
      <c r="AB38" s="252">
        <f t="shared" si="15"/>
        <v>0</v>
      </c>
      <c r="AC38" s="254">
        <f t="shared" si="3"/>
        <v>0</v>
      </c>
    </row>
    <row r="39" spans="1:29" x14ac:dyDescent="0.35">
      <c r="A39" s="227" t="s">
        <v>79</v>
      </c>
      <c r="B39" s="212">
        <f>'Self-Suff'!L40</f>
        <v>6.012278886312053E-2</v>
      </c>
      <c r="C39" s="213">
        <f>Resources!L39</f>
        <v>3.9019185211273275E-2</v>
      </c>
      <c r="D39" s="223">
        <f t="shared" si="4"/>
        <v>6.012278886312053E-2</v>
      </c>
      <c r="E39" s="223">
        <f t="shared" si="5"/>
        <v>1.2024557772624107E-2</v>
      </c>
      <c r="F39" s="223">
        <f t="shared" si="6"/>
        <v>4.8098231090496421E-2</v>
      </c>
      <c r="G39" s="223">
        <f t="shared" si="7"/>
        <v>1.5408519818540465</v>
      </c>
      <c r="H39" s="223">
        <f t="shared" si="16"/>
        <v>1.8528063674866334E-2</v>
      </c>
      <c r="I39" s="224">
        <f t="shared" si="13"/>
        <v>6.6626000000000005E-2</v>
      </c>
      <c r="J39" s="216"/>
      <c r="K39" s="227" t="s">
        <v>79</v>
      </c>
      <c r="L39" s="225">
        <f t="shared" si="8"/>
        <v>6.012278886312053E-2</v>
      </c>
      <c r="M39" s="226">
        <f t="shared" si="8"/>
        <v>3.9019185211273275E-2</v>
      </c>
      <c r="N39" s="223">
        <f t="shared" si="0"/>
        <v>0</v>
      </c>
      <c r="O39" s="223">
        <f t="shared" si="9"/>
        <v>0</v>
      </c>
      <c r="P39" s="224">
        <f t="shared" si="14"/>
        <v>0</v>
      </c>
      <c r="Q39" s="219"/>
      <c r="R39" s="216"/>
      <c r="S39" s="252" t="s">
        <v>79</v>
      </c>
      <c r="T39" s="252">
        <f>[1]Allocation!I39</f>
        <v>5.8058791456063207E-2</v>
      </c>
      <c r="U39" s="252">
        <f>[1]Allocation!J39</f>
        <v>4.6079243501869066E-2</v>
      </c>
      <c r="V39" s="253">
        <f>'[2]Adjusted Resources'!V38</f>
        <v>0</v>
      </c>
      <c r="W39" s="252">
        <f t="shared" si="10"/>
        <v>0</v>
      </c>
      <c r="X39" s="252">
        <f t="shared" si="1"/>
        <v>0</v>
      </c>
      <c r="Y39" s="252">
        <f t="shared" si="11"/>
        <v>0</v>
      </c>
      <c r="Z39" s="252">
        <f t="shared" si="2"/>
        <v>0</v>
      </c>
      <c r="AA39" s="252">
        <f t="shared" si="12"/>
        <v>0</v>
      </c>
      <c r="AB39" s="252">
        <f t="shared" si="15"/>
        <v>0</v>
      </c>
      <c r="AC39" s="254">
        <f t="shared" si="3"/>
        <v>0</v>
      </c>
    </row>
    <row r="40" spans="1:29" x14ac:dyDescent="0.35">
      <c r="A40" s="227" t="s">
        <v>80</v>
      </c>
      <c r="B40" s="212">
        <f>'Self-Suff'!L41</f>
        <v>3.6945747959472454E-2</v>
      </c>
      <c r="C40" s="213">
        <f>Resources!L40</f>
        <v>4.0362905500949411E-2</v>
      </c>
      <c r="D40" s="223">
        <f t="shared" si="4"/>
        <v>0</v>
      </c>
      <c r="E40" s="223">
        <f t="shared" si="5"/>
        <v>0</v>
      </c>
      <c r="F40" s="223">
        <f t="shared" si="6"/>
        <v>0</v>
      </c>
      <c r="G40" s="223">
        <f t="shared" si="7"/>
        <v>0</v>
      </c>
      <c r="H40" s="223">
        <f t="shared" si="16"/>
        <v>0</v>
      </c>
      <c r="I40" s="224">
        <f t="shared" si="13"/>
        <v>0</v>
      </c>
      <c r="J40" s="216"/>
      <c r="K40" s="227" t="s">
        <v>80</v>
      </c>
      <c r="L40" s="225">
        <f t="shared" ref="L40:M63" si="17">B40</f>
        <v>3.6945747959472454E-2</v>
      </c>
      <c r="M40" s="226">
        <f t="shared" si="17"/>
        <v>4.0362905500949411E-2</v>
      </c>
      <c r="N40" s="223">
        <f t="shared" si="0"/>
        <v>0</v>
      </c>
      <c r="O40" s="223">
        <f t="shared" si="9"/>
        <v>0</v>
      </c>
      <c r="P40" s="224">
        <f t="shared" si="14"/>
        <v>0</v>
      </c>
      <c r="Q40" s="219"/>
      <c r="R40" s="216"/>
      <c r="S40" s="252" t="s">
        <v>80</v>
      </c>
      <c r="T40" s="252">
        <f>[1]Allocation!I40</f>
        <v>3.8027066595379917E-2</v>
      </c>
      <c r="U40" s="252">
        <f>[1]Allocation!J40</f>
        <v>4.074030522024441E-2</v>
      </c>
      <c r="V40" s="253">
        <f>'[2]Adjusted Resources'!V39</f>
        <v>4.074030522024441E-2</v>
      </c>
      <c r="W40" s="252">
        <f t="shared" si="10"/>
        <v>1.0713501952105382</v>
      </c>
      <c r="X40" s="252">
        <f t="shared" si="1"/>
        <v>7.1350195210538203E-2</v>
      </c>
      <c r="Y40" s="252">
        <f t="shared" si="11"/>
        <v>0.9286498047894618</v>
      </c>
      <c r="Z40" s="252">
        <f t="shared" si="2"/>
        <v>7.6054133190759836E-3</v>
      </c>
      <c r="AA40" s="252">
        <f t="shared" si="12"/>
        <v>7.0627655941030848E-3</v>
      </c>
      <c r="AB40" s="252">
        <f t="shared" si="15"/>
        <v>3.0421653276303934E-2</v>
      </c>
      <c r="AC40" s="254">
        <f t="shared" si="3"/>
        <v>3.7484000000000003E-2</v>
      </c>
    </row>
    <row r="41" spans="1:29" x14ac:dyDescent="0.35">
      <c r="A41" s="227" t="s">
        <v>81</v>
      </c>
      <c r="B41" s="212">
        <f>'Self-Suff'!L42</f>
        <v>1.3757138372751407E-3</v>
      </c>
      <c r="C41" s="213">
        <f>Resources!L41</f>
        <v>1.3812260629820735E-3</v>
      </c>
      <c r="D41" s="223">
        <f t="shared" si="4"/>
        <v>0</v>
      </c>
      <c r="E41" s="223">
        <f t="shared" si="5"/>
        <v>0</v>
      </c>
      <c r="F41" s="223">
        <f t="shared" si="6"/>
        <v>0</v>
      </c>
      <c r="G41" s="223">
        <f t="shared" si="7"/>
        <v>0</v>
      </c>
      <c r="H41" s="223">
        <f t="shared" si="16"/>
        <v>0</v>
      </c>
      <c r="I41" s="224">
        <f t="shared" si="13"/>
        <v>0</v>
      </c>
      <c r="J41" s="216"/>
      <c r="K41" s="227" t="s">
        <v>81</v>
      </c>
      <c r="L41" s="225">
        <f t="shared" si="17"/>
        <v>1.3757138372751407E-3</v>
      </c>
      <c r="M41" s="226">
        <f t="shared" si="17"/>
        <v>1.3812260629820735E-3</v>
      </c>
      <c r="N41" s="223">
        <f t="shared" si="0"/>
        <v>0</v>
      </c>
      <c r="O41" s="223">
        <f t="shared" si="9"/>
        <v>0</v>
      </c>
      <c r="P41" s="224">
        <f t="shared" si="14"/>
        <v>0</v>
      </c>
      <c r="Q41" s="219"/>
      <c r="R41" s="216"/>
      <c r="S41" s="252" t="s">
        <v>81</v>
      </c>
      <c r="T41" s="252">
        <f>[1]Allocation!I41</f>
        <v>1.479922101897299E-3</v>
      </c>
      <c r="U41" s="252">
        <f>[1]Allocation!J41</f>
        <v>1.3408079711203383E-3</v>
      </c>
      <c r="V41" s="253">
        <f>'[2]Adjusted Resources'!V40</f>
        <v>0</v>
      </c>
      <c r="W41" s="252">
        <f t="shared" si="10"/>
        <v>0</v>
      </c>
      <c r="X41" s="252">
        <f t="shared" si="1"/>
        <v>0</v>
      </c>
      <c r="Y41" s="252">
        <f t="shared" si="11"/>
        <v>0</v>
      </c>
      <c r="Z41" s="252">
        <f t="shared" si="2"/>
        <v>0</v>
      </c>
      <c r="AA41" s="252">
        <f t="shared" si="12"/>
        <v>0</v>
      </c>
      <c r="AB41" s="252">
        <f t="shared" si="15"/>
        <v>0</v>
      </c>
      <c r="AC41" s="254">
        <f t="shared" si="3"/>
        <v>0</v>
      </c>
    </row>
    <row r="42" spans="1:29" x14ac:dyDescent="0.35">
      <c r="A42" s="227" t="s">
        <v>82</v>
      </c>
      <c r="B42" s="212">
        <f>'Self-Suff'!L43</f>
        <v>5.5801459679763091E-2</v>
      </c>
      <c r="C42" s="213">
        <f>Resources!L42</f>
        <v>4.5811781575791716E-2</v>
      </c>
      <c r="D42" s="223">
        <f t="shared" si="4"/>
        <v>5.5801459679763091E-2</v>
      </c>
      <c r="E42" s="223">
        <f t="shared" si="5"/>
        <v>1.1160291935952618E-2</v>
      </c>
      <c r="F42" s="223">
        <f t="shared" si="6"/>
        <v>4.4641167743810474E-2</v>
      </c>
      <c r="G42" s="223">
        <f t="shared" si="7"/>
        <v>1.218059148986474</v>
      </c>
      <c r="H42" s="223">
        <f t="shared" si="16"/>
        <v>1.3593895697947056E-2</v>
      </c>
      <c r="I42" s="224">
        <f t="shared" si="13"/>
        <v>5.8235000000000002E-2</v>
      </c>
      <c r="J42" s="216"/>
      <c r="K42" s="227" t="s">
        <v>82</v>
      </c>
      <c r="L42" s="225">
        <f t="shared" si="17"/>
        <v>5.5801459679763091E-2</v>
      </c>
      <c r="M42" s="226">
        <f t="shared" si="17"/>
        <v>4.5811781575791716E-2</v>
      </c>
      <c r="N42" s="223">
        <f t="shared" si="0"/>
        <v>0</v>
      </c>
      <c r="O42" s="223">
        <f t="shared" si="9"/>
        <v>0</v>
      </c>
      <c r="P42" s="224">
        <f t="shared" si="14"/>
        <v>0</v>
      </c>
      <c r="Q42" s="219"/>
      <c r="R42" s="216"/>
      <c r="S42" s="252" t="s">
        <v>82</v>
      </c>
      <c r="T42" s="252">
        <f>[1]Allocation!I42</f>
        <v>5.4341653852350652E-2</v>
      </c>
      <c r="U42" s="252">
        <f>[1]Allocation!J42</f>
        <v>4.9853856115781831E-2</v>
      </c>
      <c r="V42" s="253">
        <f>'[2]Adjusted Resources'!V41</f>
        <v>0</v>
      </c>
      <c r="W42" s="252">
        <f t="shared" si="10"/>
        <v>0</v>
      </c>
      <c r="X42" s="252">
        <f t="shared" si="1"/>
        <v>0</v>
      </c>
      <c r="Y42" s="252">
        <f t="shared" si="11"/>
        <v>0</v>
      </c>
      <c r="Z42" s="252">
        <f t="shared" si="2"/>
        <v>0</v>
      </c>
      <c r="AA42" s="252">
        <f t="shared" si="12"/>
        <v>0</v>
      </c>
      <c r="AB42" s="252">
        <f t="shared" si="15"/>
        <v>0</v>
      </c>
      <c r="AC42" s="254">
        <f t="shared" si="3"/>
        <v>0</v>
      </c>
    </row>
    <row r="43" spans="1:29" x14ac:dyDescent="0.35">
      <c r="A43" s="227" t="s">
        <v>83</v>
      </c>
      <c r="B43" s="212">
        <f>'Self-Suff'!L44</f>
        <v>8.0764408914998767E-2</v>
      </c>
      <c r="C43" s="213">
        <f>Resources!L43</f>
        <v>6.8969119608601123E-2</v>
      </c>
      <c r="D43" s="223">
        <f t="shared" si="4"/>
        <v>8.0764408914998767E-2</v>
      </c>
      <c r="E43" s="223">
        <f t="shared" si="5"/>
        <v>1.6152881782999753E-2</v>
      </c>
      <c r="F43" s="223">
        <f t="shared" si="6"/>
        <v>6.4611527131999011E-2</v>
      </c>
      <c r="G43" s="223">
        <f t="shared" si="7"/>
        <v>1.1710227616842981</v>
      </c>
      <c r="H43" s="223">
        <f t="shared" si="16"/>
        <v>1.8915392234688359E-2</v>
      </c>
      <c r="I43" s="224">
        <f t="shared" si="13"/>
        <v>8.3527000000000004E-2</v>
      </c>
      <c r="J43" s="216"/>
      <c r="K43" s="227" t="s">
        <v>83</v>
      </c>
      <c r="L43" s="225">
        <f t="shared" si="17"/>
        <v>8.0764408914998767E-2</v>
      </c>
      <c r="M43" s="226">
        <f t="shared" si="17"/>
        <v>6.8969119608601123E-2</v>
      </c>
      <c r="N43" s="223">
        <f t="shared" si="0"/>
        <v>0</v>
      </c>
      <c r="O43" s="223">
        <f t="shared" si="9"/>
        <v>0</v>
      </c>
      <c r="P43" s="224">
        <f t="shared" si="14"/>
        <v>0</v>
      </c>
      <c r="Q43" s="219"/>
      <c r="R43" s="216"/>
      <c r="S43" s="252" t="s">
        <v>83</v>
      </c>
      <c r="T43" s="252">
        <f>[1]Allocation!I43</f>
        <v>8.1093257953846254E-2</v>
      </c>
      <c r="U43" s="252">
        <f>[1]Allocation!J43</f>
        <v>7.1524729317614832E-2</v>
      </c>
      <c r="V43" s="253">
        <f>'[2]Adjusted Resources'!V42</f>
        <v>0</v>
      </c>
      <c r="W43" s="252">
        <f t="shared" si="10"/>
        <v>0</v>
      </c>
      <c r="X43" s="252">
        <f t="shared" si="1"/>
        <v>0</v>
      </c>
      <c r="Y43" s="252">
        <f t="shared" si="11"/>
        <v>0</v>
      </c>
      <c r="Z43" s="252">
        <f t="shared" si="2"/>
        <v>0</v>
      </c>
      <c r="AA43" s="252">
        <f t="shared" si="12"/>
        <v>0</v>
      </c>
      <c r="AB43" s="252">
        <f t="shared" si="15"/>
        <v>0</v>
      </c>
      <c r="AC43" s="254">
        <f t="shared" si="3"/>
        <v>0</v>
      </c>
    </row>
    <row r="44" spans="1:29" x14ac:dyDescent="0.35">
      <c r="A44" s="227" t="s">
        <v>84</v>
      </c>
      <c r="B44" s="212">
        <f>'Self-Suff'!L45</f>
        <v>2.1144149086922269E-2</v>
      </c>
      <c r="C44" s="213">
        <f>Resources!L44</f>
        <v>3.2000277277978773E-2</v>
      </c>
      <c r="D44" s="223">
        <f t="shared" si="4"/>
        <v>0</v>
      </c>
      <c r="E44" s="223">
        <f t="shared" si="5"/>
        <v>0</v>
      </c>
      <c r="F44" s="223">
        <f t="shared" si="6"/>
        <v>0</v>
      </c>
      <c r="G44" s="223">
        <f t="shared" si="7"/>
        <v>0</v>
      </c>
      <c r="H44" s="223">
        <f t="shared" si="16"/>
        <v>0</v>
      </c>
      <c r="I44" s="224">
        <f t="shared" si="13"/>
        <v>0</v>
      </c>
      <c r="J44" s="216"/>
      <c r="K44" s="227" t="s">
        <v>84</v>
      </c>
      <c r="L44" s="225">
        <f t="shared" si="17"/>
        <v>2.1144149086922269E-2</v>
      </c>
      <c r="M44" s="226">
        <f t="shared" si="17"/>
        <v>3.2000277277978773E-2</v>
      </c>
      <c r="N44" s="223">
        <f t="shared" si="0"/>
        <v>0</v>
      </c>
      <c r="O44" s="223">
        <f t="shared" si="9"/>
        <v>0</v>
      </c>
      <c r="P44" s="224">
        <f t="shared" si="14"/>
        <v>0</v>
      </c>
      <c r="Q44" s="219"/>
      <c r="R44" s="216"/>
      <c r="S44" s="252" t="s">
        <v>84</v>
      </c>
      <c r="T44" s="252">
        <f>[1]Allocation!I44</f>
        <v>2.3340236425095359E-2</v>
      </c>
      <c r="U44" s="252">
        <f>[1]Allocation!J44</f>
        <v>3.0353401426888381E-2</v>
      </c>
      <c r="V44" s="253">
        <f>'[2]Adjusted Resources'!V43</f>
        <v>3.0353401426888381E-2</v>
      </c>
      <c r="W44" s="252">
        <f t="shared" si="10"/>
        <v>1.3004753197038093</v>
      </c>
      <c r="X44" s="252">
        <f t="shared" si="1"/>
        <v>0.30047531970380925</v>
      </c>
      <c r="Y44" s="252">
        <f t="shared" si="11"/>
        <v>0.69952468029619075</v>
      </c>
      <c r="Z44" s="252">
        <f t="shared" si="2"/>
        <v>4.6680472850190715E-3</v>
      </c>
      <c r="AA44" s="252">
        <f t="shared" si="12"/>
        <v>3.2654142846604674E-3</v>
      </c>
      <c r="AB44" s="252">
        <f t="shared" si="15"/>
        <v>1.8672189140076286E-2</v>
      </c>
      <c r="AC44" s="254">
        <f t="shared" si="3"/>
        <v>2.1937999999999999E-2</v>
      </c>
    </row>
    <row r="45" spans="1:29" x14ac:dyDescent="0.35">
      <c r="A45" s="227" t="s">
        <v>85</v>
      </c>
      <c r="B45" s="212">
        <f>'Self-Suff'!L46</f>
        <v>1.8744558961131766E-2</v>
      </c>
      <c r="C45" s="213">
        <f>Resources!L45</f>
        <v>1.7310135838113219E-2</v>
      </c>
      <c r="D45" s="223">
        <f t="shared" si="4"/>
        <v>1.8744558961131766E-2</v>
      </c>
      <c r="E45" s="223">
        <f t="shared" si="5"/>
        <v>3.7489117922263533E-3</v>
      </c>
      <c r="F45" s="223">
        <f t="shared" si="6"/>
        <v>1.4995647168905413E-2</v>
      </c>
      <c r="G45" s="223">
        <f t="shared" si="7"/>
        <v>1.0828660812620692</v>
      </c>
      <c r="H45" s="223">
        <f t="shared" si="16"/>
        <v>4.0595694214453117E-3</v>
      </c>
      <c r="I45" s="224">
        <f t="shared" si="13"/>
        <v>1.9054999999999999E-2</v>
      </c>
      <c r="J45" s="216"/>
      <c r="K45" s="227" t="s">
        <v>85</v>
      </c>
      <c r="L45" s="225">
        <f t="shared" si="17"/>
        <v>1.8744558961131766E-2</v>
      </c>
      <c r="M45" s="226">
        <f t="shared" si="17"/>
        <v>1.7310135838113219E-2</v>
      </c>
      <c r="N45" s="223">
        <f t="shared" si="0"/>
        <v>0</v>
      </c>
      <c r="O45" s="223">
        <f t="shared" si="9"/>
        <v>0</v>
      </c>
      <c r="P45" s="224">
        <f t="shared" si="14"/>
        <v>0</v>
      </c>
      <c r="Q45" s="219"/>
      <c r="R45" s="216"/>
      <c r="S45" s="252" t="s">
        <v>85</v>
      </c>
      <c r="T45" s="252">
        <f>[1]Allocation!I45</f>
        <v>1.9188235201609834E-2</v>
      </c>
      <c r="U45" s="252">
        <f>[1]Allocation!J45</f>
        <v>1.8270778222389872E-2</v>
      </c>
      <c r="V45" s="253">
        <f>'[2]Adjusted Resources'!V44</f>
        <v>0</v>
      </c>
      <c r="W45" s="252">
        <f t="shared" si="10"/>
        <v>0</v>
      </c>
      <c r="X45" s="252">
        <f t="shared" si="1"/>
        <v>0</v>
      </c>
      <c r="Y45" s="252">
        <f t="shared" si="11"/>
        <v>0</v>
      </c>
      <c r="Z45" s="252">
        <f t="shared" si="2"/>
        <v>0</v>
      </c>
      <c r="AA45" s="252">
        <f t="shared" si="12"/>
        <v>0</v>
      </c>
      <c r="AB45" s="252">
        <f t="shared" si="15"/>
        <v>0</v>
      </c>
      <c r="AC45" s="254">
        <f t="shared" si="3"/>
        <v>0</v>
      </c>
    </row>
    <row r="46" spans="1:29" x14ac:dyDescent="0.35">
      <c r="A46" s="227" t="s">
        <v>86</v>
      </c>
      <c r="B46" s="212">
        <f>'Self-Suff'!L47</f>
        <v>6.4842308586331018E-3</v>
      </c>
      <c r="C46" s="213">
        <f>Resources!L46</f>
        <v>6.4123979022079943E-3</v>
      </c>
      <c r="D46" s="223">
        <f t="shared" si="4"/>
        <v>6.4842308586331018E-3</v>
      </c>
      <c r="E46" s="223">
        <f t="shared" si="5"/>
        <v>1.2968461717266205E-3</v>
      </c>
      <c r="F46" s="223">
        <f t="shared" si="6"/>
        <v>5.1873846869064811E-3</v>
      </c>
      <c r="G46" s="223">
        <f t="shared" si="7"/>
        <v>1.011202198853002</v>
      </c>
      <c r="H46" s="223">
        <f t="shared" si="16"/>
        <v>1.3113737004240564E-3</v>
      </c>
      <c r="I46" s="224">
        <f t="shared" si="13"/>
        <v>6.4989999999999996E-3</v>
      </c>
      <c r="J46" s="216"/>
      <c r="K46" s="227" t="s">
        <v>86</v>
      </c>
      <c r="L46" s="225">
        <f t="shared" si="17"/>
        <v>6.4842308586331018E-3</v>
      </c>
      <c r="M46" s="226">
        <f t="shared" si="17"/>
        <v>6.4123979022079943E-3</v>
      </c>
      <c r="N46" s="223">
        <f t="shared" si="0"/>
        <v>0</v>
      </c>
      <c r="O46" s="223">
        <f t="shared" si="9"/>
        <v>0</v>
      </c>
      <c r="P46" s="224">
        <f t="shared" si="14"/>
        <v>0</v>
      </c>
      <c r="Q46" s="219"/>
      <c r="R46" s="216"/>
      <c r="S46" s="252" t="s">
        <v>86</v>
      </c>
      <c r="T46" s="252">
        <f>[1]Allocation!I46</f>
        <v>6.3133088914260243E-3</v>
      </c>
      <c r="U46" s="252">
        <f>[1]Allocation!J46</f>
        <v>6.2642853982304977E-3</v>
      </c>
      <c r="V46" s="253">
        <f>'[2]Adjusted Resources'!V45</f>
        <v>0</v>
      </c>
      <c r="W46" s="252">
        <f t="shared" si="10"/>
        <v>0</v>
      </c>
      <c r="X46" s="252">
        <f t="shared" si="1"/>
        <v>0</v>
      </c>
      <c r="Y46" s="252">
        <f t="shared" si="11"/>
        <v>0</v>
      </c>
      <c r="Z46" s="252">
        <f t="shared" si="2"/>
        <v>0</v>
      </c>
      <c r="AA46" s="252">
        <f t="shared" si="12"/>
        <v>0</v>
      </c>
      <c r="AB46" s="252">
        <f t="shared" si="15"/>
        <v>0</v>
      </c>
      <c r="AC46" s="254">
        <f t="shared" si="3"/>
        <v>0</v>
      </c>
    </row>
    <row r="47" spans="1:29" x14ac:dyDescent="0.35">
      <c r="A47" s="227" t="s">
        <v>87</v>
      </c>
      <c r="B47" s="212">
        <f>'Self-Suff'!L48</f>
        <v>1.6894904526345077E-2</v>
      </c>
      <c r="C47" s="213">
        <f>Resources!L47</f>
        <v>1.6203300616117338E-2</v>
      </c>
      <c r="D47" s="223">
        <f t="shared" si="4"/>
        <v>1.6894904526345077E-2</v>
      </c>
      <c r="E47" s="223">
        <f t="shared" si="5"/>
        <v>3.3789809052690157E-3</v>
      </c>
      <c r="F47" s="223">
        <f t="shared" si="6"/>
        <v>1.3515923621076061E-2</v>
      </c>
      <c r="G47" s="223">
        <f t="shared" si="7"/>
        <v>1.0426829031080127</v>
      </c>
      <c r="H47" s="223">
        <f t="shared" si="16"/>
        <v>3.5232056198524382E-3</v>
      </c>
      <c r="I47" s="224">
        <f t="shared" si="13"/>
        <v>1.7038999999999999E-2</v>
      </c>
      <c r="J47" s="216"/>
      <c r="K47" s="227" t="s">
        <v>87</v>
      </c>
      <c r="L47" s="225">
        <f t="shared" si="17"/>
        <v>1.6894904526345077E-2</v>
      </c>
      <c r="M47" s="226">
        <f t="shared" si="17"/>
        <v>1.6203300616117338E-2</v>
      </c>
      <c r="N47" s="223">
        <f t="shared" si="0"/>
        <v>0</v>
      </c>
      <c r="O47" s="223">
        <f t="shared" si="9"/>
        <v>0</v>
      </c>
      <c r="P47" s="224">
        <f t="shared" si="14"/>
        <v>0</v>
      </c>
      <c r="Q47" s="219"/>
      <c r="R47" s="216"/>
      <c r="S47" s="252" t="s">
        <v>87</v>
      </c>
      <c r="T47" s="252">
        <f>[1]Allocation!I47</f>
        <v>1.9113057793993894E-2</v>
      </c>
      <c r="U47" s="252">
        <f>[1]Allocation!J47</f>
        <v>1.7316082056975352E-2</v>
      </c>
      <c r="V47" s="253">
        <f>'[2]Adjusted Resources'!V46</f>
        <v>0</v>
      </c>
      <c r="W47" s="252">
        <f t="shared" si="10"/>
        <v>0</v>
      </c>
      <c r="X47" s="252">
        <f t="shared" si="1"/>
        <v>0</v>
      </c>
      <c r="Y47" s="252">
        <f t="shared" si="11"/>
        <v>0</v>
      </c>
      <c r="Z47" s="252">
        <f t="shared" si="2"/>
        <v>0</v>
      </c>
      <c r="AA47" s="252">
        <f t="shared" si="12"/>
        <v>0</v>
      </c>
      <c r="AB47" s="252">
        <f t="shared" si="15"/>
        <v>0</v>
      </c>
      <c r="AC47" s="254">
        <f t="shared" si="3"/>
        <v>0</v>
      </c>
    </row>
    <row r="48" spans="1:29" x14ac:dyDescent="0.35">
      <c r="A48" s="227" t="s">
        <v>88</v>
      </c>
      <c r="B48" s="212">
        <f>'Self-Suff'!L49</f>
        <v>1.1522291573913148E-2</v>
      </c>
      <c r="C48" s="213">
        <f>Resources!L48</f>
        <v>1.0272809144904317E-2</v>
      </c>
      <c r="D48" s="223">
        <f t="shared" si="4"/>
        <v>1.1522291573913148E-2</v>
      </c>
      <c r="E48" s="223">
        <f t="shared" si="5"/>
        <v>2.3044583147826298E-3</v>
      </c>
      <c r="F48" s="223">
        <f t="shared" si="6"/>
        <v>9.2178332591305191E-3</v>
      </c>
      <c r="G48" s="223">
        <f t="shared" si="7"/>
        <v>1.1216300635380363</v>
      </c>
      <c r="H48" s="223">
        <f t="shared" si="16"/>
        <v>2.5847497260303972E-3</v>
      </c>
      <c r="I48" s="224">
        <f t="shared" si="13"/>
        <v>1.1802999999999999E-2</v>
      </c>
      <c r="J48" s="216"/>
      <c r="K48" s="227" t="s">
        <v>88</v>
      </c>
      <c r="L48" s="225">
        <f t="shared" si="17"/>
        <v>1.1522291573913148E-2</v>
      </c>
      <c r="M48" s="226">
        <f t="shared" si="17"/>
        <v>1.0272809144904317E-2</v>
      </c>
      <c r="N48" s="223">
        <f t="shared" si="0"/>
        <v>0</v>
      </c>
      <c r="O48" s="223">
        <f t="shared" si="9"/>
        <v>0</v>
      </c>
      <c r="P48" s="224">
        <f t="shared" si="14"/>
        <v>0</v>
      </c>
      <c r="Q48" s="219"/>
      <c r="R48" s="216"/>
      <c r="S48" s="252" t="s">
        <v>88</v>
      </c>
      <c r="T48" s="252">
        <f>[1]Allocation!I48</f>
        <v>1.2751720663151868E-2</v>
      </c>
      <c r="U48" s="252">
        <f>[1]Allocation!J48</f>
        <v>1.0904539602996496E-2</v>
      </c>
      <c r="V48" s="253">
        <f>'[2]Adjusted Resources'!V47</f>
        <v>0</v>
      </c>
      <c r="W48" s="252">
        <f t="shared" si="10"/>
        <v>0</v>
      </c>
      <c r="X48" s="252">
        <f t="shared" si="1"/>
        <v>0</v>
      </c>
      <c r="Y48" s="252">
        <f t="shared" si="11"/>
        <v>0</v>
      </c>
      <c r="Z48" s="252">
        <f t="shared" si="2"/>
        <v>0</v>
      </c>
      <c r="AA48" s="252">
        <f t="shared" si="12"/>
        <v>0</v>
      </c>
      <c r="AB48" s="252">
        <f t="shared" si="15"/>
        <v>0</v>
      </c>
      <c r="AC48" s="254">
        <f t="shared" si="3"/>
        <v>0</v>
      </c>
    </row>
    <row r="49" spans="1:29" x14ac:dyDescent="0.35">
      <c r="A49" s="227" t="s">
        <v>89</v>
      </c>
      <c r="B49" s="212">
        <f>'Self-Suff'!L50</f>
        <v>4.2982133710120364E-2</v>
      </c>
      <c r="C49" s="213">
        <f>Resources!L49</f>
        <v>4.2353369238825475E-2</v>
      </c>
      <c r="D49" s="223">
        <f t="shared" si="4"/>
        <v>4.2982133710120364E-2</v>
      </c>
      <c r="E49" s="223">
        <f t="shared" si="5"/>
        <v>8.5964267420240732E-3</v>
      </c>
      <c r="F49" s="223">
        <f t="shared" si="6"/>
        <v>3.4385706968096293E-2</v>
      </c>
      <c r="G49" s="223">
        <f t="shared" si="7"/>
        <v>1.0148456777487846</v>
      </c>
      <c r="H49" s="223">
        <f t="shared" si="16"/>
        <v>8.7240465232271969E-3</v>
      </c>
      <c r="I49" s="224">
        <f t="shared" si="13"/>
        <v>4.3110000000000002E-2</v>
      </c>
      <c r="J49" s="216"/>
      <c r="K49" s="227" t="s">
        <v>89</v>
      </c>
      <c r="L49" s="225">
        <f t="shared" si="17"/>
        <v>4.2982133710120364E-2</v>
      </c>
      <c r="M49" s="226">
        <f t="shared" si="17"/>
        <v>4.2353369238825475E-2</v>
      </c>
      <c r="N49" s="223">
        <f t="shared" si="0"/>
        <v>0</v>
      </c>
      <c r="O49" s="223">
        <f t="shared" si="9"/>
        <v>0</v>
      </c>
      <c r="P49" s="224">
        <f t="shared" si="14"/>
        <v>0</v>
      </c>
      <c r="Q49" s="219"/>
      <c r="R49" s="216"/>
      <c r="S49" s="252" t="s">
        <v>89</v>
      </c>
      <c r="T49" s="252">
        <f>[1]Allocation!I49</f>
        <v>4.5923158744300752E-2</v>
      </c>
      <c r="U49" s="252">
        <f>[1]Allocation!J49</f>
        <v>4.9903211582012226E-2</v>
      </c>
      <c r="V49" s="253">
        <f>'[2]Adjusted Resources'!V48</f>
        <v>4.9903211582012226E-2</v>
      </c>
      <c r="W49" s="252">
        <f t="shared" si="10"/>
        <v>1.0866676628206768</v>
      </c>
      <c r="X49" s="252">
        <f t="shared" si="1"/>
        <v>8.6667662820676838E-2</v>
      </c>
      <c r="Y49" s="252">
        <f t="shared" si="11"/>
        <v>0.91333233717932316</v>
      </c>
      <c r="Z49" s="252">
        <f t="shared" si="2"/>
        <v>9.1846317488601514E-3</v>
      </c>
      <c r="AA49" s="252">
        <f t="shared" si="12"/>
        <v>8.3886211813178572E-3</v>
      </c>
      <c r="AB49" s="252">
        <f t="shared" si="15"/>
        <v>3.6738526995440599E-2</v>
      </c>
      <c r="AC49" s="254">
        <f t="shared" si="3"/>
        <v>4.5127E-2</v>
      </c>
    </row>
    <row r="50" spans="1:29" x14ac:dyDescent="0.35">
      <c r="A50" s="227" t="s">
        <v>90</v>
      </c>
      <c r="B50" s="212">
        <f>'Self-Suff'!L51</f>
        <v>6.8708232902339192E-3</v>
      </c>
      <c r="C50" s="213">
        <f>Resources!L50</f>
        <v>7.7101885590351409E-3</v>
      </c>
      <c r="D50" s="223">
        <f t="shared" si="4"/>
        <v>0</v>
      </c>
      <c r="E50" s="223">
        <f t="shared" si="5"/>
        <v>0</v>
      </c>
      <c r="F50" s="223">
        <f t="shared" si="6"/>
        <v>0</v>
      </c>
      <c r="G50" s="223">
        <f t="shared" si="7"/>
        <v>0</v>
      </c>
      <c r="H50" s="223">
        <f t="shared" si="16"/>
        <v>0</v>
      </c>
      <c r="I50" s="224">
        <f t="shared" si="13"/>
        <v>0</v>
      </c>
      <c r="J50" s="216"/>
      <c r="K50" s="227" t="s">
        <v>90</v>
      </c>
      <c r="L50" s="225">
        <f t="shared" si="17"/>
        <v>6.8708232902339192E-3</v>
      </c>
      <c r="M50" s="226">
        <f t="shared" si="17"/>
        <v>7.7101885590351409E-3</v>
      </c>
      <c r="N50" s="223">
        <f t="shared" si="0"/>
        <v>0</v>
      </c>
      <c r="O50" s="223">
        <f t="shared" si="9"/>
        <v>0</v>
      </c>
      <c r="P50" s="224">
        <f t="shared" si="14"/>
        <v>0</v>
      </c>
      <c r="Q50" s="219"/>
      <c r="R50" s="216"/>
      <c r="S50" s="252" t="s">
        <v>90</v>
      </c>
      <c r="T50" s="252">
        <f>[1]Allocation!I50</f>
        <v>7.3106609729115587E-3</v>
      </c>
      <c r="U50" s="252">
        <f>[1]Allocation!J50</f>
        <v>7.2833600354777735E-3</v>
      </c>
      <c r="V50" s="253">
        <f>'[2]Adjusted Resources'!V49</f>
        <v>0</v>
      </c>
      <c r="W50" s="252">
        <f t="shared" si="10"/>
        <v>0</v>
      </c>
      <c r="X50" s="252">
        <f t="shared" si="1"/>
        <v>0</v>
      </c>
      <c r="Y50" s="252">
        <f t="shared" si="11"/>
        <v>0</v>
      </c>
      <c r="Z50" s="252">
        <f t="shared" si="2"/>
        <v>0</v>
      </c>
      <c r="AA50" s="252">
        <f t="shared" si="12"/>
        <v>0</v>
      </c>
      <c r="AB50" s="252">
        <f t="shared" si="15"/>
        <v>0</v>
      </c>
      <c r="AC50" s="254">
        <f t="shared" si="3"/>
        <v>0</v>
      </c>
    </row>
    <row r="51" spans="1:29" x14ac:dyDescent="0.35">
      <c r="A51" s="227" t="s">
        <v>91</v>
      </c>
      <c r="B51" s="212">
        <f>'Self-Suff'!L52</f>
        <v>4.5704788758985388E-3</v>
      </c>
      <c r="C51" s="213">
        <f>Resources!L51</f>
        <v>5.0802221978863164E-3</v>
      </c>
      <c r="D51" s="223">
        <f t="shared" si="4"/>
        <v>0</v>
      </c>
      <c r="E51" s="223">
        <f t="shared" si="5"/>
        <v>0</v>
      </c>
      <c r="F51" s="223">
        <f t="shared" si="6"/>
        <v>0</v>
      </c>
      <c r="G51" s="223">
        <f t="shared" si="7"/>
        <v>0</v>
      </c>
      <c r="H51" s="223">
        <f t="shared" si="16"/>
        <v>0</v>
      </c>
      <c r="I51" s="224">
        <f t="shared" si="13"/>
        <v>0</v>
      </c>
      <c r="J51" s="216"/>
      <c r="K51" s="227" t="s">
        <v>91</v>
      </c>
      <c r="L51" s="225">
        <f t="shared" si="17"/>
        <v>4.5704788758985388E-3</v>
      </c>
      <c r="M51" s="226">
        <f t="shared" si="17"/>
        <v>5.0802221978863164E-3</v>
      </c>
      <c r="N51" s="223">
        <f t="shared" si="0"/>
        <v>0</v>
      </c>
      <c r="O51" s="223">
        <f t="shared" si="9"/>
        <v>0</v>
      </c>
      <c r="P51" s="224">
        <f t="shared" si="14"/>
        <v>0</v>
      </c>
      <c r="Q51" s="219"/>
      <c r="R51" s="216"/>
      <c r="S51" s="252" t="s">
        <v>91</v>
      </c>
      <c r="T51" s="252">
        <f>[1]Allocation!I51</f>
        <v>4.4242033897664073E-3</v>
      </c>
      <c r="U51" s="252">
        <f>[1]Allocation!J51</f>
        <v>5.130547238583881E-3</v>
      </c>
      <c r="V51" s="253">
        <f>'[2]Adjusted Resources'!V50</f>
        <v>5.130547238583881E-3</v>
      </c>
      <c r="W51" s="252">
        <f t="shared" si="10"/>
        <v>1.1596544703282206</v>
      </c>
      <c r="X51" s="252">
        <f t="shared" si="1"/>
        <v>0.15965447032822055</v>
      </c>
      <c r="Y51" s="252">
        <f t="shared" si="11"/>
        <v>0.84034552967177945</v>
      </c>
      <c r="Z51" s="252">
        <f t="shared" si="2"/>
        <v>8.8484067795328153E-4</v>
      </c>
      <c r="AA51" s="252">
        <f t="shared" si="12"/>
        <v>7.4357190818978678E-4</v>
      </c>
      <c r="AB51" s="252">
        <f t="shared" si="15"/>
        <v>3.5393627118131257E-3</v>
      </c>
      <c r="AC51" s="254">
        <f t="shared" si="3"/>
        <v>4.2830000000000003E-3</v>
      </c>
    </row>
    <row r="52" spans="1:29" x14ac:dyDescent="0.35">
      <c r="A52" s="227" t="s">
        <v>92</v>
      </c>
      <c r="B52" s="212">
        <f>'Self-Suff'!L53</f>
        <v>7.2196190374937546E-5</v>
      </c>
      <c r="C52" s="213">
        <f>Resources!L52</f>
        <v>5.5894122507123614E-4</v>
      </c>
      <c r="D52" s="223">
        <f t="shared" si="4"/>
        <v>0</v>
      </c>
      <c r="E52" s="223">
        <f t="shared" si="5"/>
        <v>0</v>
      </c>
      <c r="F52" s="223">
        <f t="shared" si="6"/>
        <v>0</v>
      </c>
      <c r="G52" s="223">
        <f t="shared" si="7"/>
        <v>0</v>
      </c>
      <c r="H52" s="223">
        <f t="shared" si="16"/>
        <v>0</v>
      </c>
      <c r="I52" s="224">
        <f t="shared" si="13"/>
        <v>0</v>
      </c>
      <c r="J52" s="216"/>
      <c r="K52" s="227" t="s">
        <v>92</v>
      </c>
      <c r="L52" s="225">
        <f t="shared" si="17"/>
        <v>7.2196190374937546E-5</v>
      </c>
      <c r="M52" s="226">
        <f t="shared" si="17"/>
        <v>5.5894122507123614E-4</v>
      </c>
      <c r="N52" s="223">
        <f t="shared" si="0"/>
        <v>5.5894122507123614E-4</v>
      </c>
      <c r="O52" s="223">
        <f t="shared" si="9"/>
        <v>1.443923807498751E-5</v>
      </c>
      <c r="P52" s="224">
        <f t="shared" si="14"/>
        <v>5.8E-5</v>
      </c>
      <c r="Q52" s="219"/>
      <c r="R52" s="216"/>
      <c r="S52" s="252" t="s">
        <v>92</v>
      </c>
      <c r="T52" s="252">
        <f>[1]Allocation!I52</f>
        <v>6.549746121763727E-5</v>
      </c>
      <c r="U52" s="252">
        <f>[1]Allocation!J52</f>
        <v>3.7751380252445401E-4</v>
      </c>
      <c r="V52" s="253">
        <f>'[2]Adjusted Resources'!V51</f>
        <v>0</v>
      </c>
      <c r="W52" s="252">
        <f t="shared" si="10"/>
        <v>0</v>
      </c>
      <c r="X52" s="252">
        <f t="shared" si="1"/>
        <v>0</v>
      </c>
      <c r="Y52" s="252">
        <f t="shared" si="11"/>
        <v>0</v>
      </c>
      <c r="Z52" s="252">
        <f t="shared" si="2"/>
        <v>0</v>
      </c>
      <c r="AA52" s="252">
        <f t="shared" si="12"/>
        <v>0</v>
      </c>
      <c r="AB52" s="252">
        <f t="shared" si="15"/>
        <v>0</v>
      </c>
      <c r="AC52" s="254">
        <f t="shared" si="3"/>
        <v>0</v>
      </c>
    </row>
    <row r="53" spans="1:29" x14ac:dyDescent="0.35">
      <c r="A53" s="227" t="s">
        <v>93</v>
      </c>
      <c r="B53" s="212">
        <f>'Self-Suff'!L54</f>
        <v>1.1318290532635422E-3</v>
      </c>
      <c r="C53" s="213">
        <f>Resources!L53</f>
        <v>1.6581769841231306E-3</v>
      </c>
      <c r="D53" s="223">
        <f t="shared" si="4"/>
        <v>0</v>
      </c>
      <c r="E53" s="223">
        <f t="shared" si="5"/>
        <v>0</v>
      </c>
      <c r="F53" s="223">
        <f t="shared" si="6"/>
        <v>0</v>
      </c>
      <c r="G53" s="223">
        <f t="shared" si="7"/>
        <v>0</v>
      </c>
      <c r="H53" s="223">
        <f t="shared" si="16"/>
        <v>0</v>
      </c>
      <c r="I53" s="224">
        <f t="shared" si="13"/>
        <v>0</v>
      </c>
      <c r="J53" s="216"/>
      <c r="K53" s="227" t="s">
        <v>93</v>
      </c>
      <c r="L53" s="225">
        <f t="shared" si="17"/>
        <v>1.1318290532635422E-3</v>
      </c>
      <c r="M53" s="226">
        <f t="shared" si="17"/>
        <v>1.6581769841231306E-3</v>
      </c>
      <c r="N53" s="223">
        <f t="shared" si="0"/>
        <v>0</v>
      </c>
      <c r="O53" s="223">
        <f t="shared" si="9"/>
        <v>0</v>
      </c>
      <c r="P53" s="224">
        <f t="shared" si="14"/>
        <v>0</v>
      </c>
      <c r="Q53" s="219"/>
      <c r="R53" s="216"/>
      <c r="S53" s="252" t="s">
        <v>93</v>
      </c>
      <c r="T53" s="252">
        <f>[1]Allocation!I53</f>
        <v>1.0913355957279081E-3</v>
      </c>
      <c r="U53" s="252">
        <f>[1]Allocation!J53</f>
        <v>1.4220328331816579E-3</v>
      </c>
      <c r="V53" s="253">
        <f>'[2]Adjusted Resources'!V52</f>
        <v>1.4220328331816579E-3</v>
      </c>
      <c r="W53" s="252">
        <f t="shared" si="10"/>
        <v>1.3030206645401121</v>
      </c>
      <c r="X53" s="252">
        <f t="shared" si="1"/>
        <v>0.30302066454011212</v>
      </c>
      <c r="Y53" s="252">
        <f t="shared" si="11"/>
        <v>0.69697933545988788</v>
      </c>
      <c r="Z53" s="252">
        <f t="shared" si="2"/>
        <v>2.1826711914558163E-4</v>
      </c>
      <c r="AA53" s="252">
        <f t="shared" si="12"/>
        <v>1.5212767165483166E-4</v>
      </c>
      <c r="AB53" s="252">
        <f t="shared" si="15"/>
        <v>8.7306847658232651E-4</v>
      </c>
      <c r="AC53" s="254">
        <f t="shared" si="3"/>
        <v>1.0250000000000001E-3</v>
      </c>
    </row>
    <row r="54" spans="1:29" x14ac:dyDescent="0.35">
      <c r="A54" s="227" t="s">
        <v>94</v>
      </c>
      <c r="B54" s="212">
        <f>'Self-Suff'!L55</f>
        <v>9.4321153275013416E-3</v>
      </c>
      <c r="C54" s="213">
        <f>Resources!L54</f>
        <v>1.0135560263142905E-2</v>
      </c>
      <c r="D54" s="223">
        <f t="shared" si="4"/>
        <v>0</v>
      </c>
      <c r="E54" s="223">
        <f t="shared" si="5"/>
        <v>0</v>
      </c>
      <c r="F54" s="223">
        <f t="shared" si="6"/>
        <v>0</v>
      </c>
      <c r="G54" s="223">
        <f t="shared" si="7"/>
        <v>0</v>
      </c>
      <c r="H54" s="223">
        <f t="shared" si="16"/>
        <v>0</v>
      </c>
      <c r="I54" s="224">
        <f t="shared" si="13"/>
        <v>0</v>
      </c>
      <c r="J54" s="216"/>
      <c r="K54" s="227" t="s">
        <v>94</v>
      </c>
      <c r="L54" s="225">
        <f t="shared" si="17"/>
        <v>9.4321153275013416E-3</v>
      </c>
      <c r="M54" s="226">
        <f t="shared" si="17"/>
        <v>1.0135560263142905E-2</v>
      </c>
      <c r="N54" s="223">
        <f t="shared" si="0"/>
        <v>0</v>
      </c>
      <c r="O54" s="223">
        <f t="shared" si="9"/>
        <v>0</v>
      </c>
      <c r="P54" s="224">
        <f t="shared" si="14"/>
        <v>0</v>
      </c>
      <c r="Q54" s="219"/>
      <c r="R54" s="216"/>
      <c r="S54" s="252" t="s">
        <v>94</v>
      </c>
      <c r="T54" s="252">
        <f>[1]Allocation!I54</f>
        <v>9.5061214682389938E-3</v>
      </c>
      <c r="U54" s="252">
        <f>[1]Allocation!J54</f>
        <v>1.1111762459665572E-2</v>
      </c>
      <c r="V54" s="253">
        <f>'[2]Adjusted Resources'!V53</f>
        <v>1.1111762459665572E-2</v>
      </c>
      <c r="W54" s="252">
        <f t="shared" si="10"/>
        <v>1.1689060040723447</v>
      </c>
      <c r="X54" s="252">
        <f t="shared" si="1"/>
        <v>0.16890600407234468</v>
      </c>
      <c r="Y54" s="252">
        <f t="shared" si="11"/>
        <v>0.83109399592765532</v>
      </c>
      <c r="Z54" s="252">
        <f t="shared" si="2"/>
        <v>1.9012242936477988E-3</v>
      </c>
      <c r="AA54" s="252">
        <f t="shared" si="12"/>
        <v>1.5800960953624831E-3</v>
      </c>
      <c r="AB54" s="252">
        <f t="shared" si="15"/>
        <v>7.604897174591195E-3</v>
      </c>
      <c r="AC54" s="254">
        <f t="shared" si="3"/>
        <v>9.1850000000000005E-3</v>
      </c>
    </row>
    <row r="55" spans="1:29" x14ac:dyDescent="0.35">
      <c r="A55" s="227" t="s">
        <v>95</v>
      </c>
      <c r="B55" s="212">
        <f>'Self-Suff'!L56</f>
        <v>1.1132652439675166E-2</v>
      </c>
      <c r="C55" s="213">
        <f>Resources!L55</f>
        <v>1.0004844094319473E-2</v>
      </c>
      <c r="D55" s="223">
        <f t="shared" si="4"/>
        <v>1.1132652439675166E-2</v>
      </c>
      <c r="E55" s="223">
        <f t="shared" si="5"/>
        <v>2.2265304879350331E-3</v>
      </c>
      <c r="F55" s="223">
        <f t="shared" si="6"/>
        <v>8.9061219517401324E-3</v>
      </c>
      <c r="G55" s="223">
        <f t="shared" si="7"/>
        <v>1.1127262288870685</v>
      </c>
      <c r="H55" s="223">
        <f t="shared" si="16"/>
        <v>2.4775188733420338E-3</v>
      </c>
      <c r="I55" s="224">
        <f t="shared" si="13"/>
        <v>1.1384E-2</v>
      </c>
      <c r="J55" s="216"/>
      <c r="K55" s="227" t="s">
        <v>95</v>
      </c>
      <c r="L55" s="225">
        <f t="shared" si="17"/>
        <v>1.1132652439675166E-2</v>
      </c>
      <c r="M55" s="226">
        <f t="shared" si="17"/>
        <v>1.0004844094319473E-2</v>
      </c>
      <c r="N55" s="223">
        <f t="shared" si="0"/>
        <v>0</v>
      </c>
      <c r="O55" s="223">
        <f t="shared" si="9"/>
        <v>0</v>
      </c>
      <c r="P55" s="224">
        <f t="shared" si="14"/>
        <v>0</v>
      </c>
      <c r="Q55" s="219"/>
      <c r="R55" s="216"/>
      <c r="S55" s="252" t="s">
        <v>95</v>
      </c>
      <c r="T55" s="252">
        <f>[1]Allocation!I55</f>
        <v>1.0518427097848539E-2</v>
      </c>
      <c r="U55" s="252">
        <f>[1]Allocation!J55</f>
        <v>9.7951659024187888E-3</v>
      </c>
      <c r="V55" s="253">
        <f>'[2]Adjusted Resources'!V54</f>
        <v>0</v>
      </c>
      <c r="W55" s="252">
        <f t="shared" si="10"/>
        <v>0</v>
      </c>
      <c r="X55" s="252">
        <f t="shared" si="1"/>
        <v>0</v>
      </c>
      <c r="Y55" s="252">
        <f t="shared" si="11"/>
        <v>0</v>
      </c>
      <c r="Z55" s="252">
        <f t="shared" si="2"/>
        <v>0</v>
      </c>
      <c r="AA55" s="252">
        <f t="shared" si="12"/>
        <v>0</v>
      </c>
      <c r="AB55" s="252">
        <f t="shared" si="15"/>
        <v>0</v>
      </c>
      <c r="AC55" s="254">
        <f t="shared" si="3"/>
        <v>0</v>
      </c>
    </row>
    <row r="56" spans="1:29" x14ac:dyDescent="0.35">
      <c r="A56" s="227" t="s">
        <v>96</v>
      </c>
      <c r="B56" s="212">
        <f>'Self-Suff'!L57</f>
        <v>1.3885532880024564E-2</v>
      </c>
      <c r="C56" s="213">
        <f>Resources!L56</f>
        <v>1.2880923283307366E-2</v>
      </c>
      <c r="D56" s="223">
        <f t="shared" si="4"/>
        <v>1.3885532880024564E-2</v>
      </c>
      <c r="E56" s="223">
        <f t="shared" si="5"/>
        <v>2.7771065760049131E-3</v>
      </c>
      <c r="F56" s="223">
        <f t="shared" si="6"/>
        <v>1.1108426304019651E-2</v>
      </c>
      <c r="G56" s="223">
        <f t="shared" si="7"/>
        <v>1.0779920487546952</v>
      </c>
      <c r="H56" s="223">
        <f t="shared" si="16"/>
        <v>2.9936988074776732E-3</v>
      </c>
      <c r="I56" s="224">
        <f t="shared" si="13"/>
        <v>1.4102E-2</v>
      </c>
      <c r="J56" s="216"/>
      <c r="K56" s="227" t="s">
        <v>96</v>
      </c>
      <c r="L56" s="225">
        <f t="shared" si="17"/>
        <v>1.3885532880024564E-2</v>
      </c>
      <c r="M56" s="226">
        <f t="shared" si="17"/>
        <v>1.2880923283307366E-2</v>
      </c>
      <c r="N56" s="223">
        <f t="shared" si="0"/>
        <v>0</v>
      </c>
      <c r="O56" s="223">
        <f t="shared" si="9"/>
        <v>0</v>
      </c>
      <c r="P56" s="224">
        <f t="shared" si="14"/>
        <v>0</v>
      </c>
      <c r="Q56" s="219"/>
      <c r="R56" s="216"/>
      <c r="S56" s="252" t="s">
        <v>96</v>
      </c>
      <c r="T56" s="252">
        <f>[1]Allocation!I56</f>
        <v>1.3646151576045528E-2</v>
      </c>
      <c r="U56" s="252">
        <f>[1]Allocation!J56</f>
        <v>1.3361983523650976E-2</v>
      </c>
      <c r="V56" s="253">
        <f>'[2]Adjusted Resources'!V55</f>
        <v>0</v>
      </c>
      <c r="W56" s="252">
        <f t="shared" si="10"/>
        <v>0</v>
      </c>
      <c r="X56" s="252">
        <f t="shared" si="1"/>
        <v>0</v>
      </c>
      <c r="Y56" s="252">
        <f t="shared" si="11"/>
        <v>0</v>
      </c>
      <c r="Z56" s="252">
        <f t="shared" si="2"/>
        <v>0</v>
      </c>
      <c r="AA56" s="252">
        <f t="shared" si="12"/>
        <v>0</v>
      </c>
      <c r="AB56" s="252">
        <f t="shared" si="15"/>
        <v>0</v>
      </c>
      <c r="AC56" s="254">
        <f t="shared" si="3"/>
        <v>0</v>
      </c>
    </row>
    <row r="57" spans="1:29" x14ac:dyDescent="0.35">
      <c r="A57" s="228" t="s">
        <v>103</v>
      </c>
      <c r="B57" s="212">
        <f>'Self-Suff'!L64</f>
        <v>5.622648367795564E-3</v>
      </c>
      <c r="C57" s="213">
        <f>Resources!L57</f>
        <v>5.4033518929818116E-3</v>
      </c>
      <c r="D57" s="229">
        <f>IF(B57&gt;C57,B57,0)</f>
        <v>5.622648367795564E-3</v>
      </c>
      <c r="E57" s="229">
        <f>D57*0.2</f>
        <v>1.1245296735591128E-3</v>
      </c>
      <c r="F57" s="229">
        <f>D57-E57</f>
        <v>4.498118694236451E-3</v>
      </c>
      <c r="G57" s="229">
        <f>IF(E57&gt;0,B57/C57,0)</f>
        <v>1.0405852661749806</v>
      </c>
      <c r="H57" s="229">
        <f>G57*E57</f>
        <v>1.1701690096821734E-3</v>
      </c>
      <c r="I57" s="224">
        <f>ROUND(F57+H57,6)</f>
        <v>5.6680000000000003E-3</v>
      </c>
      <c r="J57" s="216"/>
      <c r="K57" s="228" t="s">
        <v>103</v>
      </c>
      <c r="L57" s="230">
        <f>B57</f>
        <v>5.622648367795564E-3</v>
      </c>
      <c r="M57" s="231">
        <f>C57</f>
        <v>5.4033518929818116E-3</v>
      </c>
      <c r="N57" s="232">
        <f>IF(C57/B57&gt;2,C57,0)</f>
        <v>0</v>
      </c>
      <c r="O57" s="232">
        <f>IF(N57&gt;0,0.2*L57,0)</f>
        <v>0</v>
      </c>
      <c r="P57" s="224">
        <f>ROUND(IF(N57&gt;0,(L57-O57),0),6)</f>
        <v>0</v>
      </c>
      <c r="Q57" s="219"/>
      <c r="R57" s="216"/>
      <c r="S57" s="252" t="s">
        <v>103</v>
      </c>
      <c r="T57" s="252">
        <f>[1]Allocation!I57</f>
        <v>4.5182309290273132E-3</v>
      </c>
      <c r="U57" s="252">
        <f>[1]Allocation!J57</f>
        <v>4.9608326080197926E-3</v>
      </c>
      <c r="V57" s="253">
        <f>'[2]Adjusted Resources'!V56</f>
        <v>4.9608326080197926E-3</v>
      </c>
      <c r="W57" s="252">
        <f>IF(V57&gt;0,V57/T57,0)</f>
        <v>1.0979590653830886</v>
      </c>
      <c r="X57" s="252">
        <f>IF(V57&gt;0,W57-1,0)</f>
        <v>9.7959065383088628E-2</v>
      </c>
      <c r="Y57" s="252">
        <f>IF(V57&gt;0,1-X57,0)</f>
        <v>0.90204093461691137</v>
      </c>
      <c r="Z57" s="252">
        <f>IF(V57&gt;0,T57*0.2,0)</f>
        <v>9.0364618580546273E-4</v>
      </c>
      <c r="AA57" s="252">
        <f>IF(V57&gt;0,Z57*Y57,0)</f>
        <v>8.1512585000696671E-4</v>
      </c>
      <c r="AB57" s="252">
        <f>IF(V57&gt;0,T57-Z57,0)</f>
        <v>3.6145847432218505E-3</v>
      </c>
      <c r="AC57" s="254">
        <f>ROUND(AB57+AA57,6)</f>
        <v>4.4299999999999999E-3</v>
      </c>
    </row>
    <row r="58" spans="1:29" x14ac:dyDescent="0.35">
      <c r="A58" s="227" t="s">
        <v>97</v>
      </c>
      <c r="B58" s="212">
        <f>'Self-Suff'!L58</f>
        <v>3.117952557180185E-3</v>
      </c>
      <c r="C58" s="213">
        <f>Resources!L58</f>
        <v>1.9382460567008947E-3</v>
      </c>
      <c r="D58" s="223">
        <f t="shared" si="4"/>
        <v>3.117952557180185E-3</v>
      </c>
      <c r="E58" s="223">
        <f t="shared" si="5"/>
        <v>6.2359051143603701E-4</v>
      </c>
      <c r="F58" s="223">
        <f t="shared" si="6"/>
        <v>2.494362045744148E-3</v>
      </c>
      <c r="G58" s="223">
        <f t="shared" si="7"/>
        <v>1.6086464081280161</v>
      </c>
      <c r="H58" s="223">
        <f t="shared" si="16"/>
        <v>1.0031366363642935E-3</v>
      </c>
      <c r="I58" s="224">
        <f t="shared" si="13"/>
        <v>3.4970000000000001E-3</v>
      </c>
      <c r="J58" s="216"/>
      <c r="K58" s="227" t="s">
        <v>97</v>
      </c>
      <c r="L58" s="225">
        <f t="shared" si="17"/>
        <v>3.117952557180185E-3</v>
      </c>
      <c r="M58" s="226">
        <f t="shared" si="17"/>
        <v>1.9382460567008947E-3</v>
      </c>
      <c r="N58" s="223">
        <f t="shared" si="0"/>
        <v>0</v>
      </c>
      <c r="O58" s="223">
        <f t="shared" si="9"/>
        <v>0</v>
      </c>
      <c r="P58" s="224">
        <f t="shared" si="14"/>
        <v>0</v>
      </c>
      <c r="Q58" s="219"/>
      <c r="R58" s="216"/>
      <c r="S58" s="252" t="s">
        <v>97</v>
      </c>
      <c r="T58" s="252">
        <f>[1]Allocation!I58</f>
        <v>1.6431001229353672E-3</v>
      </c>
      <c r="U58" s="252">
        <f>[1]Allocation!J58</f>
        <v>1.7686397969340466E-3</v>
      </c>
      <c r="V58" s="253">
        <f>'[2]Adjusted Resources'!V57</f>
        <v>1.7686397969340466E-3</v>
      </c>
      <c r="W58" s="252">
        <f t="shared" si="10"/>
        <v>1.0764041534939484</v>
      </c>
      <c r="X58" s="252">
        <f t="shared" si="1"/>
        <v>7.6404153493948357E-2</v>
      </c>
      <c r="Y58" s="252">
        <f t="shared" si="11"/>
        <v>0.92359584650605164</v>
      </c>
      <c r="Z58" s="252">
        <f t="shared" si="2"/>
        <v>3.2862002458707343E-4</v>
      </c>
      <c r="AA58" s="252">
        <f t="shared" si="12"/>
        <v>3.0351208978733759E-4</v>
      </c>
      <c r="AB58" s="252">
        <f t="shared" si="15"/>
        <v>1.3144800983482937E-3</v>
      </c>
      <c r="AC58" s="254">
        <f t="shared" si="3"/>
        <v>1.6180000000000001E-3</v>
      </c>
    </row>
    <row r="59" spans="1:29" x14ac:dyDescent="0.35">
      <c r="A59" s="227" t="s">
        <v>98</v>
      </c>
      <c r="B59" s="212">
        <f>'Self-Suff'!L59</f>
        <v>1.6441359359285238E-3</v>
      </c>
      <c r="C59" s="213">
        <f>Resources!L60</f>
        <v>8.5896221495662358E-4</v>
      </c>
      <c r="D59" s="223">
        <f t="shared" si="4"/>
        <v>1.6441359359285238E-3</v>
      </c>
      <c r="E59" s="223">
        <f t="shared" si="5"/>
        <v>3.2882718718570478E-4</v>
      </c>
      <c r="F59" s="223">
        <f t="shared" si="6"/>
        <v>1.3153087487428191E-3</v>
      </c>
      <c r="G59" s="223">
        <f t="shared" si="7"/>
        <v>1.9140957626541819</v>
      </c>
      <c r="H59" s="223">
        <f t="shared" si="16"/>
        <v>6.2940672563765098E-4</v>
      </c>
      <c r="I59" s="224">
        <f t="shared" si="13"/>
        <v>1.9449999999999999E-3</v>
      </c>
      <c r="J59" s="216"/>
      <c r="K59" s="227" t="s">
        <v>98</v>
      </c>
      <c r="L59" s="225">
        <f t="shared" si="17"/>
        <v>1.6441359359285238E-3</v>
      </c>
      <c r="M59" s="226">
        <f t="shared" si="17"/>
        <v>8.5896221495662358E-4</v>
      </c>
      <c r="N59" s="223">
        <f t="shared" si="0"/>
        <v>0</v>
      </c>
      <c r="O59" s="223">
        <f t="shared" si="9"/>
        <v>0</v>
      </c>
      <c r="P59" s="224">
        <f t="shared" si="14"/>
        <v>0</v>
      </c>
      <c r="Q59" s="219"/>
      <c r="R59" s="216"/>
      <c r="S59" s="252" t="s">
        <v>98</v>
      </c>
      <c r="T59" s="252">
        <f>[1]Allocation!I59</f>
        <v>4.0812959548158138E-4</v>
      </c>
      <c r="U59" s="252">
        <f>[1]Allocation!J59</f>
        <v>6.5240009922879936E-4</v>
      </c>
      <c r="V59" s="253">
        <f>'[2]Adjusted Resources'!V58</f>
        <v>6.5240009922879936E-4</v>
      </c>
      <c r="W59" s="252">
        <f t="shared" si="10"/>
        <v>1.5985121060847982</v>
      </c>
      <c r="X59" s="252">
        <f t="shared" si="1"/>
        <v>0.59851210608479821</v>
      </c>
      <c r="Y59" s="252">
        <f t="shared" si="11"/>
        <v>0.40148789391520179</v>
      </c>
      <c r="Z59" s="252">
        <f t="shared" si="2"/>
        <v>8.1625919096316285E-5</v>
      </c>
      <c r="AA59" s="252">
        <f t="shared" si="12"/>
        <v>3.2771818346872677E-5</v>
      </c>
      <c r="AB59" s="252">
        <f t="shared" si="15"/>
        <v>3.2650367638526509E-4</v>
      </c>
      <c r="AC59" s="254">
        <f t="shared" si="3"/>
        <v>3.59E-4</v>
      </c>
    </row>
    <row r="60" spans="1:29" x14ac:dyDescent="0.35">
      <c r="A60" s="227" t="s">
        <v>99</v>
      </c>
      <c r="B60" s="212">
        <f>'Self-Suff'!L60</f>
        <v>3.5148179655284712E-4</v>
      </c>
      <c r="C60" s="213">
        <f>Resources!L61</f>
        <v>1.424831632942479E-2</v>
      </c>
      <c r="D60" s="223">
        <f t="shared" si="4"/>
        <v>0</v>
      </c>
      <c r="E60" s="223">
        <f t="shared" si="5"/>
        <v>0</v>
      </c>
      <c r="F60" s="223">
        <f t="shared" si="6"/>
        <v>0</v>
      </c>
      <c r="G60" s="223">
        <f t="shared" si="7"/>
        <v>0</v>
      </c>
      <c r="H60" s="223">
        <f t="shared" si="16"/>
        <v>0</v>
      </c>
      <c r="I60" s="224">
        <f t="shared" si="13"/>
        <v>0</v>
      </c>
      <c r="J60" s="216"/>
      <c r="K60" s="227" t="s">
        <v>99</v>
      </c>
      <c r="L60" s="225">
        <f t="shared" si="17"/>
        <v>3.5148179655284712E-4</v>
      </c>
      <c r="M60" s="226">
        <f t="shared" si="17"/>
        <v>1.424831632942479E-2</v>
      </c>
      <c r="N60" s="223">
        <f t="shared" si="0"/>
        <v>1.424831632942479E-2</v>
      </c>
      <c r="O60" s="223">
        <f t="shared" si="9"/>
        <v>7.0296359310569422E-5</v>
      </c>
      <c r="P60" s="224">
        <f t="shared" si="14"/>
        <v>2.81E-4</v>
      </c>
      <c r="Q60" s="219"/>
      <c r="R60" s="216"/>
      <c r="S60" s="252" t="s">
        <v>99</v>
      </c>
      <c r="T60" s="252">
        <f>[1]Allocation!I60</f>
        <v>1.3287425786966255E-2</v>
      </c>
      <c r="U60" s="252">
        <f>[1]Allocation!J60</f>
        <v>1.4552060249441482E-2</v>
      </c>
      <c r="V60" s="253">
        <f>'[2]Adjusted Resources'!V59</f>
        <v>1.4552060249441482E-2</v>
      </c>
      <c r="W60" s="252">
        <f t="shared" si="10"/>
        <v>1.095175279452226</v>
      </c>
      <c r="X60" s="252">
        <f t="shared" si="1"/>
        <v>9.5175279452226036E-2</v>
      </c>
      <c r="Y60" s="252">
        <f t="shared" si="11"/>
        <v>0.90482472054777396</v>
      </c>
      <c r="Z60" s="252">
        <f t="shared" si="2"/>
        <v>2.657485157393251E-3</v>
      </c>
      <c r="AA60" s="252">
        <f t="shared" si="12"/>
        <v>2.4045582648982056E-3</v>
      </c>
      <c r="AB60" s="252">
        <f t="shared" si="15"/>
        <v>1.0629940629573004E-2</v>
      </c>
      <c r="AC60" s="254">
        <f t="shared" si="3"/>
        <v>1.3034E-2</v>
      </c>
    </row>
    <row r="61" spans="1:29" x14ac:dyDescent="0.35">
      <c r="A61" s="227" t="s">
        <v>100</v>
      </c>
      <c r="B61" s="212">
        <f>'Self-Suff'!L61</f>
        <v>1.3140271890215069E-2</v>
      </c>
      <c r="C61" s="213">
        <f>Resources!L62</f>
        <v>1.4874660437640555E-3</v>
      </c>
      <c r="D61" s="223">
        <f t="shared" si="4"/>
        <v>1.3140271890215069E-2</v>
      </c>
      <c r="E61" s="223">
        <f t="shared" si="5"/>
        <v>2.6280543780430139E-3</v>
      </c>
      <c r="F61" s="223">
        <f t="shared" si="6"/>
        <v>1.0512217512172056E-2</v>
      </c>
      <c r="G61" s="223">
        <f t="shared" si="7"/>
        <v>8.8339978887608144</v>
      </c>
      <c r="H61" s="223">
        <f t="shared" si="16"/>
        <v>2.3216226827180601E-2</v>
      </c>
      <c r="I61" s="224">
        <f t="shared" si="13"/>
        <v>3.3728000000000001E-2</v>
      </c>
      <c r="J61" s="216"/>
      <c r="K61" s="227" t="s">
        <v>100</v>
      </c>
      <c r="L61" s="225">
        <f t="shared" si="17"/>
        <v>1.3140271890215069E-2</v>
      </c>
      <c r="M61" s="226">
        <f t="shared" si="17"/>
        <v>1.4874660437640555E-3</v>
      </c>
      <c r="N61" s="223">
        <f t="shared" si="0"/>
        <v>0</v>
      </c>
      <c r="O61" s="223">
        <f t="shared" si="9"/>
        <v>0</v>
      </c>
      <c r="P61" s="224">
        <f t="shared" si="14"/>
        <v>0</v>
      </c>
      <c r="Q61" s="219"/>
      <c r="R61" s="216"/>
      <c r="S61" s="252" t="s">
        <v>100</v>
      </c>
      <c r="T61" s="252">
        <f>[1]Allocation!I61</f>
        <v>1.1448623715035813E-3</v>
      </c>
      <c r="U61" s="252">
        <f>[1]Allocation!J61</f>
        <v>1.3838145533242203E-3</v>
      </c>
      <c r="V61" s="253">
        <f>'[2]Adjusted Resources'!V60</f>
        <v>1.3838145533242203E-3</v>
      </c>
      <c r="W61" s="252">
        <f t="shared" si="10"/>
        <v>1.2087169495376253</v>
      </c>
      <c r="X61" s="252">
        <f t="shared" si="1"/>
        <v>0.20871694953762532</v>
      </c>
      <c r="Y61" s="252">
        <f t="shared" si="11"/>
        <v>0.79128305046237468</v>
      </c>
      <c r="Z61" s="252">
        <f t="shared" si="2"/>
        <v>2.2897247430071627E-4</v>
      </c>
      <c r="AA61" s="252">
        <f t="shared" si="12"/>
        <v>1.8118203793658847E-4</v>
      </c>
      <c r="AB61" s="252">
        <f t="shared" si="15"/>
        <v>9.1588989720286509E-4</v>
      </c>
      <c r="AC61" s="254">
        <f t="shared" si="3"/>
        <v>1.0970000000000001E-3</v>
      </c>
    </row>
    <row r="62" spans="1:29" x14ac:dyDescent="0.35">
      <c r="A62" s="227" t="s">
        <v>101</v>
      </c>
      <c r="B62" s="212">
        <f>'Self-Suff'!L62</f>
        <v>1.2210101406293465E-3</v>
      </c>
      <c r="C62" s="213">
        <f>Resources!L63</f>
        <v>1.70944223368437E-2</v>
      </c>
      <c r="D62" s="223">
        <f t="shared" si="4"/>
        <v>0</v>
      </c>
      <c r="E62" s="223">
        <f t="shared" si="5"/>
        <v>0</v>
      </c>
      <c r="F62" s="223">
        <f t="shared" si="6"/>
        <v>0</v>
      </c>
      <c r="G62" s="223">
        <f t="shared" si="7"/>
        <v>0</v>
      </c>
      <c r="H62" s="223">
        <f t="shared" si="16"/>
        <v>0</v>
      </c>
      <c r="I62" s="224">
        <f t="shared" si="13"/>
        <v>0</v>
      </c>
      <c r="J62" s="216"/>
      <c r="K62" s="227" t="s">
        <v>101</v>
      </c>
      <c r="L62" s="225">
        <f t="shared" si="17"/>
        <v>1.2210101406293465E-3</v>
      </c>
      <c r="M62" s="226">
        <f t="shared" si="17"/>
        <v>1.70944223368437E-2</v>
      </c>
      <c r="N62" s="223">
        <f t="shared" si="0"/>
        <v>1.70944223368437E-2</v>
      </c>
      <c r="O62" s="223">
        <f t="shared" si="9"/>
        <v>2.4420202812586931E-4</v>
      </c>
      <c r="P62" s="224">
        <f t="shared" si="14"/>
        <v>9.77E-4</v>
      </c>
      <c r="Q62" s="219"/>
      <c r="R62" s="216"/>
      <c r="S62" s="252" t="s">
        <v>101</v>
      </c>
      <c r="T62" s="252">
        <f>[1]Allocation!I62</f>
        <v>1.8963137120257881E-2</v>
      </c>
      <c r="U62" s="252">
        <f>[1]Allocation!J62</f>
        <v>1.7758658012336469E-2</v>
      </c>
      <c r="V62" s="253">
        <f>'[2]Adjusted Resources'!V61</f>
        <v>0</v>
      </c>
      <c r="W62" s="252">
        <f t="shared" si="10"/>
        <v>0</v>
      </c>
      <c r="X62" s="252">
        <f t="shared" si="1"/>
        <v>0</v>
      </c>
      <c r="Y62" s="252">
        <f t="shared" si="11"/>
        <v>0</v>
      </c>
      <c r="Z62" s="252">
        <f t="shared" si="2"/>
        <v>0</v>
      </c>
      <c r="AA62" s="252">
        <f t="shared" si="12"/>
        <v>0</v>
      </c>
      <c r="AB62" s="252">
        <f t="shared" si="15"/>
        <v>0</v>
      </c>
      <c r="AC62" s="254">
        <f t="shared" si="3"/>
        <v>0</v>
      </c>
    </row>
    <row r="63" spans="1:29" x14ac:dyDescent="0.35">
      <c r="A63" s="227" t="s">
        <v>102</v>
      </c>
      <c r="B63" s="212">
        <f>'Self-Suff'!L63</f>
        <v>1.9643391976617429E-2</v>
      </c>
      <c r="C63" s="213">
        <f>Resources!L64</f>
        <v>4.4850151804400286E-3</v>
      </c>
      <c r="D63" s="223">
        <f t="shared" si="4"/>
        <v>1.9643391976617429E-2</v>
      </c>
      <c r="E63" s="223">
        <f t="shared" si="5"/>
        <v>3.9286783953234863E-3</v>
      </c>
      <c r="F63" s="223">
        <f t="shared" si="6"/>
        <v>1.5714713581293942E-2</v>
      </c>
      <c r="G63" s="223">
        <f t="shared" si="7"/>
        <v>4.379782717856977</v>
      </c>
      <c r="H63" s="223">
        <f t="shared" si="16"/>
        <v>1.7206757739855884E-2</v>
      </c>
      <c r="I63" s="224">
        <f t="shared" si="13"/>
        <v>3.2920999999999999E-2</v>
      </c>
      <c r="J63" s="216"/>
      <c r="K63" s="227" t="s">
        <v>102</v>
      </c>
      <c r="L63" s="225">
        <f t="shared" si="17"/>
        <v>1.9643391976617429E-2</v>
      </c>
      <c r="M63" s="226">
        <f t="shared" si="17"/>
        <v>4.4850151804400286E-3</v>
      </c>
      <c r="N63" s="223">
        <f t="shared" si="0"/>
        <v>0</v>
      </c>
      <c r="O63" s="223">
        <f t="shared" si="9"/>
        <v>0</v>
      </c>
      <c r="P63" s="224">
        <f t="shared" si="14"/>
        <v>0</v>
      </c>
      <c r="Q63" s="219"/>
      <c r="R63" s="216"/>
      <c r="S63" s="252" t="s">
        <v>102</v>
      </c>
      <c r="T63" s="252">
        <f>[1]Allocation!I63</f>
        <v>5.6400222272758654E-3</v>
      </c>
      <c r="U63" s="252">
        <f>[1]Allocation!J63</f>
        <v>4.6778101856655204E-3</v>
      </c>
      <c r="V63" s="253">
        <f>'[2]Adjusted Resources'!V62</f>
        <v>0</v>
      </c>
      <c r="W63" s="252">
        <f t="shared" si="10"/>
        <v>0</v>
      </c>
      <c r="X63" s="252">
        <f t="shared" si="1"/>
        <v>0</v>
      </c>
      <c r="Y63" s="252">
        <f t="shared" si="11"/>
        <v>0</v>
      </c>
      <c r="Z63" s="252">
        <f t="shared" si="2"/>
        <v>0</v>
      </c>
      <c r="AA63" s="252">
        <f t="shared" si="12"/>
        <v>0</v>
      </c>
      <c r="AB63" s="252">
        <f t="shared" si="15"/>
        <v>0</v>
      </c>
      <c r="AC63" s="254">
        <f t="shared" si="3"/>
        <v>0</v>
      </c>
    </row>
    <row r="64" spans="1:29" x14ac:dyDescent="0.35">
      <c r="A64" s="233" t="s">
        <v>104</v>
      </c>
      <c r="B64" s="212">
        <f>SUM(B7:B63)</f>
        <v>1</v>
      </c>
      <c r="C64" s="213">
        <f>SUM(C7:C63)</f>
        <v>0.99517877441649594</v>
      </c>
      <c r="D64" s="220"/>
      <c r="E64" s="220"/>
      <c r="F64" s="220"/>
      <c r="G64" s="220"/>
      <c r="H64" s="220"/>
      <c r="I64" s="221">
        <f>SUM(I7:I63)</f>
        <v>0.58251299999999984</v>
      </c>
      <c r="J64" s="216"/>
      <c r="K64" s="233" t="s">
        <v>104</v>
      </c>
      <c r="L64" s="234">
        <f>SUM(L7:L63)</f>
        <v>1</v>
      </c>
      <c r="M64" s="235">
        <f>SUM(M7:M63)</f>
        <v>0.99517877441649594</v>
      </c>
      <c r="N64" s="236"/>
      <c r="O64" s="237"/>
      <c r="P64" s="220"/>
      <c r="Q64" s="235"/>
      <c r="R64" s="216"/>
      <c r="S64" s="252" t="s">
        <v>104</v>
      </c>
      <c r="T64" s="252">
        <f>SUM(T7:T63)</f>
        <v>1.0000000000000002</v>
      </c>
      <c r="U64" s="252">
        <f>SUM(U7:U63)</f>
        <v>1.0000000000000002</v>
      </c>
      <c r="V64" s="252"/>
      <c r="W64" s="252"/>
      <c r="X64" s="252"/>
      <c r="Y64" s="252"/>
      <c r="Z64" s="252"/>
      <c r="AA64" s="252"/>
      <c r="AB64" s="252"/>
      <c r="AC64" s="254">
        <f>SUM(AC7:AC63)</f>
        <v>0.49672600000000006</v>
      </c>
    </row>
    <row r="65" spans="2:29" hidden="1" x14ac:dyDescent="0.35">
      <c r="B65" s="212"/>
      <c r="C65" s="213"/>
    </row>
    <row r="66" spans="2:29" hidden="1" x14ac:dyDescent="0.35">
      <c r="C66" s="213"/>
      <c r="D66" s="238"/>
      <c r="E66" s="238"/>
      <c r="F66" s="238"/>
      <c r="G66" s="238"/>
      <c r="H66" s="238"/>
      <c r="I66" s="239"/>
      <c r="J66" s="239"/>
      <c r="K66" s="240"/>
      <c r="M66" s="238"/>
      <c r="N66" s="238"/>
      <c r="O66" s="238"/>
      <c r="P66" s="238"/>
      <c r="Q66" s="241"/>
      <c r="R66" s="241"/>
      <c r="S66" s="241"/>
      <c r="V66" s="238"/>
      <c r="W66" s="238"/>
      <c r="X66" s="238"/>
      <c r="Y66" s="238"/>
      <c r="Z66" s="238"/>
      <c r="AA66" s="238"/>
      <c r="AB66" s="238"/>
      <c r="AC66" s="239"/>
    </row>
    <row r="69" spans="2:29" hidden="1" x14ac:dyDescent="0.35">
      <c r="I69" s="187"/>
      <c r="J69" s="187"/>
      <c r="AC69" s="187"/>
    </row>
    <row r="70" spans="2:29" hidden="1" x14ac:dyDescent="0.35">
      <c r="I70" s="187"/>
      <c r="J70" s="187"/>
      <c r="AC70" s="187"/>
    </row>
    <row r="71" spans="2:29" hidden="1" x14ac:dyDescent="0.35">
      <c r="I71" s="187"/>
      <c r="J71" s="187"/>
      <c r="AC71" s="187"/>
    </row>
    <row r="72" spans="2:29" hidden="1" x14ac:dyDescent="0.35">
      <c r="I72" s="187"/>
      <c r="J72" s="187"/>
      <c r="AC72" s="187"/>
    </row>
    <row r="73" spans="2:29" hidden="1" x14ac:dyDescent="0.35">
      <c r="I73" s="187"/>
      <c r="J73" s="187"/>
      <c r="AC73" s="187"/>
    </row>
    <row r="74" spans="2:29" hidden="1" x14ac:dyDescent="0.35">
      <c r="I74" s="187"/>
      <c r="J74" s="187"/>
      <c r="AC74" s="187"/>
    </row>
    <row r="75" spans="2:29" hidden="1" x14ac:dyDescent="0.35">
      <c r="I75" s="187"/>
      <c r="J75" s="187"/>
      <c r="AC75" s="187"/>
    </row>
  </sheetData>
  <sheetProtection sheet="1" objects="1" scenarios="1" selectLockedCells="1"/>
  <mergeCells count="8">
    <mergeCell ref="S3:AC3"/>
    <mergeCell ref="A2:I2"/>
    <mergeCell ref="K2:Q2"/>
    <mergeCell ref="A3:B3"/>
    <mergeCell ref="C3:I3"/>
    <mergeCell ref="K3:L3"/>
    <mergeCell ref="M3:Q3"/>
    <mergeCell ref="S2:AC2"/>
  </mergeCells>
  <pageMargins left="0.7" right="0.7" top="0.75" bottom="0.75" header="0.3" footer="0.3"/>
  <pageSetup scale="86"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8" t="s">
        <v>0</v>
      </c>
      <c r="B2" s="149"/>
      <c r="C2" s="149"/>
      <c r="D2" s="149"/>
      <c r="E2" s="149"/>
      <c r="F2" s="149"/>
      <c r="G2" s="149"/>
      <c r="H2" s="149"/>
      <c r="I2" s="150"/>
      <c r="J2" s="2"/>
      <c r="K2" s="151" t="s">
        <v>0</v>
      </c>
      <c r="L2" s="152"/>
      <c r="M2" s="152"/>
      <c r="N2" s="152"/>
      <c r="O2" s="152"/>
      <c r="P2" s="152"/>
      <c r="Q2" s="153"/>
      <c r="R2" s="4"/>
      <c r="S2" s="148" t="s">
        <v>0</v>
      </c>
      <c r="T2" s="149"/>
      <c r="U2" s="149"/>
      <c r="V2" s="149"/>
      <c r="W2" s="149"/>
      <c r="X2" s="149"/>
      <c r="Y2" s="149"/>
      <c r="Z2" s="149"/>
      <c r="AA2" s="149"/>
      <c r="AB2" s="149"/>
      <c r="AC2" s="150"/>
      <c r="AD2" s="147"/>
      <c r="AE2" s="265" t="s">
        <v>150</v>
      </c>
      <c r="AF2" s="265"/>
      <c r="AG2" s="265"/>
      <c r="AH2" s="265"/>
      <c r="AI2" s="265"/>
      <c r="AJ2" s="265"/>
      <c r="AK2" s="265"/>
      <c r="AL2" s="175"/>
    </row>
    <row r="3" spans="1:40" s="8" customFormat="1" ht="20.149999999999999" customHeight="1" x14ac:dyDescent="0.3">
      <c r="A3" s="266" t="s">
        <v>1</v>
      </c>
      <c r="B3" s="267"/>
      <c r="C3" s="268" t="s">
        <v>2</v>
      </c>
      <c r="D3" s="268"/>
      <c r="E3" s="268"/>
      <c r="F3" s="268"/>
      <c r="G3" s="268"/>
      <c r="H3" s="268"/>
      <c r="I3" s="268"/>
      <c r="J3" s="6"/>
      <c r="K3" s="266" t="s">
        <v>1</v>
      </c>
      <c r="L3" s="267"/>
      <c r="M3" s="262" t="s">
        <v>3</v>
      </c>
      <c r="N3" s="263"/>
      <c r="O3" s="263"/>
      <c r="P3" s="263"/>
      <c r="Q3" s="264"/>
      <c r="R3" s="7"/>
      <c r="S3" s="266" t="s">
        <v>1</v>
      </c>
      <c r="T3" s="267"/>
      <c r="U3" s="262" t="s">
        <v>4</v>
      </c>
      <c r="V3" s="263"/>
      <c r="W3" s="263"/>
      <c r="X3" s="263"/>
      <c r="Y3" s="263"/>
      <c r="Z3" s="263"/>
      <c r="AA3" s="263"/>
      <c r="AB3" s="263"/>
      <c r="AC3" s="264"/>
      <c r="AD3" s="141"/>
      <c r="AE3" s="265"/>
      <c r="AF3" s="265"/>
      <c r="AG3" s="265"/>
      <c r="AH3" s="265"/>
      <c r="AI3" s="265"/>
      <c r="AJ3" s="265"/>
      <c r="AK3" s="265"/>
      <c r="AL3" s="175"/>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86" t="s">
        <v>25</v>
      </c>
      <c r="AG4" s="286"/>
      <c r="AH4" s="286"/>
      <c r="AI4" s="286"/>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6"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58">
        <f>I7</f>
        <v>0</v>
      </c>
      <c r="AG7" s="158">
        <f>P7</f>
        <v>0</v>
      </c>
      <c r="AH7" s="158">
        <f>AC7</f>
        <v>3.5603999999999997E-2</v>
      </c>
      <c r="AI7" s="67">
        <f>SUM(AF7:AH7)</f>
        <v>3.5603999999999997E-2</v>
      </c>
      <c r="AJ7" s="67">
        <f>AI7/$AI$64</f>
        <v>2.240008858365556E-2</v>
      </c>
      <c r="AK7" s="159">
        <f>AJ7*11931577000</f>
        <v>267268381.74270725</v>
      </c>
      <c r="AL7" s="177">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55" t="s">
        <v>48</v>
      </c>
      <c r="AF8" s="158">
        <f t="shared" ref="AF8:AF63" si="15">I8</f>
        <v>0</v>
      </c>
      <c r="AG8" s="158">
        <f t="shared" ref="AG8:AG63" si="16">P8</f>
        <v>2.1999999999999999E-5</v>
      </c>
      <c r="AH8" s="158">
        <f t="shared" ref="AH8:AH63" si="17">AC8</f>
        <v>0</v>
      </c>
      <c r="AI8" s="67">
        <f t="shared" ref="AI8:AI63" si="18">SUM(AF8:AH8)</f>
        <v>2.1999999999999999E-5</v>
      </c>
      <c r="AJ8" s="67">
        <f t="shared" ref="AJ8:AJ63" si="19">AI8/$AI$64</f>
        <v>1.3841196181339804E-5</v>
      </c>
      <c r="AK8" s="159">
        <f t="shared" ref="AK8:AK63" si="20">AJ8*11931577000</f>
        <v>165147.29800976184</v>
      </c>
      <c r="AL8" s="177">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55" t="s">
        <v>49</v>
      </c>
      <c r="AF9" s="158">
        <f t="shared" si="15"/>
        <v>0</v>
      </c>
      <c r="AG9" s="158">
        <f t="shared" si="16"/>
        <v>0</v>
      </c>
      <c r="AH9" s="158">
        <f t="shared" si="17"/>
        <v>7.2999999999999996E-4</v>
      </c>
      <c r="AI9" s="67">
        <f t="shared" si="18"/>
        <v>7.2999999999999996E-4</v>
      </c>
      <c r="AJ9" s="67">
        <f t="shared" si="19"/>
        <v>4.5927605510809349E-4</v>
      </c>
      <c r="AK9" s="159">
        <f t="shared" si="20"/>
        <v>5479887.6157784611</v>
      </c>
      <c r="AL9" s="177">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58">
        <f t="shared" si="15"/>
        <v>0</v>
      </c>
      <c r="AG10" s="158">
        <f t="shared" si="16"/>
        <v>0</v>
      </c>
      <c r="AH10" s="158">
        <f t="shared" si="17"/>
        <v>5.4250000000000001E-3</v>
      </c>
      <c r="AI10" s="67">
        <f t="shared" si="18"/>
        <v>5.4250000000000001E-3</v>
      </c>
      <c r="AJ10" s="67">
        <f t="shared" si="19"/>
        <v>3.4131131492622017E-3</v>
      </c>
      <c r="AK10" s="159">
        <f t="shared" si="20"/>
        <v>40723822.350134455</v>
      </c>
      <c r="AL10" s="177">
        <v>3</v>
      </c>
      <c r="AM10" s="5">
        <v>0.57679999999999998</v>
      </c>
      <c r="AN10" s="160"/>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58">
        <f t="shared" si="15"/>
        <v>0</v>
      </c>
      <c r="AG11" s="158">
        <f t="shared" si="16"/>
        <v>0</v>
      </c>
      <c r="AH11" s="158">
        <f t="shared" si="17"/>
        <v>9.0200000000000002E-4</v>
      </c>
      <c r="AI11" s="67">
        <f t="shared" si="18"/>
        <v>9.0200000000000002E-4</v>
      </c>
      <c r="AJ11" s="67">
        <f t="shared" si="19"/>
        <v>5.6748904343493199E-4</v>
      </c>
      <c r="AK11" s="159">
        <f t="shared" si="20"/>
        <v>6771039.2184002353</v>
      </c>
      <c r="AL11" s="177">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58">
        <f t="shared" si="15"/>
        <v>0</v>
      </c>
      <c r="AG12" s="158">
        <f t="shared" si="16"/>
        <v>4.4499999999999997E-4</v>
      </c>
      <c r="AH12" s="158">
        <f t="shared" si="17"/>
        <v>0</v>
      </c>
      <c r="AI12" s="67">
        <f t="shared" si="18"/>
        <v>4.4499999999999997E-4</v>
      </c>
      <c r="AJ12" s="67">
        <f t="shared" si="19"/>
        <v>2.79969650031646E-4</v>
      </c>
      <c r="AK12" s="159">
        <f t="shared" si="20"/>
        <v>3340479.4370156368</v>
      </c>
      <c r="AL12" s="177">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1" t="s">
        <v>53</v>
      </c>
      <c r="AF13" s="162">
        <f t="shared" si="15"/>
        <v>2.4243000000000001E-2</v>
      </c>
      <c r="AG13" s="162">
        <f t="shared" si="16"/>
        <v>0</v>
      </c>
      <c r="AH13" s="162">
        <f t="shared" si="17"/>
        <v>2.4243000000000001E-2</v>
      </c>
      <c r="AI13" s="163">
        <f t="shared" si="18"/>
        <v>4.8486000000000001E-2</v>
      </c>
      <c r="AJ13" s="67">
        <f t="shared" si="19"/>
        <v>3.0504738093110988E-2</v>
      </c>
      <c r="AK13" s="159">
        <f t="shared" si="20"/>
        <v>363969631.42278689</v>
      </c>
      <c r="AL13" s="177">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58">
        <f t="shared" si="15"/>
        <v>0</v>
      </c>
      <c r="AG14" s="158">
        <f t="shared" si="16"/>
        <v>0</v>
      </c>
      <c r="AH14" s="158">
        <f t="shared" si="17"/>
        <v>5.4299999999999997E-4</v>
      </c>
      <c r="AI14" s="67">
        <f t="shared" si="18"/>
        <v>5.4299999999999997E-4</v>
      </c>
      <c r="AJ14" s="67">
        <f t="shared" si="19"/>
        <v>3.4162588756670516E-4</v>
      </c>
      <c r="AK14" s="159">
        <f t="shared" si="20"/>
        <v>4076135.5826954851</v>
      </c>
      <c r="AL14" s="177">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58">
        <f t="shared" si="15"/>
        <v>3.7780000000000001E-3</v>
      </c>
      <c r="AG15" s="158">
        <f t="shared" si="16"/>
        <v>0</v>
      </c>
      <c r="AH15" s="158">
        <f t="shared" si="17"/>
        <v>3.7750000000000001E-3</v>
      </c>
      <c r="AI15" s="67">
        <f t="shared" si="18"/>
        <v>7.5530000000000007E-3</v>
      </c>
      <c r="AJ15" s="67">
        <f t="shared" si="19"/>
        <v>4.7519343071663429E-3</v>
      </c>
      <c r="AK15" s="159">
        <f t="shared" si="20"/>
        <v>56698070.08489687</v>
      </c>
      <c r="AL15" s="177">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1" t="s">
        <v>56</v>
      </c>
      <c r="AF16" s="162">
        <f t="shared" si="15"/>
        <v>0</v>
      </c>
      <c r="AG16" s="162">
        <f t="shared" si="16"/>
        <v>0</v>
      </c>
      <c r="AH16" s="162">
        <f t="shared" si="17"/>
        <v>2.7262000000000002E-2</v>
      </c>
      <c r="AI16" s="163">
        <f t="shared" si="18"/>
        <v>2.7262000000000002E-2</v>
      </c>
      <c r="AJ16" s="67">
        <f t="shared" si="19"/>
        <v>1.7151758649803898E-2</v>
      </c>
      <c r="AK16" s="159">
        <f t="shared" si="20"/>
        <v>204647529.01555124</v>
      </c>
      <c r="AL16" s="177">
        <v>1</v>
      </c>
      <c r="AM16" s="164">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58">
        <f t="shared" si="15"/>
        <v>0</v>
      </c>
      <c r="AG17" s="158">
        <f t="shared" si="16"/>
        <v>0</v>
      </c>
      <c r="AH17" s="158">
        <f t="shared" si="17"/>
        <v>6.4499999999999996E-4</v>
      </c>
      <c r="AI17" s="67">
        <f t="shared" si="18"/>
        <v>6.4499999999999996E-4</v>
      </c>
      <c r="AJ17" s="67">
        <f t="shared" si="19"/>
        <v>4.0579870622564423E-4</v>
      </c>
      <c r="AK17" s="159">
        <f t="shared" si="20"/>
        <v>4841818.5098316539</v>
      </c>
      <c r="AL17" s="177">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58">
        <f t="shared" si="15"/>
        <v>0</v>
      </c>
      <c r="AG18" s="158">
        <f t="shared" si="16"/>
        <v>0</v>
      </c>
      <c r="AH18" s="158">
        <f t="shared" si="17"/>
        <v>3.421E-3</v>
      </c>
      <c r="AI18" s="67">
        <f t="shared" si="18"/>
        <v>3.421E-3</v>
      </c>
      <c r="AJ18" s="67">
        <f t="shared" si="19"/>
        <v>2.1523060061983397E-3</v>
      </c>
      <c r="AK18" s="159">
        <f t="shared" si="20"/>
        <v>25680404.840517968</v>
      </c>
      <c r="AL18" s="177">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1" t="s">
        <v>59</v>
      </c>
      <c r="AF19" s="162">
        <f t="shared" si="15"/>
        <v>0</v>
      </c>
      <c r="AG19" s="162">
        <f t="shared" si="16"/>
        <v>0</v>
      </c>
      <c r="AH19" s="162">
        <f t="shared" si="17"/>
        <v>4.8170000000000001E-3</v>
      </c>
      <c r="AI19" s="163">
        <f t="shared" si="18"/>
        <v>4.8170000000000001E-3</v>
      </c>
      <c r="AJ19" s="67">
        <f t="shared" si="19"/>
        <v>3.0305928184324472E-3</v>
      </c>
      <c r="AK19" s="159">
        <f t="shared" si="20"/>
        <v>36159751.568773761</v>
      </c>
      <c r="AL19" s="177">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58">
        <f t="shared" si="15"/>
        <v>0</v>
      </c>
      <c r="AG20" s="158">
        <f t="shared" si="16"/>
        <v>3.4699999999999998E-4</v>
      </c>
      <c r="AH20" s="158">
        <f t="shared" si="17"/>
        <v>0</v>
      </c>
      <c r="AI20" s="67">
        <f t="shared" si="18"/>
        <v>3.4699999999999998E-4</v>
      </c>
      <c r="AJ20" s="67">
        <f t="shared" si="19"/>
        <v>2.1831341249658689E-4</v>
      </c>
      <c r="AK20" s="159">
        <f t="shared" si="20"/>
        <v>2604823.2913357886</v>
      </c>
      <c r="AL20" s="177">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1" t="s">
        <v>61</v>
      </c>
      <c r="AF21" s="162">
        <f t="shared" si="15"/>
        <v>2.3799000000000001E-2</v>
      </c>
      <c r="AG21" s="162">
        <f t="shared" si="16"/>
        <v>0</v>
      </c>
      <c r="AH21" s="162">
        <f t="shared" si="17"/>
        <v>2.3736E-2</v>
      </c>
      <c r="AI21" s="163">
        <f t="shared" si="18"/>
        <v>4.7535000000000001E-2</v>
      </c>
      <c r="AJ21" s="67">
        <f t="shared" si="19"/>
        <v>2.9906420930908527E-2</v>
      </c>
      <c r="AK21" s="159">
        <f t="shared" si="20"/>
        <v>356830764.1315468</v>
      </c>
      <c r="AL21" s="177">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1" t="s">
        <v>62</v>
      </c>
      <c r="AF22" s="162">
        <f t="shared" si="15"/>
        <v>3.8700000000000002E-3</v>
      </c>
      <c r="AG22" s="162">
        <f t="shared" si="16"/>
        <v>0</v>
      </c>
      <c r="AH22" s="162">
        <f t="shared" si="17"/>
        <v>3.8539999999999998E-3</v>
      </c>
      <c r="AI22" s="163">
        <f t="shared" si="18"/>
        <v>7.724E-3</v>
      </c>
      <c r="AJ22" s="67">
        <f t="shared" si="19"/>
        <v>4.8595181502122109E-3</v>
      </c>
      <c r="AK22" s="159">
        <f t="shared" si="20"/>
        <v>57981714.992154561</v>
      </c>
      <c r="AL22" s="177">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58">
        <f t="shared" si="15"/>
        <v>0</v>
      </c>
      <c r="AG23" s="158">
        <f t="shared" si="16"/>
        <v>0</v>
      </c>
      <c r="AH23" s="158">
        <f t="shared" si="17"/>
        <v>1.6850000000000001E-3</v>
      </c>
      <c r="AI23" s="67">
        <f t="shared" si="18"/>
        <v>1.6850000000000001E-3</v>
      </c>
      <c r="AJ23" s="67">
        <f t="shared" si="19"/>
        <v>1.0601097984344352E-3</v>
      </c>
      <c r="AK23" s="159">
        <f t="shared" si="20"/>
        <v>12648781.688474942</v>
      </c>
      <c r="AL23" s="177">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58">
        <f t="shared" si="15"/>
        <v>0</v>
      </c>
      <c r="AG24" s="158">
        <f t="shared" si="16"/>
        <v>5.0199999999999995E-4</v>
      </c>
      <c r="AH24" s="158">
        <f t="shared" si="17"/>
        <v>0</v>
      </c>
      <c r="AI24" s="67">
        <f t="shared" si="18"/>
        <v>5.0199999999999995E-4</v>
      </c>
      <c r="AJ24" s="67">
        <f t="shared" si="19"/>
        <v>3.1583093104693553E-4</v>
      </c>
      <c r="AK24" s="159">
        <f t="shared" si="20"/>
        <v>3768361.0727682021</v>
      </c>
      <c r="AL24" s="177">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1" t="s">
        <v>65</v>
      </c>
      <c r="AF25" s="162">
        <f t="shared" si="15"/>
        <v>0</v>
      </c>
      <c r="AG25" s="162">
        <f t="shared" si="16"/>
        <v>0</v>
      </c>
      <c r="AH25" s="162">
        <f t="shared" si="17"/>
        <v>0.28247800000000001</v>
      </c>
      <c r="AI25" s="163">
        <f t="shared" si="18"/>
        <v>0.28247800000000001</v>
      </c>
      <c r="AJ25" s="163">
        <f t="shared" si="19"/>
        <v>0.17771970067784115</v>
      </c>
      <c r="AK25" s="165">
        <f t="shared" si="20"/>
        <v>2120476293.0546138</v>
      </c>
      <c r="AL25" s="177">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58">
        <f t="shared" si="15"/>
        <v>4.3249999999999999E-3</v>
      </c>
      <c r="AG26" s="158">
        <f t="shared" si="16"/>
        <v>0</v>
      </c>
      <c r="AH26" s="158">
        <f t="shared" si="17"/>
        <v>4.3030000000000004E-3</v>
      </c>
      <c r="AI26" s="67">
        <f t="shared" si="18"/>
        <v>8.6280000000000003E-3</v>
      </c>
      <c r="AJ26" s="67">
        <f t="shared" si="19"/>
        <v>5.4282654842090832E-3</v>
      </c>
      <c r="AK26" s="159">
        <f t="shared" si="20"/>
        <v>64767767.601282962</v>
      </c>
      <c r="AL26" s="177">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1" t="s">
        <v>67</v>
      </c>
      <c r="AF27" s="162">
        <f t="shared" si="15"/>
        <v>0</v>
      </c>
      <c r="AG27" s="162">
        <f t="shared" si="16"/>
        <v>0</v>
      </c>
      <c r="AH27" s="162">
        <f t="shared" si="17"/>
        <v>5.7250000000000001E-3</v>
      </c>
      <c r="AI27" s="163">
        <f t="shared" si="18"/>
        <v>5.7250000000000001E-3</v>
      </c>
      <c r="AJ27" s="163">
        <f t="shared" si="19"/>
        <v>3.6018567335531992E-3</v>
      </c>
      <c r="AK27" s="165">
        <f t="shared" si="20"/>
        <v>42975830.959358476</v>
      </c>
      <c r="AL27" s="177">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58">
        <f t="shared" si="15"/>
        <v>0</v>
      </c>
      <c r="AG28" s="158">
        <f t="shared" si="16"/>
        <v>3.2299999999999999E-4</v>
      </c>
      <c r="AH28" s="158">
        <f t="shared" si="17"/>
        <v>0</v>
      </c>
      <c r="AI28" s="67">
        <f t="shared" si="18"/>
        <v>3.2299999999999999E-4</v>
      </c>
      <c r="AJ28" s="67">
        <f t="shared" si="19"/>
        <v>2.0321392575330712E-4</v>
      </c>
      <c r="AK28" s="159">
        <f t="shared" si="20"/>
        <v>2424662.6025978671</v>
      </c>
      <c r="AL28" s="177">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58">
        <f t="shared" si="15"/>
        <v>0</v>
      </c>
      <c r="AG29" s="158">
        <f t="shared" si="16"/>
        <v>0</v>
      </c>
      <c r="AH29" s="158">
        <f t="shared" si="17"/>
        <v>2.081E-3</v>
      </c>
      <c r="AI29" s="67">
        <f t="shared" si="18"/>
        <v>2.081E-3</v>
      </c>
      <c r="AJ29" s="67">
        <f t="shared" si="19"/>
        <v>1.3092513296985514E-3</v>
      </c>
      <c r="AK29" s="159">
        <f t="shared" si="20"/>
        <v>15621433.052650653</v>
      </c>
      <c r="AL29" s="177">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1" t="s">
        <v>70</v>
      </c>
      <c r="AF30" s="162">
        <f t="shared" si="15"/>
        <v>7.6909999999999999E-3</v>
      </c>
      <c r="AG30" s="162">
        <f t="shared" si="16"/>
        <v>0</v>
      </c>
      <c r="AH30" s="162">
        <f t="shared" si="17"/>
        <v>7.6819999999999996E-3</v>
      </c>
      <c r="AI30" s="163">
        <f t="shared" si="18"/>
        <v>1.5373E-2</v>
      </c>
      <c r="AJ30" s="163">
        <f t="shared" si="19"/>
        <v>9.6718504043516729E-3</v>
      </c>
      <c r="AK30" s="165">
        <f t="shared" si="20"/>
        <v>115400427.83200312</v>
      </c>
      <c r="AL30" s="177">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58">
        <f t="shared" si="15"/>
        <v>0</v>
      </c>
      <c r="AG31" s="158">
        <f t="shared" si="16"/>
        <v>1.8900000000000001E-4</v>
      </c>
      <c r="AH31" s="158">
        <f t="shared" si="17"/>
        <v>0</v>
      </c>
      <c r="AI31" s="67">
        <f t="shared" si="18"/>
        <v>1.8900000000000001E-4</v>
      </c>
      <c r="AJ31" s="67">
        <f t="shared" si="19"/>
        <v>1.1890845810332832E-4</v>
      </c>
      <c r="AK31" s="159">
        <f t="shared" si="20"/>
        <v>1418765.4238111358</v>
      </c>
      <c r="AL31" s="177">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58">
        <f t="shared" si="15"/>
        <v>0</v>
      </c>
      <c r="AG32" s="158">
        <f t="shared" si="16"/>
        <v>0</v>
      </c>
      <c r="AH32" s="158">
        <f t="shared" si="17"/>
        <v>3.0600000000000001E-4</v>
      </c>
      <c r="AI32" s="67">
        <f t="shared" si="18"/>
        <v>3.0600000000000001E-4</v>
      </c>
      <c r="AJ32" s="67">
        <f t="shared" si="19"/>
        <v>1.9251845597681729E-4</v>
      </c>
      <c r="AK32" s="159">
        <f t="shared" si="20"/>
        <v>2297048.7814085055</v>
      </c>
      <c r="AL32" s="177">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1" t="s">
        <v>73</v>
      </c>
      <c r="AF33" s="162">
        <f t="shared" si="15"/>
        <v>1.2029E-2</v>
      </c>
      <c r="AG33" s="162">
        <f t="shared" si="16"/>
        <v>0</v>
      </c>
      <c r="AH33" s="162">
        <f t="shared" si="17"/>
        <v>1.1985000000000001E-2</v>
      </c>
      <c r="AI33" s="163">
        <f t="shared" si="18"/>
        <v>2.4014000000000001E-2</v>
      </c>
      <c r="AJ33" s="163">
        <f t="shared" si="19"/>
        <v>1.5108294777213366E-2</v>
      </c>
      <c r="AK33" s="165">
        <f t="shared" si="20"/>
        <v>180265782.47301912</v>
      </c>
      <c r="AL33" s="177">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1" t="s">
        <v>74</v>
      </c>
      <c r="AF34" s="162">
        <f t="shared" si="15"/>
        <v>0</v>
      </c>
      <c r="AG34" s="162">
        <f t="shared" si="16"/>
        <v>0</v>
      </c>
      <c r="AH34" s="162">
        <f t="shared" si="17"/>
        <v>3.0339999999999998E-3</v>
      </c>
      <c r="AI34" s="163">
        <f t="shared" si="18"/>
        <v>3.0339999999999998E-3</v>
      </c>
      <c r="AJ34" s="163">
        <f t="shared" si="19"/>
        <v>1.9088267824629529E-3</v>
      </c>
      <c r="AK34" s="165">
        <f t="shared" si="20"/>
        <v>22775313.734618973</v>
      </c>
      <c r="AL34" s="177">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58">
        <f t="shared" si="15"/>
        <v>0</v>
      </c>
      <c r="AG35" s="158">
        <f t="shared" si="16"/>
        <v>0</v>
      </c>
      <c r="AH35" s="158">
        <f t="shared" si="17"/>
        <v>2.0560000000000001E-3</v>
      </c>
      <c r="AI35" s="67">
        <f t="shared" si="18"/>
        <v>2.0560000000000001E-3</v>
      </c>
      <c r="AJ35" s="67">
        <f t="shared" si="19"/>
        <v>1.2935226976743019E-3</v>
      </c>
      <c r="AK35" s="159">
        <f t="shared" si="20"/>
        <v>15433765.668548653</v>
      </c>
      <c r="AL35" s="177">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1" t="s">
        <v>76</v>
      </c>
      <c r="AF36" s="162">
        <f t="shared" si="15"/>
        <v>8.5285E-2</v>
      </c>
      <c r="AG36" s="162">
        <f t="shared" si="16"/>
        <v>0</v>
      </c>
      <c r="AH36" s="162">
        <f t="shared" si="17"/>
        <v>8.3790000000000003E-2</v>
      </c>
      <c r="AI36" s="163">
        <f t="shared" si="18"/>
        <v>0.169075</v>
      </c>
      <c r="AJ36" s="163">
        <f t="shared" si="19"/>
        <v>0.10637273838000125</v>
      </c>
      <c r="AK36" s="165">
        <f t="shared" si="20"/>
        <v>1269194518.6818402</v>
      </c>
      <c r="AL36" s="177">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1" t="s">
        <v>77</v>
      </c>
      <c r="AF37" s="162">
        <f t="shared" si="15"/>
        <v>8.3540000000000003E-3</v>
      </c>
      <c r="AG37" s="162">
        <f t="shared" si="16"/>
        <v>0</v>
      </c>
      <c r="AH37" s="162">
        <f t="shared" si="17"/>
        <v>8.1300000000000001E-3</v>
      </c>
      <c r="AI37" s="163">
        <f t="shared" si="18"/>
        <v>1.6483999999999999E-2</v>
      </c>
      <c r="AJ37" s="163">
        <f t="shared" si="19"/>
        <v>1.0370830811509333E-2</v>
      </c>
      <c r="AK37" s="165">
        <f t="shared" si="20"/>
        <v>123740366.38149609</v>
      </c>
      <c r="AL37" s="177">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58">
        <f t="shared" si="15"/>
        <v>0</v>
      </c>
      <c r="AG38" s="158">
        <f t="shared" si="16"/>
        <v>3.68E-4</v>
      </c>
      <c r="AH38" s="158">
        <f t="shared" si="17"/>
        <v>0</v>
      </c>
      <c r="AI38" s="67">
        <f t="shared" si="18"/>
        <v>3.68E-4</v>
      </c>
      <c r="AJ38" s="67">
        <f t="shared" si="19"/>
        <v>2.3152546339695672E-4</v>
      </c>
      <c r="AK38" s="159">
        <f t="shared" si="20"/>
        <v>2762463.8939814707</v>
      </c>
      <c r="AL38" s="177">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1" t="s">
        <v>79</v>
      </c>
      <c r="AF39" s="162">
        <f t="shared" si="15"/>
        <v>6.6626000000000005E-2</v>
      </c>
      <c r="AG39" s="162">
        <f t="shared" si="16"/>
        <v>0</v>
      </c>
      <c r="AH39" s="162">
        <f t="shared" si="17"/>
        <v>6.4343999999999998E-2</v>
      </c>
      <c r="AI39" s="163">
        <f t="shared" si="18"/>
        <v>0.13097</v>
      </c>
      <c r="AJ39" s="163">
        <f t="shared" si="19"/>
        <v>8.2399157448639737E-2</v>
      </c>
      <c r="AK39" s="165">
        <f t="shared" si="20"/>
        <v>983151891.83356857</v>
      </c>
      <c r="AL39" s="177">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1" t="s">
        <v>80</v>
      </c>
      <c r="AF40" s="162">
        <f t="shared" si="15"/>
        <v>0</v>
      </c>
      <c r="AG40" s="162">
        <f t="shared" si="16"/>
        <v>0</v>
      </c>
      <c r="AH40" s="162">
        <f t="shared" si="17"/>
        <v>3.6262000000000003E-2</v>
      </c>
      <c r="AI40" s="163">
        <f t="shared" si="18"/>
        <v>3.6262000000000003E-2</v>
      </c>
      <c r="AJ40" s="163">
        <f t="shared" si="19"/>
        <v>2.2814066178533821E-2</v>
      </c>
      <c r="AK40" s="165">
        <f t="shared" si="20"/>
        <v>272207787.29227203</v>
      </c>
      <c r="AL40" s="177">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58">
        <f t="shared" si="15"/>
        <v>0</v>
      </c>
      <c r="AG41" s="158">
        <f t="shared" si="16"/>
        <v>0</v>
      </c>
      <c r="AH41" s="158">
        <f t="shared" si="17"/>
        <v>1.3749999999999999E-3</v>
      </c>
      <c r="AI41" s="67">
        <f t="shared" si="18"/>
        <v>1.3749999999999999E-3</v>
      </c>
      <c r="AJ41" s="67">
        <f t="shared" si="19"/>
        <v>8.6507476133373766E-4</v>
      </c>
      <c r="AK41" s="159">
        <f t="shared" si="20"/>
        <v>10321706.125610113</v>
      </c>
      <c r="AL41" s="177">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1" t="s">
        <v>82</v>
      </c>
      <c r="AF42" s="162">
        <f t="shared" si="15"/>
        <v>5.8235000000000002E-2</v>
      </c>
      <c r="AG42" s="162">
        <f t="shared" si="16"/>
        <v>0</v>
      </c>
      <c r="AH42" s="162">
        <f t="shared" si="17"/>
        <v>5.7799000000000003E-2</v>
      </c>
      <c r="AI42" s="163">
        <f t="shared" si="18"/>
        <v>0.116034</v>
      </c>
      <c r="AJ42" s="163">
        <f t="shared" si="19"/>
        <v>7.300224353207195E-2</v>
      </c>
      <c r="AK42" s="165">
        <f t="shared" si="20"/>
        <v>871031889.87566841</v>
      </c>
      <c r="AL42" s="177">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1" t="s">
        <v>83</v>
      </c>
      <c r="AF43" s="162">
        <f t="shared" si="15"/>
        <v>8.3527000000000004E-2</v>
      </c>
      <c r="AG43" s="162">
        <f t="shared" si="16"/>
        <v>0</v>
      </c>
      <c r="AH43" s="162">
        <f t="shared" si="17"/>
        <v>8.3123000000000002E-2</v>
      </c>
      <c r="AI43" s="163">
        <f t="shared" si="18"/>
        <v>0.16665000000000002</v>
      </c>
      <c r="AJ43" s="163">
        <f t="shared" si="19"/>
        <v>0.10484706107364904</v>
      </c>
      <c r="AK43" s="165">
        <f t="shared" si="20"/>
        <v>1250990782.4239461</v>
      </c>
      <c r="AL43" s="177">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58">
        <f t="shared" si="15"/>
        <v>0</v>
      </c>
      <c r="AG44" s="158">
        <f t="shared" si="16"/>
        <v>0</v>
      </c>
      <c r="AH44" s="158">
        <f t="shared" si="17"/>
        <v>1.8973E-2</v>
      </c>
      <c r="AI44" s="67">
        <f t="shared" si="18"/>
        <v>1.8973E-2</v>
      </c>
      <c r="AJ44" s="67">
        <f t="shared" si="19"/>
        <v>1.1936773415843642E-2</v>
      </c>
      <c r="AK44" s="159">
        <f t="shared" si="20"/>
        <v>142424531.14269143</v>
      </c>
      <c r="AL44" s="177">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1" t="s">
        <v>85</v>
      </c>
      <c r="AF45" s="162">
        <f t="shared" si="15"/>
        <v>1.9054999999999999E-2</v>
      </c>
      <c r="AG45" s="162">
        <f t="shared" si="16"/>
        <v>0</v>
      </c>
      <c r="AH45" s="162">
        <f t="shared" si="17"/>
        <v>1.9030999999999999E-2</v>
      </c>
      <c r="AI45" s="163">
        <f t="shared" si="18"/>
        <v>3.8085999999999995E-2</v>
      </c>
      <c r="AJ45" s="163">
        <f t="shared" si="19"/>
        <v>2.3961627171023077E-2</v>
      </c>
      <c r="AK45" s="165">
        <f t="shared" si="20"/>
        <v>285899999.63635403</v>
      </c>
      <c r="AL45" s="177">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58">
        <f t="shared" si="15"/>
        <v>6.4989999999999996E-3</v>
      </c>
      <c r="AG46" s="158">
        <f t="shared" si="16"/>
        <v>0</v>
      </c>
      <c r="AH46" s="158">
        <f t="shared" si="17"/>
        <v>6.4989999999999996E-3</v>
      </c>
      <c r="AI46" s="67">
        <f t="shared" si="18"/>
        <v>1.2997999999999999E-2</v>
      </c>
      <c r="AJ46" s="67">
        <f t="shared" si="19"/>
        <v>8.1776303620479437E-3</v>
      </c>
      <c r="AK46" s="159">
        <f t="shared" si="20"/>
        <v>97572026.342312917</v>
      </c>
      <c r="AL46" s="177">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1" t="s">
        <v>87</v>
      </c>
      <c r="AF47" s="162">
        <f t="shared" si="15"/>
        <v>1.7038999999999999E-2</v>
      </c>
      <c r="AG47" s="162">
        <f t="shared" si="16"/>
        <v>0</v>
      </c>
      <c r="AH47" s="162">
        <f t="shared" si="17"/>
        <v>1.7033E-2</v>
      </c>
      <c r="AI47" s="163">
        <f t="shared" si="18"/>
        <v>3.4071999999999998E-2</v>
      </c>
      <c r="AJ47" s="163">
        <f t="shared" si="19"/>
        <v>2.1436238013209534E-2</v>
      </c>
      <c r="AK47" s="165">
        <f t="shared" si="20"/>
        <v>255768124.44493657</v>
      </c>
      <c r="AL47" s="177">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58">
        <f t="shared" si="15"/>
        <v>1.1802999999999999E-2</v>
      </c>
      <c r="AG48" s="158">
        <f t="shared" si="16"/>
        <v>0</v>
      </c>
      <c r="AH48" s="158">
        <f t="shared" si="17"/>
        <v>1.1771999999999999E-2</v>
      </c>
      <c r="AI48" s="67">
        <f t="shared" si="18"/>
        <v>2.3574999999999999E-2</v>
      </c>
      <c r="AJ48" s="163">
        <f t="shared" si="19"/>
        <v>1.4832099998867539E-2</v>
      </c>
      <c r="AK48" s="165">
        <f t="shared" si="20"/>
        <v>176970343.20818794</v>
      </c>
      <c r="AL48" s="177">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1" t="s">
        <v>89</v>
      </c>
      <c r="AF49" s="162">
        <f t="shared" si="15"/>
        <v>4.3110000000000002E-2</v>
      </c>
      <c r="AG49" s="162">
        <f t="shared" si="16"/>
        <v>0</v>
      </c>
      <c r="AH49" s="162">
        <f t="shared" si="17"/>
        <v>4.3108E-2</v>
      </c>
      <c r="AI49" s="163">
        <f t="shared" si="18"/>
        <v>8.6218000000000003E-2</v>
      </c>
      <c r="AJ49" s="163">
        <f t="shared" si="19"/>
        <v>5.4243647834670693E-2</v>
      </c>
      <c r="AK49" s="165">
        <f t="shared" si="20"/>
        <v>647212260.90025663</v>
      </c>
      <c r="AL49" s="177">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1" t="s">
        <v>90</v>
      </c>
      <c r="AF50" s="162">
        <f t="shared" si="15"/>
        <v>0</v>
      </c>
      <c r="AG50" s="162">
        <f t="shared" si="16"/>
        <v>0</v>
      </c>
      <c r="AH50" s="162">
        <f t="shared" si="17"/>
        <v>6.7029999999999998E-3</v>
      </c>
      <c r="AI50" s="163">
        <f t="shared" si="18"/>
        <v>6.7029999999999998E-3</v>
      </c>
      <c r="AJ50" s="163">
        <f t="shared" si="19"/>
        <v>4.2171608183418502E-3</v>
      </c>
      <c r="AK50" s="165">
        <f t="shared" si="20"/>
        <v>50317379.025428794</v>
      </c>
      <c r="AL50" s="177">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1" t="s">
        <v>91</v>
      </c>
      <c r="AF51" s="162">
        <f t="shared" si="15"/>
        <v>0</v>
      </c>
      <c r="AG51" s="162">
        <f t="shared" si="16"/>
        <v>0</v>
      </c>
      <c r="AH51" s="162">
        <f t="shared" si="17"/>
        <v>4.4689999999999999E-3</v>
      </c>
      <c r="AI51" s="163">
        <f t="shared" si="18"/>
        <v>4.4689999999999999E-3</v>
      </c>
      <c r="AJ51" s="163">
        <f t="shared" si="19"/>
        <v>2.8116502606548902E-3</v>
      </c>
      <c r="AK51" s="165">
        <f t="shared" si="20"/>
        <v>33547421.582073893</v>
      </c>
      <c r="AL51" s="177">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58">
        <f t="shared" si="15"/>
        <v>0</v>
      </c>
      <c r="AG52" s="158">
        <f t="shared" si="16"/>
        <v>5.8E-5</v>
      </c>
      <c r="AH52" s="158">
        <f t="shared" si="17"/>
        <v>0</v>
      </c>
      <c r="AI52" s="67">
        <f t="shared" si="18"/>
        <v>5.8E-5</v>
      </c>
      <c r="AJ52" s="67">
        <f t="shared" si="19"/>
        <v>3.6490426296259487E-5</v>
      </c>
      <c r="AK52" s="159">
        <f t="shared" si="20"/>
        <v>435388.3311166449</v>
      </c>
      <c r="AL52" s="177">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58">
        <f t="shared" si="15"/>
        <v>0</v>
      </c>
      <c r="AG53" s="158">
        <f t="shared" si="16"/>
        <v>0</v>
      </c>
      <c r="AH53" s="158">
        <f t="shared" si="17"/>
        <v>1.0269999999999999E-3</v>
      </c>
      <c r="AI53" s="67">
        <f t="shared" si="18"/>
        <v>1.0269999999999999E-3</v>
      </c>
      <c r="AJ53" s="67">
        <f t="shared" si="19"/>
        <v>6.4613220355618081E-4</v>
      </c>
      <c r="AK53" s="159">
        <f t="shared" si="20"/>
        <v>7709376.1389102452</v>
      </c>
      <c r="AL53" s="177">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58">
        <f t="shared" si="15"/>
        <v>0</v>
      </c>
      <c r="AG54" s="158">
        <f t="shared" si="16"/>
        <v>0</v>
      </c>
      <c r="AH54" s="158">
        <f t="shared" si="17"/>
        <v>9.2910000000000006E-3</v>
      </c>
      <c r="AI54" s="67">
        <f t="shared" si="18"/>
        <v>9.2910000000000006E-3</v>
      </c>
      <c r="AJ54" s="67">
        <f t="shared" si="19"/>
        <v>5.8453888054921877E-3</v>
      </c>
      <c r="AK54" s="159">
        <f t="shared" si="20"/>
        <v>69744706.627668053</v>
      </c>
      <c r="AL54" s="177">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1" t="s">
        <v>95</v>
      </c>
      <c r="AF55" s="162">
        <f t="shared" si="15"/>
        <v>1.1384E-2</v>
      </c>
      <c r="AG55" s="162">
        <f t="shared" si="16"/>
        <v>0</v>
      </c>
      <c r="AH55" s="162">
        <f t="shared" si="17"/>
        <v>1.1358E-2</v>
      </c>
      <c r="AI55" s="163">
        <f t="shared" si="18"/>
        <v>2.2741999999999998E-2</v>
      </c>
      <c r="AJ55" s="163">
        <f t="shared" si="19"/>
        <v>1.4308021979819537E-2</v>
      </c>
      <c r="AK55" s="165">
        <f t="shared" si="20"/>
        <v>170717265.96990925</v>
      </c>
      <c r="AL55" s="177">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1" t="s">
        <v>96</v>
      </c>
      <c r="AF56" s="162">
        <f t="shared" si="15"/>
        <v>1.4102E-2</v>
      </c>
      <c r="AG56" s="162">
        <f t="shared" si="16"/>
        <v>0</v>
      </c>
      <c r="AH56" s="162">
        <f t="shared" si="17"/>
        <v>1.4086E-2</v>
      </c>
      <c r="AI56" s="163">
        <f t="shared" si="18"/>
        <v>2.8187999999999998E-2</v>
      </c>
      <c r="AJ56" s="163">
        <f t="shared" si="19"/>
        <v>1.7734347179982107E-2</v>
      </c>
      <c r="AK56" s="165">
        <f t="shared" si="20"/>
        <v>211598728.92268938</v>
      </c>
      <c r="AL56" s="177">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1" t="s">
        <v>97</v>
      </c>
      <c r="AF57" s="162">
        <f t="shared" si="15"/>
        <v>3.4970000000000001E-3</v>
      </c>
      <c r="AG57" s="162">
        <f t="shared" si="16"/>
        <v>0</v>
      </c>
      <c r="AH57" s="162">
        <f t="shared" si="17"/>
        <v>3.3540000000000002E-3</v>
      </c>
      <c r="AI57" s="163">
        <f t="shared" si="18"/>
        <v>6.8510000000000003E-3</v>
      </c>
      <c r="AJ57" s="163">
        <f t="shared" si="19"/>
        <v>4.3102743199254093E-3</v>
      </c>
      <c r="AK57" s="165">
        <f t="shared" si="20"/>
        <v>51428369.939312652</v>
      </c>
      <c r="AL57" s="177"/>
      <c r="AM57" s="5">
        <v>0.1676</v>
      </c>
      <c r="AN57" s="160"/>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1" t="s">
        <v>98</v>
      </c>
      <c r="AF58" s="162">
        <f t="shared" si="15"/>
        <v>1.9449999999999999E-3</v>
      </c>
      <c r="AG58" s="162">
        <f t="shared" si="16"/>
        <v>0</v>
      </c>
      <c r="AH58" s="162">
        <f t="shared" si="17"/>
        <v>1.8010000000000001E-3</v>
      </c>
      <c r="AI58" s="163">
        <f t="shared" si="18"/>
        <v>3.7460000000000002E-3</v>
      </c>
      <c r="AJ58" s="163">
        <f t="shared" si="19"/>
        <v>2.3567782225135869E-3</v>
      </c>
      <c r="AK58" s="165">
        <f t="shared" si="20"/>
        <v>28120080.833843995</v>
      </c>
      <c r="AL58" s="177"/>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1" t="s">
        <v>99</v>
      </c>
      <c r="AF59" s="162">
        <f t="shared" si="15"/>
        <v>0</v>
      </c>
      <c r="AG59" s="162">
        <f t="shared" si="16"/>
        <v>2.81E-4</v>
      </c>
      <c r="AH59" s="162">
        <f t="shared" si="17"/>
        <v>0</v>
      </c>
      <c r="AI59" s="163">
        <f t="shared" si="18"/>
        <v>2.81E-4</v>
      </c>
      <c r="AJ59" s="163">
        <f t="shared" si="19"/>
        <v>1.767898239525675E-4</v>
      </c>
      <c r="AK59" s="165">
        <f t="shared" si="20"/>
        <v>2109381.3973065033</v>
      </c>
      <c r="AL59" s="177"/>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1" t="s">
        <v>100</v>
      </c>
      <c r="AF60" s="162">
        <f t="shared" si="15"/>
        <v>3.3728000000000001E-2</v>
      </c>
      <c r="AG60" s="162">
        <f t="shared" si="16"/>
        <v>0</v>
      </c>
      <c r="AH60" s="162">
        <f t="shared" si="17"/>
        <v>1.5471E-2</v>
      </c>
      <c r="AI60" s="163">
        <f t="shared" si="18"/>
        <v>4.9199E-2</v>
      </c>
      <c r="AJ60" s="163">
        <f t="shared" si="19"/>
        <v>3.0953318678442591E-2</v>
      </c>
      <c r="AK60" s="165">
        <f t="shared" si="20"/>
        <v>369321905.21737599</v>
      </c>
      <c r="AL60" s="177"/>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1" t="s">
        <v>101</v>
      </c>
      <c r="AF61" s="162">
        <f t="shared" si="15"/>
        <v>0</v>
      </c>
      <c r="AG61" s="162">
        <f t="shared" si="16"/>
        <v>9.77E-4</v>
      </c>
      <c r="AH61" s="162">
        <f t="shared" si="17"/>
        <v>0</v>
      </c>
      <c r="AI61" s="163">
        <f t="shared" si="18"/>
        <v>9.77E-4</v>
      </c>
      <c r="AJ61" s="67">
        <f t="shared" si="19"/>
        <v>6.1467493950768135E-4</v>
      </c>
      <c r="AK61" s="159">
        <f t="shared" si="20"/>
        <v>7334041.3707062425</v>
      </c>
      <c r="AL61" s="177"/>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1" t="s">
        <v>102</v>
      </c>
      <c r="AF62" s="162">
        <f t="shared" si="15"/>
        <v>3.2920999999999999E-2</v>
      </c>
      <c r="AG62" s="162">
        <f t="shared" si="16"/>
        <v>0</v>
      </c>
      <c r="AH62" s="162">
        <f t="shared" si="17"/>
        <v>2.2675000000000001E-2</v>
      </c>
      <c r="AI62" s="163">
        <f t="shared" si="18"/>
        <v>5.5596E-2</v>
      </c>
      <c r="AJ62" s="163">
        <f t="shared" si="19"/>
        <v>3.4977961040807623E-2</v>
      </c>
      <c r="AK62" s="165">
        <f t="shared" si="20"/>
        <v>417342235.46139628</v>
      </c>
      <c r="AL62" s="177"/>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1" t="s">
        <v>103</v>
      </c>
      <c r="AF63" s="162">
        <f t="shared" si="15"/>
        <v>5.6680000000000003E-3</v>
      </c>
      <c r="AG63" s="162">
        <f t="shared" si="16"/>
        <v>0</v>
      </c>
      <c r="AH63" s="162">
        <f t="shared" si="17"/>
        <v>5.6670000000000002E-3</v>
      </c>
      <c r="AI63" s="163">
        <f t="shared" si="18"/>
        <v>1.1335000000000001E-2</v>
      </c>
      <c r="AJ63" s="163">
        <f t="shared" si="19"/>
        <v>7.1313617597948496E-3</v>
      </c>
      <c r="AK63" s="165">
        <f t="shared" si="20"/>
        <v>85088391.951847747</v>
      </c>
      <c r="AL63" s="177"/>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59">
        <f t="shared" si="31"/>
        <v>11931577000</v>
      </c>
      <c r="AL64" s="177"/>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59" t="s">
        <v>0</v>
      </c>
      <c r="B1" s="260"/>
      <c r="C1" s="260"/>
      <c r="D1" s="260"/>
      <c r="E1" s="260"/>
      <c r="F1" s="260"/>
      <c r="G1" s="260"/>
      <c r="H1" s="260"/>
      <c r="I1" s="261"/>
      <c r="J1" s="2"/>
      <c r="K1" s="262" t="s">
        <v>0</v>
      </c>
      <c r="L1" s="263"/>
      <c r="M1" s="263"/>
      <c r="N1" s="263"/>
      <c r="O1" s="263"/>
      <c r="P1" s="263"/>
      <c r="Q1" s="264"/>
      <c r="R1" s="4"/>
      <c r="S1" s="259" t="s">
        <v>0</v>
      </c>
      <c r="T1" s="260"/>
      <c r="U1" s="260"/>
      <c r="V1" s="260"/>
      <c r="W1" s="260"/>
      <c r="X1" s="260"/>
      <c r="Y1" s="260"/>
      <c r="Z1" s="260"/>
      <c r="AA1" s="260"/>
      <c r="AB1" s="260"/>
      <c r="AC1" s="261"/>
      <c r="AD1" s="178"/>
      <c r="AE1" s="287" t="s">
        <v>158</v>
      </c>
      <c r="AF1" s="288"/>
      <c r="AG1" s="288"/>
      <c r="AH1" s="288"/>
      <c r="AI1" s="288"/>
      <c r="AJ1" s="288"/>
      <c r="AK1" s="288"/>
      <c r="AL1" s="288"/>
    </row>
    <row r="2" spans="1:39" s="8" customFormat="1" ht="20.149999999999999" customHeight="1" x14ac:dyDescent="0.3">
      <c r="A2" s="266" t="s">
        <v>1</v>
      </c>
      <c r="B2" s="267"/>
      <c r="C2" s="268" t="s">
        <v>2</v>
      </c>
      <c r="D2" s="268"/>
      <c r="E2" s="268"/>
      <c r="F2" s="268"/>
      <c r="G2" s="268"/>
      <c r="H2" s="268"/>
      <c r="I2" s="268"/>
      <c r="J2" s="6"/>
      <c r="K2" s="266" t="s">
        <v>1</v>
      </c>
      <c r="L2" s="267"/>
      <c r="M2" s="262" t="s">
        <v>3</v>
      </c>
      <c r="N2" s="263"/>
      <c r="O2" s="263"/>
      <c r="P2" s="263"/>
      <c r="Q2" s="264"/>
      <c r="R2" s="7"/>
      <c r="S2" s="266" t="s">
        <v>1</v>
      </c>
      <c r="T2" s="267"/>
      <c r="U2" s="262" t="s">
        <v>4</v>
      </c>
      <c r="V2" s="263"/>
      <c r="W2" s="263"/>
      <c r="X2" s="263"/>
      <c r="Y2" s="263"/>
      <c r="Z2" s="263"/>
      <c r="AA2" s="263"/>
      <c r="AB2" s="263"/>
      <c r="AC2" s="264"/>
      <c r="AD2" s="179"/>
      <c r="AE2" s="289"/>
      <c r="AF2" s="290"/>
      <c r="AG2" s="290"/>
      <c r="AH2" s="290"/>
      <c r="AI2" s="290"/>
      <c r="AJ2" s="290"/>
      <c r="AK2" s="290"/>
      <c r="AL2" s="290"/>
    </row>
    <row r="3" spans="1:39" s="15" customFormat="1" ht="97" customHeight="1" x14ac:dyDescent="0.35">
      <c r="A3" s="180" t="s">
        <v>5</v>
      </c>
      <c r="B3" s="180" t="s">
        <v>6</v>
      </c>
      <c r="C3" s="180" t="s">
        <v>7</v>
      </c>
      <c r="D3" s="180" t="s">
        <v>8</v>
      </c>
      <c r="E3" s="180" t="s">
        <v>9</v>
      </c>
      <c r="F3" s="180" t="s">
        <v>10</v>
      </c>
      <c r="G3" s="180" t="s">
        <v>11</v>
      </c>
      <c r="H3" s="180" t="s">
        <v>12</v>
      </c>
      <c r="I3" s="180" t="s">
        <v>13</v>
      </c>
      <c r="J3" s="10"/>
      <c r="K3" s="180" t="s">
        <v>5</v>
      </c>
      <c r="L3" s="180" t="s">
        <v>6</v>
      </c>
      <c r="M3" s="11" t="s">
        <v>7</v>
      </c>
      <c r="N3" s="12" t="s">
        <v>14</v>
      </c>
      <c r="O3" s="12" t="s">
        <v>15</v>
      </c>
      <c r="P3" s="12" t="s">
        <v>16</v>
      </c>
      <c r="Q3" s="13"/>
      <c r="R3" s="10"/>
      <c r="S3" s="180" t="s">
        <v>5</v>
      </c>
      <c r="T3" s="14" t="s">
        <v>6</v>
      </c>
      <c r="U3" s="14" t="s">
        <v>7</v>
      </c>
      <c r="V3" s="180" t="s">
        <v>17</v>
      </c>
      <c r="W3" s="180" t="s">
        <v>18</v>
      </c>
      <c r="X3" s="180" t="s">
        <v>19</v>
      </c>
      <c r="Y3" s="180" t="s">
        <v>155</v>
      </c>
      <c r="Z3" s="180" t="s">
        <v>21</v>
      </c>
      <c r="AA3" s="180" t="s">
        <v>22</v>
      </c>
      <c r="AB3" s="180" t="s">
        <v>23</v>
      </c>
      <c r="AC3" s="180" t="s">
        <v>24</v>
      </c>
      <c r="AD3" s="180"/>
      <c r="AE3" s="180" t="s">
        <v>5</v>
      </c>
      <c r="AF3" s="256" t="s">
        <v>25</v>
      </c>
      <c r="AG3" s="257"/>
      <c r="AH3" s="257"/>
      <c r="AI3" s="257"/>
      <c r="AJ3" s="257"/>
      <c r="AK3" s="257"/>
      <c r="AL3" s="258"/>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4"/>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6" t="s">
        <v>152</v>
      </c>
      <c r="B63" s="33"/>
      <c r="C63" s="34">
        <f>Resources!L9</f>
        <v>1.774105616306147E-3</v>
      </c>
      <c r="D63" s="34">
        <f>Resources!M9</f>
        <v>0</v>
      </c>
      <c r="E63" s="34">
        <f>Resources!N9</f>
        <v>0</v>
      </c>
      <c r="F63" s="34">
        <f>Resources!O9</f>
        <v>0</v>
      </c>
      <c r="G63" s="34">
        <f>Resources!P9</f>
        <v>0</v>
      </c>
      <c r="H63" s="34">
        <f>Resources!Q9</f>
        <v>0</v>
      </c>
      <c r="I63" s="34">
        <f>Resources!R9</f>
        <v>0</v>
      </c>
      <c r="J63" s="37"/>
      <c r="K63" s="166"/>
      <c r="L63" s="168"/>
      <c r="M63" s="169"/>
      <c r="N63" s="72"/>
      <c r="O63" s="72"/>
      <c r="P63" s="167"/>
      <c r="Q63" s="40"/>
      <c r="R63" s="37"/>
      <c r="S63" s="169"/>
      <c r="T63" s="73"/>
      <c r="U63" s="169"/>
      <c r="V63" s="170"/>
      <c r="W63" s="72"/>
      <c r="X63" s="37"/>
      <c r="Y63" s="37"/>
      <c r="Z63" s="72"/>
      <c r="AA63" s="37"/>
      <c r="AB63" s="72"/>
      <c r="AC63" s="171"/>
      <c r="AD63" s="172"/>
      <c r="AE63" s="166"/>
      <c r="AF63" s="173"/>
      <c r="AG63" s="173"/>
      <c r="AH63" s="173"/>
      <c r="AI63" s="37"/>
      <c r="AJ63" s="72"/>
      <c r="AK63" s="174"/>
      <c r="AL63" s="17"/>
    </row>
    <row r="64" spans="1:38" ht="18" customHeight="1" x14ac:dyDescent="0.3">
      <c r="A64" s="166"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6"/>
      <c r="L64" s="168"/>
      <c r="M64" s="169"/>
      <c r="N64" s="72"/>
      <c r="O64" s="72"/>
      <c r="P64" s="167"/>
      <c r="Q64" s="40"/>
      <c r="R64" s="37"/>
      <c r="S64" s="169"/>
      <c r="T64" s="73"/>
      <c r="U64" s="169"/>
      <c r="V64" s="170"/>
      <c r="W64" s="72"/>
      <c r="X64" s="37"/>
      <c r="Y64" s="37"/>
      <c r="Z64" s="72"/>
      <c r="AA64" s="37"/>
      <c r="AB64" s="72"/>
      <c r="AC64" s="171"/>
      <c r="AD64" s="172"/>
      <c r="AE64" s="166"/>
      <c r="AF64" s="173"/>
      <c r="AG64" s="173"/>
      <c r="AH64" s="173"/>
      <c r="AI64" s="37"/>
      <c r="AJ64" s="72"/>
      <c r="AK64" s="174"/>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91" t="s">
        <v>105</v>
      </c>
      <c r="B3" s="292"/>
      <c r="C3" s="292"/>
      <c r="D3" s="292"/>
      <c r="E3" s="292"/>
      <c r="F3" s="292"/>
      <c r="G3" s="292"/>
      <c r="H3" s="292"/>
      <c r="I3" s="292"/>
      <c r="J3" s="292"/>
      <c r="K3" s="292"/>
      <c r="L3" s="292"/>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93" t="s">
        <v>126</v>
      </c>
      <c r="B1" s="293"/>
      <c r="C1" s="293"/>
      <c r="D1" s="293"/>
      <c r="E1" s="293"/>
      <c r="F1" s="293"/>
      <c r="G1" s="293"/>
      <c r="H1" s="293"/>
      <c r="I1" s="293"/>
      <c r="J1" s="293"/>
      <c r="K1" s="293"/>
      <c r="L1" s="293"/>
    </row>
    <row r="2" spans="1:12" s="113" customFormat="1" ht="14.5" x14ac:dyDescent="0.35">
      <c r="A2" s="112"/>
      <c r="B2" s="294"/>
      <c r="C2" s="294"/>
      <c r="D2" s="294"/>
      <c r="E2" s="294"/>
      <c r="F2" s="294"/>
      <c r="G2" s="294"/>
      <c r="H2" s="294"/>
      <c r="I2" s="294"/>
      <c r="J2" s="294"/>
      <c r="K2" s="294"/>
      <c r="L2" s="294"/>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1">
        <v>52686264.119999997</v>
      </c>
      <c r="H6" s="126"/>
      <c r="I6" s="125">
        <v>264714.09999999998</v>
      </c>
      <c r="J6" s="181">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1">
        <v>210868.68</v>
      </c>
      <c r="H7" s="126"/>
      <c r="I7" s="125">
        <v>162.75</v>
      </c>
      <c r="J7" s="181">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1">
        <v>851616.48</v>
      </c>
      <c r="H8" s="126"/>
      <c r="I8" s="125">
        <v>14723.1</v>
      </c>
      <c r="J8" s="181">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1">
        <v>2405080.08</v>
      </c>
      <c r="H9" s="126"/>
      <c r="I9" s="125"/>
      <c r="J9" s="181">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1">
        <v>7340639.04</v>
      </c>
      <c r="H10" s="126"/>
      <c r="I10" s="125">
        <v>164966.9</v>
      </c>
      <c r="J10" s="181">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1">
        <v>1033590.72</v>
      </c>
      <c r="H11" s="126"/>
      <c r="I11" s="125">
        <v>20672.400000000001</v>
      </c>
      <c r="J11" s="181">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1">
        <v>756812.28</v>
      </c>
      <c r="H12" s="126"/>
      <c r="I12" s="125">
        <v>2667</v>
      </c>
      <c r="J12" s="181">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1">
        <v>26882210.640000001</v>
      </c>
      <c r="H13" s="126"/>
      <c r="I13" s="125">
        <v>133707</v>
      </c>
      <c r="J13" s="181">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1">
        <v>1109395.92</v>
      </c>
      <c r="H14" s="126"/>
      <c r="I14" s="125">
        <v>22799.7</v>
      </c>
      <c r="J14" s="181">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1">
        <v>3472355.64</v>
      </c>
      <c r="H15" s="126"/>
      <c r="I15" s="125">
        <v>66130.75</v>
      </c>
      <c r="J15" s="181">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1">
        <v>33243671.879999999</v>
      </c>
      <c r="H16" s="126"/>
      <c r="I16" s="125">
        <v>727543.25</v>
      </c>
      <c r="J16" s="181">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1">
        <v>1001184.36</v>
      </c>
      <c r="H17" s="126"/>
      <c r="I17" s="125">
        <v>15110.2</v>
      </c>
      <c r="J17" s="181">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1">
        <v>5464455.5999999996</v>
      </c>
      <c r="H18" s="126"/>
      <c r="I18" s="125">
        <v>79080.399999999994</v>
      </c>
      <c r="J18" s="181">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1">
        <v>5606643.4800000004</v>
      </c>
      <c r="H19" s="126"/>
      <c r="I19" s="125">
        <v>111662.95</v>
      </c>
      <c r="J19" s="181">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1">
        <v>1120161.1200000001</v>
      </c>
      <c r="H20" s="126"/>
      <c r="I20" s="125">
        <v>1710.45</v>
      </c>
      <c r="J20" s="181">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1">
        <v>22657898.039999999</v>
      </c>
      <c r="H21" s="126"/>
      <c r="I21" s="125">
        <v>402624.25</v>
      </c>
      <c r="J21" s="181">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1">
        <v>3876507</v>
      </c>
      <c r="H22" s="126"/>
      <c r="I22" s="125">
        <v>83155.8</v>
      </c>
      <c r="J22" s="181">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1">
        <v>2231930.2799999998</v>
      </c>
      <c r="H23" s="126"/>
      <c r="I23" s="125">
        <v>49420.35</v>
      </c>
      <c r="J23" s="181">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1">
        <v>1094208</v>
      </c>
      <c r="H24" s="126"/>
      <c r="I24" s="125">
        <v>23323.65</v>
      </c>
      <c r="J24" s="181">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1">
        <v>328285449</v>
      </c>
      <c r="H25" s="126"/>
      <c r="I25" s="125">
        <v>2019671.15</v>
      </c>
      <c r="J25" s="181">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1">
        <v>3751558.92</v>
      </c>
      <c r="H26" s="126"/>
      <c r="I26" s="125">
        <v>79191.350000000006</v>
      </c>
      <c r="J26" s="181">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1">
        <v>11436132</v>
      </c>
      <c r="H27" s="126"/>
      <c r="I27" s="125">
        <v>171214.75</v>
      </c>
      <c r="J27" s="181">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1">
        <v>635190</v>
      </c>
      <c r="H28" s="126"/>
      <c r="I28" s="125">
        <v>4399.5</v>
      </c>
      <c r="J28" s="181">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1">
        <v>3558323.28</v>
      </c>
      <c r="H29" s="126"/>
      <c r="I29" s="125">
        <v>21532</v>
      </c>
      <c r="J29" s="181">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1">
        <v>8360230.5599999996</v>
      </c>
      <c r="H30" s="126"/>
      <c r="I30" s="125">
        <v>198507.4</v>
      </c>
      <c r="J30" s="181">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1">
        <v>569973.84</v>
      </c>
      <c r="H31" s="126"/>
      <c r="I31" s="125">
        <v>2608.9</v>
      </c>
      <c r="J31" s="181">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1">
        <v>467535.35999999999</v>
      </c>
      <c r="H32" s="126"/>
      <c r="I32" s="125">
        <v>379.75</v>
      </c>
      <c r="J32" s="181">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1">
        <v>10300721.279999999</v>
      </c>
      <c r="H33" s="126"/>
      <c r="I33" s="125">
        <v>162006.6</v>
      </c>
      <c r="J33" s="181">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1">
        <v>5905128</v>
      </c>
      <c r="H34" s="126"/>
      <c r="I34" s="125">
        <v>119992.6</v>
      </c>
      <c r="J34" s="181">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1">
        <v>2430468.48</v>
      </c>
      <c r="H35" s="126"/>
      <c r="I35" s="125">
        <v>39771.550000000003</v>
      </c>
      <c r="J35" s="181">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1">
        <v>66372300.119999997</v>
      </c>
      <c r="H36" s="126"/>
      <c r="I36" s="125">
        <v>970909.45</v>
      </c>
      <c r="J36" s="181">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1">
        <v>4961648.6399999997</v>
      </c>
      <c r="H37" s="126"/>
      <c r="I37" s="125">
        <v>80526.95</v>
      </c>
      <c r="J37" s="181">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1">
        <v>857081.52</v>
      </c>
      <c r="H38" s="126"/>
      <c r="I38" s="125">
        <v>14129.5</v>
      </c>
      <c r="J38" s="181">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1">
        <v>40186309.079999998</v>
      </c>
      <c r="H39" s="126"/>
      <c r="I39" s="125">
        <v>625522.80000000005</v>
      </c>
      <c r="J39" s="181">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1">
        <v>45490746.600000001</v>
      </c>
      <c r="H40" s="126"/>
      <c r="I40" s="125">
        <v>865936.75</v>
      </c>
      <c r="J40" s="181">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1">
        <v>1174432.68</v>
      </c>
      <c r="H41" s="126"/>
      <c r="I41" s="125">
        <v>21275.1</v>
      </c>
      <c r="J41" s="181">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1">
        <v>53377198.200000003</v>
      </c>
      <c r="H42" s="126"/>
      <c r="I42" s="125">
        <v>1060067.75</v>
      </c>
      <c r="J42" s="181">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1">
        <v>82486822.200000003</v>
      </c>
      <c r="H43" s="126"/>
      <c r="I43" s="125">
        <v>1526387.1</v>
      </c>
      <c r="J43" s="181">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1">
        <v>59962751.640000001</v>
      </c>
      <c r="H44" s="126"/>
      <c r="I44" s="125">
        <v>1191133.3</v>
      </c>
      <c r="J44" s="181">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1">
        <v>20790886.32</v>
      </c>
      <c r="H45" s="126"/>
      <c r="I45" s="125">
        <v>491068.9</v>
      </c>
      <c r="J45" s="181">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1">
        <v>5628773.1600000001</v>
      </c>
      <c r="H46" s="126"/>
      <c r="I46" s="125">
        <v>99272.6</v>
      </c>
      <c r="J46" s="181">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1">
        <v>27332841.359999999</v>
      </c>
      <c r="H47" s="126"/>
      <c r="I47" s="125">
        <v>285421.15000000002</v>
      </c>
      <c r="J47" s="181">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1">
        <v>10474112.039999999</v>
      </c>
      <c r="H48" s="126"/>
      <c r="I48" s="125">
        <v>58751.7</v>
      </c>
      <c r="J48" s="181">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1">
        <v>50083179.240000002</v>
      </c>
      <c r="H49" s="126"/>
      <c r="I49" s="125">
        <v>299048.40000000002</v>
      </c>
      <c r="J49" s="181">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1">
        <v>6439021.2000000002</v>
      </c>
      <c r="H50" s="126"/>
      <c r="I50" s="125">
        <v>38863.300000000003</v>
      </c>
      <c r="J50" s="181">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1">
        <v>6051075.2400000002</v>
      </c>
      <c r="H51" s="126"/>
      <c r="I51" s="125">
        <v>130656.05</v>
      </c>
      <c r="J51" s="181">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1">
        <v>316562.40000000002</v>
      </c>
      <c r="H52" s="126"/>
      <c r="I52" s="125">
        <v>550.9</v>
      </c>
      <c r="J52" s="181">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1">
        <v>1620150.96</v>
      </c>
      <c r="H53" s="126"/>
      <c r="I53" s="125">
        <v>39668.300000000003</v>
      </c>
      <c r="J53" s="181">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1">
        <v>11515767.24</v>
      </c>
      <c r="H54" s="126"/>
      <c r="I54" s="125">
        <v>80270.05</v>
      </c>
      <c r="J54" s="181">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1">
        <v>11919141</v>
      </c>
      <c r="H55" s="126"/>
      <c r="I55" s="125">
        <v>74340.7</v>
      </c>
      <c r="J55" s="181">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1">
        <v>14408818.199999999</v>
      </c>
      <c r="H56" s="126"/>
      <c r="I56" s="125">
        <v>321338.15000000002</v>
      </c>
      <c r="J56" s="181">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1">
        <v>5208623.76</v>
      </c>
      <c r="H57" s="126"/>
      <c r="I57" s="125">
        <v>120507.1</v>
      </c>
      <c r="J57" s="181">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1">
        <v>2279418.12</v>
      </c>
      <c r="H58" s="126"/>
      <c r="I58" s="125">
        <v>37162.65</v>
      </c>
      <c r="J58" s="181">
        <v>99669.62</v>
      </c>
      <c r="K58" s="127">
        <f t="shared" si="0"/>
        <v>7438649.46</v>
      </c>
      <c r="L58" s="128">
        <f t="shared" si="1"/>
        <v>1.9382460567008947E-3</v>
      </c>
    </row>
    <row r="59" spans="1:12" x14ac:dyDescent="0.35">
      <c r="A59" s="131" t="s">
        <v>125</v>
      </c>
      <c r="B59" s="125">
        <v>7883720.5999999996</v>
      </c>
      <c r="C59" s="124">
        <v>0</v>
      </c>
      <c r="D59" s="124">
        <v>21844.18</v>
      </c>
      <c r="E59" s="125"/>
      <c r="F59" s="125"/>
      <c r="G59" s="181">
        <v>3655350.6</v>
      </c>
      <c r="H59" s="126"/>
      <c r="I59" s="125"/>
      <c r="J59" s="181">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1">
        <v>657670.43999999994</v>
      </c>
      <c r="H60" s="126"/>
      <c r="I60" s="125">
        <v>3546.55</v>
      </c>
      <c r="J60" s="181">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1">
        <v>14843376.84</v>
      </c>
      <c r="H61" s="126"/>
      <c r="I61" s="125">
        <v>349345.5</v>
      </c>
      <c r="J61" s="181">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1">
        <v>1463149.44</v>
      </c>
      <c r="H62" s="126"/>
      <c r="I62" s="125">
        <v>28858.2</v>
      </c>
      <c r="J62" s="181">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1">
        <v>16803936.719999999</v>
      </c>
      <c r="H63" s="126"/>
      <c r="I63" s="125">
        <v>150019.1</v>
      </c>
      <c r="J63" s="181">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1">
        <v>5443674.96</v>
      </c>
      <c r="H64" s="126"/>
      <c r="I64" s="125">
        <v>31971.45</v>
      </c>
      <c r="J64" s="181">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DHCSDOC-1797567310-7348</_dlc_DocId>
    <_dlc_DocIdUrl xmlns="69bc34b3-1921-46c7-8c7a-d18363374b4b">
      <Url>https://dhcscagovauthoring/_layouts/15/DocIdRedir.aspx?ID=DHCSDOC-1797567310-7348</Url>
      <Description>DHCSDOC-1797567310-7348</Description>
    </_dlc_DocIdUrl>
  </documentManagement>
</p:properties>
</file>

<file path=customXml/itemProps1.xml><?xml version="1.0" encoding="utf-8"?>
<ds:datastoreItem xmlns:ds="http://schemas.openxmlformats.org/officeDocument/2006/customXml" ds:itemID="{D34A420B-838A-4998-A787-1DB83ACFD7E5}"/>
</file>

<file path=customXml/itemProps2.xml><?xml version="1.0" encoding="utf-8"?>
<ds:datastoreItem xmlns:ds="http://schemas.openxmlformats.org/officeDocument/2006/customXml" ds:itemID="{73E5F7E5-28FA-4759-AC07-CF1945FC19A2}"/>
</file>

<file path=customXml/itemProps3.xml><?xml version="1.0" encoding="utf-8"?>
<ds:datastoreItem xmlns:ds="http://schemas.openxmlformats.org/officeDocument/2006/customXml" ds:itemID="{837C06AB-9CBC-4DDD-8B3B-8FCB306A7F2D}"/>
</file>

<file path=customXml/itemProps4.xml><?xml version="1.0" encoding="utf-8"?>
<ds:datastoreItem xmlns:ds="http://schemas.openxmlformats.org/officeDocument/2006/customXml" ds:itemID="{6863DEE9-EB73-4B0F-89F9-8EA8BA0D39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Adjustment #1 ENC 7</vt:lpstr>
      <vt:lpstr>Adjustment #2 ENC 8</vt:lpstr>
      <vt:lpstr>Information</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TitleRegion1.s4.ac64.2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Enc-9-Resource-Adjust-Opt-3</dc:title>
  <dc:creator>Tchrist2</dc:creator>
  <cp:keywords/>
  <cp:lastModifiedBy>Liu, Becky@DHCS</cp:lastModifiedBy>
  <cp:lastPrinted>2022-06-08T19:22:51Z</cp:lastPrinted>
  <dcterms:created xsi:type="dcterms:W3CDTF">2017-06-13T15:16:29Z</dcterms:created>
  <dcterms:modified xsi:type="dcterms:W3CDTF">2023-11-06T23:15:27Z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385c8de4-aec1-4909-a705-67113615f15d</vt:lpwstr>
  </property>
  <property fmtid="{D5CDD505-2E9C-101B-9397-08002B2CF9AE}" pid="4" name="Division">
    <vt:lpwstr>11;#Community Services|c23dee46-a4de-4c29-8bbc-79830d9e7d7c</vt:lpwstr>
  </property>
</Properties>
</file>