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6"/>
  <workbookPr showInkAnnotation="0" codeName="ThisWorkbook"/>
  <mc:AlternateContent xmlns:mc="http://schemas.openxmlformats.org/markup-compatibility/2006">
    <mc:Choice Requires="x15">
      <x15ac:absPath xmlns:x15ac="http://schemas.microsoft.com/office/spreadsheetml/2010/11/ac" url="G:\Behavioral Health\MENTAL HEALTH\Fiscal\22\MH\MHSA\"/>
    </mc:Choice>
  </mc:AlternateContent>
  <xr:revisionPtr revIDLastSave="0" documentId="8_{546D1288-EC67-44ED-AD25-FB6E0AB78BAB}" xr6:coauthVersionLast="36" xr6:coauthVersionMax="36" xr10:uidLastSave="{00000000-0000-0000-0000-000000000000}"/>
  <bookViews>
    <workbookView xWindow="0" yWindow="0" windowWidth="25200" windowHeight="11655" tabRatio="584" firstSheet="4" activeTab="7" xr2:uid="{00000000-000D-0000-FFFF-FFFF00000000}"/>
  </bookViews>
  <sheets>
    <sheet name="DHCS Only" sheetId="1" state="hidden" r:id="rId1"/>
    <sheet name="1. Information" sheetId="2" r:id="rId2"/>
    <sheet name="Instructions 1. Information" sheetId="15" r:id="rId3"/>
    <sheet name="2. Component Summary" sheetId="3" r:id="rId4"/>
    <sheet name="Instructions 2. Component Summa" sheetId="25" r:id="rId5"/>
    <sheet name="3. CSS" sheetId="4" r:id="rId6"/>
    <sheet name="Instructions 3. CSS" sheetId="26" r:id="rId7"/>
    <sheet name="4. PEI" sheetId="5" r:id="rId8"/>
    <sheet name="Instructions 4. PEI" sheetId="27" r:id="rId9"/>
    <sheet name="5. INN" sheetId="6" r:id="rId10"/>
    <sheet name="Instructions 5. INN" sheetId="28" r:id="rId11"/>
    <sheet name="6. WET" sheetId="7" r:id="rId12"/>
    <sheet name="Instructions 6. WET" sheetId="29" r:id="rId13"/>
    <sheet name="7. CFTN" sheetId="8" r:id="rId14"/>
    <sheet name="Instructions 7. CFTN" sheetId="30" r:id="rId15"/>
    <sheet name="8. Adjustment (MHSA)" sheetId="9" r:id="rId16"/>
    <sheet name="Instructions 8. Adjust (MHSA)" sheetId="31" r:id="rId17"/>
    <sheet name="9. Adjustment (FFP)" sheetId="10" r:id="rId18"/>
    <sheet name="Instructions 9. Adjust (FFP)" sheetId="32" r:id="rId19"/>
    <sheet name="10. Comments" sheetId="11" r:id="rId20"/>
    <sheet name="Instructions 10. Comments" sheetId="33" r:id="rId21"/>
    <sheet name="Checks" sheetId="12" state="hidden" r:id="rId22"/>
    <sheet name="drop down fields" sheetId="13" state="hidden" r:id="rId23"/>
    <sheet name="E-1 CountyState2017" sheetId="14" state="hidden" r:id="rId24"/>
  </sheets>
  <externalReferences>
    <externalReference r:id="rId25"/>
    <externalReference r:id="rId26"/>
  </externalReferences>
  <definedNames>
    <definedName name="Adjustment_MHSA_Component">'drop down fields'!$J$2:$J$10</definedName>
    <definedName name="Adjustment_MHSA_FY">'drop down fields'!$K$2:$K$3</definedName>
    <definedName name="Adjustment_Reason">'drop down fields'!$M$2:$M$7</definedName>
    <definedName name="CFTN_Project_Type">'drop down fields'!$I$2:$I$3</definedName>
    <definedName name="Cost_Report_Stage">'drop down fields'!$N$2:$N$4</definedName>
    <definedName name="County">'drop down fields'!$A$2:$A$60</definedName>
    <definedName name="County_List">'[1]Schedule-CSS'!$I$6:$I$64</definedName>
    <definedName name="County_Population">'E-1 CountyState2017'!$A$10:$E$71</definedName>
    <definedName name="CSS_Service_Category">'drop down fields'!$D$2:$D$3</definedName>
    <definedName name="Data">[2]Data!$A$3:$BI$61</definedName>
    <definedName name="FFP_Adjustment_FY">'drop down fields'!$L$2:$L$9</definedName>
    <definedName name="Info_County_Code">'drop down fields'!$A$2:$B$60</definedName>
    <definedName name="Info_Population">'drop down fields'!$C$2:$C$3</definedName>
    <definedName name="INN_Expenditure_Type">'drop down fields'!$G$2:$G$4</definedName>
    <definedName name="PEI_Combined_Standalone">'drop down fields'!$E$2:$E$3</definedName>
    <definedName name="PEI_Program_Type">'drop down fields'!$F$2:$F$9</definedName>
    <definedName name="_xlnm.Print_Area" localSheetId="1">'1. Information'!$B$1:$E$20</definedName>
    <definedName name="_xlnm.Print_Area" localSheetId="19">'10. Comments'!$B$1:$G$52</definedName>
    <definedName name="_xlnm.Print_Area" localSheetId="3">'2. Component Summary'!$A$1:$I$46</definedName>
    <definedName name="_xlnm.Print_Area" localSheetId="5">'3. CSS'!$B$1:$L$37</definedName>
    <definedName name="_xlnm.Print_Area" localSheetId="7">'4. PEI'!$B$1:$Q$36</definedName>
    <definedName name="_xlnm.Print_Area" localSheetId="9">'5. INN'!$A$1:$Q$40</definedName>
    <definedName name="_xlnm.Print_Area" localSheetId="11">'6. WET'!$B$1:$K$32</definedName>
    <definedName name="_xlnm.Print_Area" localSheetId="13">'7. CFTN'!$B$1:$L$46</definedName>
    <definedName name="_xlnm.Print_Area" localSheetId="15">'8. Adjustment (MHSA)'!$B$1:$H$80</definedName>
    <definedName name="_xlnm.Print_Area" localSheetId="17">'9. Adjustment (FFP)'!$B$1:$I$54</definedName>
    <definedName name="_xlnm.Print_Area" localSheetId="0">'DHCS Only'!$A$1:$F$20</definedName>
    <definedName name="_xlnm.Print_Area" localSheetId="22">'drop down fields'!$A$1:$O$60</definedName>
    <definedName name="_xlnm.Print_Area" localSheetId="23">'E-1 CountyState2017'!$A$1:$G$83</definedName>
    <definedName name="_xlnm.Print_Titles" localSheetId="1">'1. Information'!$1:$8</definedName>
    <definedName name="_xlnm.Print_Titles" localSheetId="19">'10. Comments'!$1:$10</definedName>
    <definedName name="_xlnm.Print_Titles" localSheetId="3">'2. Component Summary'!$1:$10</definedName>
    <definedName name="_xlnm.Print_Titles" localSheetId="5">'3. CSS'!$1:$10</definedName>
    <definedName name="_xlnm.Print_Titles" localSheetId="7">'4. PEI'!$1:$10</definedName>
    <definedName name="_xlnm.Print_Titles" localSheetId="9">'5. INN'!$1:$10</definedName>
    <definedName name="_xlnm.Print_Titles" localSheetId="11">'6. WET'!$1:$10</definedName>
    <definedName name="_xlnm.Print_Titles" localSheetId="13">'7. CFTN'!$1:$10</definedName>
    <definedName name="_xlnm.Print_Titles" localSheetId="15">'8. Adjustment (MHSA)'!$1:$9</definedName>
    <definedName name="_xlnm.Print_Titles" localSheetId="17">'9. Adjustment (FFP)'!$1:$10</definedName>
    <definedName name="SCO_Distribution">Checks!$A$5:$E$63</definedName>
    <definedName name="TitleRegion1.b12.e52.20">'10. Comments'!$B$11</definedName>
    <definedName name="TitleRegion1.b12.i15.3">'2. Component Summary'!$B$12</definedName>
    <definedName name="TitleRegion1.b13.h44.16">'8. Adjustment (MHSA)'!$B$13</definedName>
    <definedName name="TitleRegion1.b13.i54.18">'9. Adjustment (FFP)'!$B$13</definedName>
    <definedName name="TitleRegion1.b13.k21.11">'6. WET'!$B$13</definedName>
    <definedName name="TitleRegion1.b13.k21.14">'7. CFTN'!$B$13</definedName>
    <definedName name="TitleRegion1.b13.k22.7">'4. PEI'!$B$13</definedName>
    <definedName name="TitleRegion1.b13.k23.9">'5. INN'!$B$13</definedName>
    <definedName name="TitleRegion1.b13.k27.5">'3. CSS'!$B$13</definedName>
    <definedName name="TitleRegion1.b15.k21.11">'6. WET'!$B$15</definedName>
    <definedName name="TitleRegion1.b15.k21.14">'7. CFTN'!$B$15</definedName>
    <definedName name="TitleRegion1.b15.k23.9">'5. INN'!$B$15</definedName>
    <definedName name="TitleRegion2.b17.f23.3">'2. Component Summary'!$B$17</definedName>
    <definedName name="TitleRegion2.b25.l46.14">'7. CFTN'!$B$25</definedName>
    <definedName name="TitleRegion2.b26.f28.7">'4. PEI'!$B$26</definedName>
    <definedName name="TitleRegion2.b26.j32.11">'6. WET'!$B$26</definedName>
    <definedName name="TitleRegion2.b27.q128.9">'5. INN'!$B$27</definedName>
    <definedName name="TitleRegion2.b32.l133.5">'3. CSS'!$B$32</definedName>
    <definedName name="TitleRegion2.b49.g80.16">'8. Adjustment (MHSA)'!$B$49</definedName>
    <definedName name="TitleRegion3.b25.i27.3">'2. Component Summary'!$B$25</definedName>
    <definedName name="TitleRegion3.b32.q133.7">'4. PEI'!$B$32</definedName>
    <definedName name="TitleRegion4.b29.i36.3">'2. Component Summary'!$B$29</definedName>
    <definedName name="TitleRegion5.b38.d46.3">'2. Component Summary'!$B$38</definedName>
    <definedName name="WET_Funding_Category">'drop down fields'!$H$2:$H$6</definedName>
    <definedName name="Z_7E50CCF5_45D0_4F7B_8896_9BA64DCA8A01_.wvu.PrintArea" localSheetId="1" hidden="1">'1. Information'!$B$1:$E$20</definedName>
    <definedName name="Z_7E50CCF5_45D0_4F7B_8896_9BA64DCA8A01_.wvu.PrintArea" localSheetId="19" hidden="1">'10. Comments'!$B$1:$G$52</definedName>
    <definedName name="Z_7E50CCF5_45D0_4F7B_8896_9BA64DCA8A01_.wvu.PrintArea" localSheetId="3" hidden="1">'2. Component Summary'!$B$1:$I$46</definedName>
    <definedName name="Z_7E50CCF5_45D0_4F7B_8896_9BA64DCA8A01_.wvu.PrintArea" localSheetId="5" hidden="1">'3. CSS'!$B$1:$L$133</definedName>
    <definedName name="Z_7E50CCF5_45D0_4F7B_8896_9BA64DCA8A01_.wvu.PrintArea" localSheetId="7" hidden="1">'4. PEI'!$B$1:$Q$133</definedName>
    <definedName name="Z_7E50CCF5_45D0_4F7B_8896_9BA64DCA8A01_.wvu.PrintArea" localSheetId="9" hidden="1">'5. INN'!$B$1:$P$128</definedName>
    <definedName name="Z_7E50CCF5_45D0_4F7B_8896_9BA64DCA8A01_.wvu.PrintArea" localSheetId="11" hidden="1">'6. WET'!$B$1:$K$32</definedName>
    <definedName name="Z_7E50CCF5_45D0_4F7B_8896_9BA64DCA8A01_.wvu.PrintArea" localSheetId="13" hidden="1">'7. CFTN'!$B$1:$L$46</definedName>
    <definedName name="Z_7E50CCF5_45D0_4F7B_8896_9BA64DCA8A01_.wvu.PrintArea" localSheetId="15" hidden="1">'8. Adjustment (MHSA)'!$B$1:$H$80</definedName>
    <definedName name="Z_7E50CCF5_45D0_4F7B_8896_9BA64DCA8A01_.wvu.PrintArea" localSheetId="17" hidden="1">'9. Adjustment (FFP)'!$B$1:$I$54</definedName>
    <definedName name="Z_7E50CCF5_45D0_4F7B_8896_9BA64DCA8A01_.wvu.PrintArea" localSheetId="0" hidden="1">'DHCS Only'!$A$1:$F$20</definedName>
    <definedName name="Z_7E50CCF5_45D0_4F7B_8896_9BA64DCA8A01_.wvu.PrintArea" localSheetId="22" hidden="1">'drop down fields'!$A$1:$O$60</definedName>
    <definedName name="Z_7E50CCF5_45D0_4F7B_8896_9BA64DCA8A01_.wvu.PrintArea" localSheetId="23" hidden="1">'E-1 CountyState2017'!$A$1:$G$83</definedName>
    <definedName name="Z_7E50CCF5_45D0_4F7B_8896_9BA64DCA8A01_.wvu.PrintTitles" localSheetId="1" hidden="1">'1. Information'!$1:$8</definedName>
    <definedName name="Z_7E50CCF5_45D0_4F7B_8896_9BA64DCA8A01_.wvu.PrintTitles" localSheetId="19" hidden="1">'10. Comments'!$1:$10</definedName>
    <definedName name="Z_7E50CCF5_45D0_4F7B_8896_9BA64DCA8A01_.wvu.PrintTitles" localSheetId="3" hidden="1">'2. Component Summary'!$1:$10</definedName>
    <definedName name="Z_7E50CCF5_45D0_4F7B_8896_9BA64DCA8A01_.wvu.PrintTitles" localSheetId="5" hidden="1">'3. CSS'!$1:$10</definedName>
    <definedName name="Z_7E50CCF5_45D0_4F7B_8896_9BA64DCA8A01_.wvu.PrintTitles" localSheetId="7" hidden="1">'4. PEI'!$1:$10</definedName>
    <definedName name="Z_7E50CCF5_45D0_4F7B_8896_9BA64DCA8A01_.wvu.PrintTitles" localSheetId="9" hidden="1">'5. INN'!$1:$10</definedName>
    <definedName name="Z_7E50CCF5_45D0_4F7B_8896_9BA64DCA8A01_.wvu.PrintTitles" localSheetId="11" hidden="1">'6. WET'!$1:$10</definedName>
    <definedName name="Z_7E50CCF5_45D0_4F7B_8896_9BA64DCA8A01_.wvu.PrintTitles" localSheetId="13" hidden="1">'7. CFTN'!$1:$10</definedName>
    <definedName name="Z_7E50CCF5_45D0_4F7B_8896_9BA64DCA8A01_.wvu.PrintTitles" localSheetId="15" hidden="1">'8. Adjustment (MHSA)'!$1:$9</definedName>
    <definedName name="Z_7E50CCF5_45D0_4F7B_8896_9BA64DCA8A01_.wvu.PrintTitles" localSheetId="17" hidden="1">'9. Adjustment (FFP)'!$1:$10</definedName>
    <definedName name="Z_D8D3A042_2CA2_4641_BB44_BC182917D730_.wvu.PrintArea" localSheetId="1" hidden="1">'1. Information'!$B$1:$E$20</definedName>
    <definedName name="Z_D8D3A042_2CA2_4641_BB44_BC182917D730_.wvu.PrintArea" localSheetId="19" hidden="1">'10. Comments'!$B$1:$G$52</definedName>
    <definedName name="Z_D8D3A042_2CA2_4641_BB44_BC182917D730_.wvu.PrintArea" localSheetId="3" hidden="1">'2. Component Summary'!$B$1:$I$46</definedName>
    <definedName name="Z_D8D3A042_2CA2_4641_BB44_BC182917D730_.wvu.PrintArea" localSheetId="5" hidden="1">'3. CSS'!$B$1:$L$133</definedName>
    <definedName name="Z_D8D3A042_2CA2_4641_BB44_BC182917D730_.wvu.PrintArea" localSheetId="7" hidden="1">'4. PEI'!$B$1:$Q$133</definedName>
    <definedName name="Z_D8D3A042_2CA2_4641_BB44_BC182917D730_.wvu.PrintArea" localSheetId="9" hidden="1">'5. INN'!$B$1:$P$128</definedName>
    <definedName name="Z_D8D3A042_2CA2_4641_BB44_BC182917D730_.wvu.PrintArea" localSheetId="11" hidden="1">'6. WET'!$B$1:$K$32</definedName>
    <definedName name="Z_D8D3A042_2CA2_4641_BB44_BC182917D730_.wvu.PrintArea" localSheetId="13" hidden="1">'7. CFTN'!$B$1:$L$46</definedName>
    <definedName name="Z_D8D3A042_2CA2_4641_BB44_BC182917D730_.wvu.PrintArea" localSheetId="15" hidden="1">'8. Adjustment (MHSA)'!$B$1:$H$80</definedName>
    <definedName name="Z_D8D3A042_2CA2_4641_BB44_BC182917D730_.wvu.PrintArea" localSheetId="17" hidden="1">'9. Adjustment (FFP)'!$B$1:$I$54</definedName>
    <definedName name="Z_D8D3A042_2CA2_4641_BB44_BC182917D730_.wvu.PrintArea" localSheetId="0" hidden="1">'DHCS Only'!$A$1:$F$20</definedName>
    <definedName name="Z_D8D3A042_2CA2_4641_BB44_BC182917D730_.wvu.PrintArea" localSheetId="22" hidden="1">'drop down fields'!$A$1:$O$60</definedName>
    <definedName name="Z_D8D3A042_2CA2_4641_BB44_BC182917D730_.wvu.PrintArea" localSheetId="23" hidden="1">'E-1 CountyState2017'!$A$1:$G$83</definedName>
    <definedName name="Z_D8D3A042_2CA2_4641_BB44_BC182917D730_.wvu.PrintTitles" localSheetId="1" hidden="1">'1. Information'!$1:$8</definedName>
    <definedName name="Z_D8D3A042_2CA2_4641_BB44_BC182917D730_.wvu.PrintTitles" localSheetId="19" hidden="1">'10. Comments'!$1:$10</definedName>
    <definedName name="Z_D8D3A042_2CA2_4641_BB44_BC182917D730_.wvu.PrintTitles" localSheetId="3" hidden="1">'2. Component Summary'!$1:$10</definedName>
    <definedName name="Z_D8D3A042_2CA2_4641_BB44_BC182917D730_.wvu.PrintTitles" localSheetId="5" hidden="1">'3. CSS'!$1:$10</definedName>
    <definedName name="Z_D8D3A042_2CA2_4641_BB44_BC182917D730_.wvu.PrintTitles" localSheetId="7" hidden="1">'4. PEI'!$1:$10</definedName>
    <definedName name="Z_D8D3A042_2CA2_4641_BB44_BC182917D730_.wvu.PrintTitles" localSheetId="9" hidden="1">'5. INN'!$1:$10</definedName>
    <definedName name="Z_D8D3A042_2CA2_4641_BB44_BC182917D730_.wvu.PrintTitles" localSheetId="11" hidden="1">'6. WET'!$1:$10</definedName>
    <definedName name="Z_D8D3A042_2CA2_4641_BB44_BC182917D730_.wvu.PrintTitles" localSheetId="13" hidden="1">'7. CFTN'!$1:$10</definedName>
    <definedName name="Z_D8D3A042_2CA2_4641_BB44_BC182917D730_.wvu.PrintTitles" localSheetId="15" hidden="1">'8. Adjustment (MHSA)'!$1:$9</definedName>
    <definedName name="Z_D8D3A042_2CA2_4641_BB44_BC182917D730_.wvu.PrintTitles" localSheetId="17" hidden="1">'9. Adjustment (FFP)'!$1:$10</definedName>
    <definedName name="Z_E7E6A24F_BA49_4C7A_9CED_3AB8F60308A1_.wvu.PrintArea" localSheetId="1" hidden="1">'1. Information'!$B$1:$E$20</definedName>
    <definedName name="Z_E7E6A24F_BA49_4C7A_9CED_3AB8F60308A1_.wvu.PrintArea" localSheetId="19" hidden="1">'10. Comments'!$B$1:$G$52</definedName>
    <definedName name="Z_E7E6A24F_BA49_4C7A_9CED_3AB8F60308A1_.wvu.PrintArea" localSheetId="3" hidden="1">'2. Component Summary'!$B$1:$I$46</definedName>
    <definedName name="Z_E7E6A24F_BA49_4C7A_9CED_3AB8F60308A1_.wvu.PrintArea" localSheetId="5" hidden="1">'3. CSS'!$B$1:$L$133</definedName>
    <definedName name="Z_E7E6A24F_BA49_4C7A_9CED_3AB8F60308A1_.wvu.PrintArea" localSheetId="7" hidden="1">'4. PEI'!$B$1:$Q$133</definedName>
    <definedName name="Z_E7E6A24F_BA49_4C7A_9CED_3AB8F60308A1_.wvu.PrintArea" localSheetId="9" hidden="1">'5. INN'!$B$1:$P$128</definedName>
    <definedName name="Z_E7E6A24F_BA49_4C7A_9CED_3AB8F60308A1_.wvu.PrintArea" localSheetId="11" hidden="1">'6. WET'!$B$1:$K$32</definedName>
    <definedName name="Z_E7E6A24F_BA49_4C7A_9CED_3AB8F60308A1_.wvu.PrintArea" localSheetId="13" hidden="1">'7. CFTN'!$B$1:$L$46</definedName>
    <definedName name="Z_E7E6A24F_BA49_4C7A_9CED_3AB8F60308A1_.wvu.PrintArea" localSheetId="15" hidden="1">'8. Adjustment (MHSA)'!$B$1:$H$80</definedName>
    <definedName name="Z_E7E6A24F_BA49_4C7A_9CED_3AB8F60308A1_.wvu.PrintArea" localSheetId="17" hidden="1">'9. Adjustment (FFP)'!$B$1:$I$54</definedName>
    <definedName name="Z_E7E6A24F_BA49_4C7A_9CED_3AB8F60308A1_.wvu.PrintArea" localSheetId="0" hidden="1">'DHCS Only'!$A$1:$F$20</definedName>
    <definedName name="Z_E7E6A24F_BA49_4C7A_9CED_3AB8F60308A1_.wvu.PrintArea" localSheetId="22" hidden="1">'drop down fields'!$A$1:$O$60</definedName>
    <definedName name="Z_E7E6A24F_BA49_4C7A_9CED_3AB8F60308A1_.wvu.PrintArea" localSheetId="23" hidden="1">'E-1 CountyState2017'!$A$1:$G$83</definedName>
    <definedName name="Z_E7E6A24F_BA49_4C7A_9CED_3AB8F60308A1_.wvu.PrintTitles" localSheetId="1" hidden="1">'1. Information'!$1:$8</definedName>
    <definedName name="Z_E7E6A24F_BA49_4C7A_9CED_3AB8F60308A1_.wvu.PrintTitles" localSheetId="19" hidden="1">'10. Comments'!$1:$10</definedName>
    <definedName name="Z_E7E6A24F_BA49_4C7A_9CED_3AB8F60308A1_.wvu.PrintTitles" localSheetId="3" hidden="1">'2. Component Summary'!$1:$10</definedName>
    <definedName name="Z_E7E6A24F_BA49_4C7A_9CED_3AB8F60308A1_.wvu.PrintTitles" localSheetId="5" hidden="1">'3. CSS'!$1:$10</definedName>
    <definedName name="Z_E7E6A24F_BA49_4C7A_9CED_3AB8F60308A1_.wvu.PrintTitles" localSheetId="7" hidden="1">'4. PEI'!$1:$10</definedName>
    <definedName name="Z_E7E6A24F_BA49_4C7A_9CED_3AB8F60308A1_.wvu.PrintTitles" localSheetId="9" hidden="1">'5. INN'!$1:$10</definedName>
    <definedName name="Z_E7E6A24F_BA49_4C7A_9CED_3AB8F60308A1_.wvu.PrintTitles" localSheetId="11" hidden="1">'6. WET'!$1:$10</definedName>
    <definedName name="Z_E7E6A24F_BA49_4C7A_9CED_3AB8F60308A1_.wvu.PrintTitles" localSheetId="13" hidden="1">'7. CFTN'!$1:$10</definedName>
    <definedName name="Z_E7E6A24F_BA49_4C7A_9CED_3AB8F60308A1_.wvu.PrintTitles" localSheetId="15" hidden="1">'8. Adjustment (MHSA)'!$1:$9</definedName>
    <definedName name="Z_E7E6A24F_BA49_4C7A_9CED_3AB8F60308A1_.wvu.PrintTitles" localSheetId="17" hidden="1">'9. Adjustment (FFP)'!$1:$10</definedName>
  </definedNames>
  <calcPr calcId="191029"/>
  <customWorkbookViews>
    <customWorkbookView name="Windows User - Personal View" guid="{E7E6A24F-BA49-4C7A-9CED-3AB8F60308A1}" mergeInterval="0" personalView="1" maximized="1" xWindow="-8" yWindow="-8" windowWidth="1696" windowHeight="1026" tabRatio="584" activeSheetId="9" showComments="commIndAndComment"/>
    <customWorkbookView name="Christensen, Theresa (MHSD-FMOR)@DHCS - Personal View" guid="{7E50CCF5-45D0-4F7B-8896-9BA64DCA8A01}" mergeInterval="0" personalView="1" maximized="1" xWindow="-8" yWindow="-8" windowWidth="1616" windowHeight="876" tabRatio="584" activeSheetId="11"/>
    <customWorkbookView name="Donna Ures - Personal View" guid="{D8D3A042-2CA2-4641-BB44-BC182917D730}" mergeInterval="0" personalView="1" maximized="1" xWindow="-8" yWindow="-8" windowWidth="1936" windowHeight="1176" tabRatio="584" activeSheetId="3"/>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33" i="6" l="1"/>
  <c r="L29" i="6"/>
  <c r="J29" i="6"/>
  <c r="B5" i="3" l="1"/>
  <c r="B6" i="2"/>
  <c r="G9" i="4" l="1"/>
  <c r="D9" i="4"/>
  <c r="E9" i="6"/>
  <c r="G9" i="5"/>
  <c r="H9" i="6"/>
  <c r="E9" i="5"/>
  <c r="D9" i="7"/>
  <c r="D21" i="3"/>
  <c r="I14" i="3"/>
  <c r="C9" i="3"/>
  <c r="I18" i="10" l="1"/>
  <c r="K18" i="8"/>
  <c r="K19" i="8"/>
  <c r="K19" i="7"/>
  <c r="K18" i="7"/>
  <c r="K17" i="6"/>
  <c r="K18" i="6"/>
  <c r="K20" i="5"/>
  <c r="K19" i="5"/>
  <c r="K18" i="5"/>
  <c r="K24" i="4"/>
  <c r="K23" i="4"/>
  <c r="K22" i="4"/>
  <c r="K21" i="4"/>
  <c r="K20" i="4"/>
  <c r="K19" i="4"/>
  <c r="K18" i="4"/>
  <c r="C15" i="9" l="1"/>
  <c r="F20" i="8"/>
  <c r="F21" i="8" s="1"/>
  <c r="Q29" i="6"/>
  <c r="F21" i="5"/>
  <c r="F22" i="5" s="1"/>
  <c r="J25" i="4" l="1"/>
  <c r="J27" i="4" l="1"/>
  <c r="J26" i="4"/>
  <c r="D44" i="3"/>
  <c r="F25" i="4" l="1"/>
  <c r="F27" i="4" l="1"/>
  <c r="I15" i="3"/>
  <c r="G9" i="11" l="1"/>
  <c r="C9" i="11"/>
  <c r="H10" i="12" l="1"/>
  <c r="H9" i="12"/>
  <c r="H8" i="12" l="1"/>
  <c r="H3" i="12"/>
  <c r="C6" i="12" l="1"/>
  <c r="D6" i="12"/>
  <c r="E6" i="12"/>
  <c r="C7" i="12"/>
  <c r="D7" i="12"/>
  <c r="E7" i="12"/>
  <c r="C8" i="12"/>
  <c r="D8" i="12"/>
  <c r="E8" i="12"/>
  <c r="C9" i="12"/>
  <c r="D9" i="12"/>
  <c r="E9" i="12"/>
  <c r="C10" i="12"/>
  <c r="D10" i="12"/>
  <c r="E10" i="12"/>
  <c r="C11" i="12"/>
  <c r="D11" i="12"/>
  <c r="E11" i="12"/>
  <c r="C12" i="12"/>
  <c r="D12" i="12"/>
  <c r="E12" i="12"/>
  <c r="C13" i="12"/>
  <c r="D13" i="12"/>
  <c r="E13" i="12"/>
  <c r="C14" i="12"/>
  <c r="D14" i="12"/>
  <c r="E14" i="12"/>
  <c r="C15" i="12"/>
  <c r="D15" i="12"/>
  <c r="E15" i="12"/>
  <c r="C16" i="12"/>
  <c r="D16" i="12"/>
  <c r="E16" i="12"/>
  <c r="C17" i="12"/>
  <c r="D17" i="12"/>
  <c r="E17" i="12"/>
  <c r="C18" i="12"/>
  <c r="D18" i="12"/>
  <c r="E18" i="12"/>
  <c r="C19" i="12"/>
  <c r="D19" i="12"/>
  <c r="E19" i="12"/>
  <c r="C20" i="12"/>
  <c r="D20" i="12"/>
  <c r="E20" i="12"/>
  <c r="C21" i="12"/>
  <c r="D21" i="12"/>
  <c r="E21" i="12"/>
  <c r="C22" i="12"/>
  <c r="D22" i="12"/>
  <c r="E22" i="12"/>
  <c r="C23" i="12"/>
  <c r="D23" i="12"/>
  <c r="E23" i="12"/>
  <c r="C24" i="12"/>
  <c r="D24" i="12"/>
  <c r="E24" i="12"/>
  <c r="C25" i="12"/>
  <c r="D25" i="12"/>
  <c r="E25" i="12"/>
  <c r="C26" i="12"/>
  <c r="D26" i="12"/>
  <c r="E26" i="12"/>
  <c r="C27" i="12"/>
  <c r="D27" i="12"/>
  <c r="E27" i="12"/>
  <c r="C28" i="12"/>
  <c r="D28" i="12"/>
  <c r="E28" i="12"/>
  <c r="C29" i="12"/>
  <c r="D29" i="12"/>
  <c r="E29" i="12"/>
  <c r="C30" i="12"/>
  <c r="D30" i="12"/>
  <c r="E30" i="12"/>
  <c r="C31" i="12"/>
  <c r="D31" i="12"/>
  <c r="E31" i="12"/>
  <c r="C32" i="12"/>
  <c r="D32" i="12"/>
  <c r="E32" i="12"/>
  <c r="C33" i="12"/>
  <c r="D33" i="12"/>
  <c r="E33" i="12"/>
  <c r="C34" i="12"/>
  <c r="D34" i="12"/>
  <c r="E34" i="12"/>
  <c r="C35" i="12"/>
  <c r="D35" i="12"/>
  <c r="E35" i="12"/>
  <c r="C36" i="12"/>
  <c r="D36" i="12"/>
  <c r="E36" i="12"/>
  <c r="C37" i="12"/>
  <c r="D37" i="12"/>
  <c r="E37" i="12"/>
  <c r="C38" i="12"/>
  <c r="D38" i="12"/>
  <c r="E38" i="12"/>
  <c r="C39" i="12"/>
  <c r="D39" i="12"/>
  <c r="E39" i="12"/>
  <c r="C40" i="12"/>
  <c r="D40" i="12"/>
  <c r="E40" i="12"/>
  <c r="C41" i="12"/>
  <c r="D41" i="12"/>
  <c r="E41" i="12"/>
  <c r="C42" i="12"/>
  <c r="D42" i="12"/>
  <c r="E42" i="12"/>
  <c r="C43" i="12"/>
  <c r="D43" i="12"/>
  <c r="E43" i="12"/>
  <c r="C44" i="12"/>
  <c r="D44" i="12"/>
  <c r="E44" i="12"/>
  <c r="C45" i="12"/>
  <c r="D45" i="12"/>
  <c r="E45" i="12"/>
  <c r="C46" i="12"/>
  <c r="D46" i="12"/>
  <c r="E46" i="12"/>
  <c r="C47" i="12"/>
  <c r="D47" i="12"/>
  <c r="E47" i="12"/>
  <c r="C48" i="12"/>
  <c r="D48" i="12"/>
  <c r="E48" i="12"/>
  <c r="C49" i="12"/>
  <c r="D49" i="12"/>
  <c r="E49" i="12"/>
  <c r="C50" i="12"/>
  <c r="D50" i="12"/>
  <c r="E50" i="12"/>
  <c r="C51" i="12"/>
  <c r="D51" i="12"/>
  <c r="E51" i="12"/>
  <c r="C52" i="12"/>
  <c r="D52" i="12"/>
  <c r="E52" i="12"/>
  <c r="C53" i="12"/>
  <c r="D53" i="12"/>
  <c r="E53" i="12"/>
  <c r="C54" i="12"/>
  <c r="D54" i="12"/>
  <c r="E54" i="12"/>
  <c r="C55" i="12"/>
  <c r="D55" i="12"/>
  <c r="E55" i="12"/>
  <c r="C56" i="12"/>
  <c r="D56" i="12"/>
  <c r="E56" i="12"/>
  <c r="C57" i="12"/>
  <c r="D57" i="12"/>
  <c r="E57" i="12"/>
  <c r="C58" i="12"/>
  <c r="D58" i="12"/>
  <c r="E58" i="12"/>
  <c r="C59" i="12"/>
  <c r="D59" i="12"/>
  <c r="E59" i="12"/>
  <c r="C60" i="12"/>
  <c r="D60" i="12"/>
  <c r="E60" i="12"/>
  <c r="C61" i="12"/>
  <c r="D61" i="12"/>
  <c r="E61" i="12"/>
  <c r="C62" i="12"/>
  <c r="D62" i="12"/>
  <c r="E62" i="12"/>
  <c r="C63" i="12"/>
  <c r="D63" i="12"/>
  <c r="E63" i="12"/>
  <c r="E5" i="12"/>
  <c r="D5" i="12"/>
  <c r="C5" i="12"/>
  <c r="B64" i="12"/>
  <c r="C64" i="12" l="1"/>
  <c r="D64" i="12"/>
  <c r="E64" i="12"/>
  <c r="H27" i="3" l="1"/>
  <c r="G27" i="3"/>
  <c r="F27" i="3"/>
  <c r="E27" i="3"/>
  <c r="F21" i="3"/>
  <c r="F22" i="3"/>
  <c r="F20" i="3"/>
  <c r="F23" i="3" l="1"/>
  <c r="D27" i="3"/>
  <c r="I27" i="3" s="1"/>
  <c r="G9" i="3" l="1"/>
  <c r="J27" i="3" l="1"/>
  <c r="H6" i="12"/>
  <c r="B6" i="3" l="1"/>
  <c r="R34" i="5" l="1"/>
  <c r="S34" i="5" s="1"/>
  <c r="R133" i="5"/>
  <c r="S133" i="5" s="1"/>
  <c r="R132" i="5"/>
  <c r="S132" i="5" s="1"/>
  <c r="R131" i="5"/>
  <c r="S131" i="5" s="1"/>
  <c r="R130" i="5"/>
  <c r="S130" i="5" s="1"/>
  <c r="R129" i="5"/>
  <c r="S129" i="5" s="1"/>
  <c r="R128" i="5"/>
  <c r="S128" i="5" s="1"/>
  <c r="R127" i="5"/>
  <c r="S127" i="5" s="1"/>
  <c r="R126" i="5"/>
  <c r="S126" i="5" s="1"/>
  <c r="R125" i="5"/>
  <c r="S125" i="5" s="1"/>
  <c r="R124" i="5"/>
  <c r="S124" i="5" s="1"/>
  <c r="R123" i="5"/>
  <c r="S123" i="5" s="1"/>
  <c r="R122" i="5"/>
  <c r="S122" i="5" s="1"/>
  <c r="R121" i="5"/>
  <c r="S121" i="5" s="1"/>
  <c r="R120" i="5"/>
  <c r="S120" i="5" s="1"/>
  <c r="R119" i="5"/>
  <c r="S119" i="5" s="1"/>
  <c r="R118" i="5"/>
  <c r="S118" i="5" s="1"/>
  <c r="R117" i="5"/>
  <c r="S117" i="5" s="1"/>
  <c r="R116" i="5"/>
  <c r="S116" i="5" s="1"/>
  <c r="R115" i="5"/>
  <c r="S115" i="5" s="1"/>
  <c r="R114" i="5"/>
  <c r="S114" i="5" s="1"/>
  <c r="R113" i="5"/>
  <c r="S113" i="5" s="1"/>
  <c r="R112" i="5"/>
  <c r="S112" i="5" s="1"/>
  <c r="R111" i="5"/>
  <c r="S111" i="5" s="1"/>
  <c r="R110" i="5"/>
  <c r="S110" i="5" s="1"/>
  <c r="R109" i="5"/>
  <c r="S109" i="5" s="1"/>
  <c r="R108" i="5"/>
  <c r="S108" i="5" s="1"/>
  <c r="R107" i="5"/>
  <c r="S107" i="5" s="1"/>
  <c r="R106" i="5"/>
  <c r="S106" i="5" s="1"/>
  <c r="R105" i="5"/>
  <c r="S105" i="5" s="1"/>
  <c r="R104" i="5"/>
  <c r="S104" i="5" s="1"/>
  <c r="R103" i="5"/>
  <c r="S103" i="5" s="1"/>
  <c r="R102" i="5"/>
  <c r="S102" i="5" s="1"/>
  <c r="R101" i="5"/>
  <c r="S101" i="5" s="1"/>
  <c r="R100" i="5"/>
  <c r="S100" i="5" s="1"/>
  <c r="R99" i="5"/>
  <c r="S99" i="5" s="1"/>
  <c r="R98" i="5"/>
  <c r="S98" i="5" s="1"/>
  <c r="R97" i="5"/>
  <c r="S97" i="5" s="1"/>
  <c r="R96" i="5"/>
  <c r="S96" i="5" s="1"/>
  <c r="R95" i="5"/>
  <c r="S95" i="5" s="1"/>
  <c r="R94" i="5"/>
  <c r="S94" i="5" s="1"/>
  <c r="R93" i="5"/>
  <c r="S93" i="5" s="1"/>
  <c r="R92" i="5"/>
  <c r="S92" i="5" s="1"/>
  <c r="R91" i="5"/>
  <c r="S91" i="5" s="1"/>
  <c r="R90" i="5"/>
  <c r="S90" i="5" s="1"/>
  <c r="R89" i="5"/>
  <c r="S89" i="5" s="1"/>
  <c r="R88" i="5"/>
  <c r="S88" i="5" s="1"/>
  <c r="R87" i="5"/>
  <c r="S87" i="5" s="1"/>
  <c r="R86" i="5"/>
  <c r="S86" i="5" s="1"/>
  <c r="R85" i="5"/>
  <c r="S85" i="5" s="1"/>
  <c r="R84" i="5"/>
  <c r="S84" i="5" s="1"/>
  <c r="R83" i="5"/>
  <c r="S83" i="5" s="1"/>
  <c r="R82" i="5"/>
  <c r="S82" i="5" s="1"/>
  <c r="R81" i="5"/>
  <c r="S81" i="5" s="1"/>
  <c r="R80" i="5"/>
  <c r="S80" i="5" s="1"/>
  <c r="R79" i="5"/>
  <c r="S79" i="5" s="1"/>
  <c r="R78" i="5"/>
  <c r="S78" i="5" s="1"/>
  <c r="R77" i="5"/>
  <c r="S77" i="5" s="1"/>
  <c r="R76" i="5"/>
  <c r="S76" i="5" s="1"/>
  <c r="R75" i="5"/>
  <c r="S75" i="5" s="1"/>
  <c r="R74" i="5"/>
  <c r="S74" i="5" s="1"/>
  <c r="R73" i="5"/>
  <c r="S73" i="5" s="1"/>
  <c r="R72" i="5"/>
  <c r="S72" i="5" s="1"/>
  <c r="R71" i="5"/>
  <c r="S71" i="5" s="1"/>
  <c r="R70" i="5"/>
  <c r="S70" i="5" s="1"/>
  <c r="R69" i="5"/>
  <c r="S69" i="5" s="1"/>
  <c r="R68" i="5"/>
  <c r="S68" i="5" s="1"/>
  <c r="R67" i="5"/>
  <c r="S67" i="5" s="1"/>
  <c r="R66" i="5"/>
  <c r="S66" i="5" s="1"/>
  <c r="R65" i="5"/>
  <c r="S65" i="5" s="1"/>
  <c r="R64" i="5"/>
  <c r="S64" i="5" s="1"/>
  <c r="R63" i="5"/>
  <c r="S63" i="5" s="1"/>
  <c r="R62" i="5"/>
  <c r="S62" i="5" s="1"/>
  <c r="R61" i="5"/>
  <c r="S61" i="5" s="1"/>
  <c r="R60" i="5"/>
  <c r="S60" i="5" s="1"/>
  <c r="R59" i="5"/>
  <c r="S59" i="5" s="1"/>
  <c r="R58" i="5"/>
  <c r="S58" i="5" s="1"/>
  <c r="R57" i="5"/>
  <c r="S57" i="5" s="1"/>
  <c r="R56" i="5"/>
  <c r="S56" i="5" s="1"/>
  <c r="R55" i="5"/>
  <c r="S55" i="5" s="1"/>
  <c r="R54" i="5"/>
  <c r="S54" i="5" s="1"/>
  <c r="R53" i="5"/>
  <c r="S53" i="5" s="1"/>
  <c r="R52" i="5"/>
  <c r="S52" i="5" s="1"/>
  <c r="R51" i="5"/>
  <c r="S51" i="5" s="1"/>
  <c r="R50" i="5"/>
  <c r="S50" i="5" s="1"/>
  <c r="R49" i="5"/>
  <c r="S49" i="5" s="1"/>
  <c r="R48" i="5"/>
  <c r="S48" i="5" s="1"/>
  <c r="R47" i="5"/>
  <c r="S47" i="5" s="1"/>
  <c r="R46" i="5"/>
  <c r="S46" i="5" s="1"/>
  <c r="R45" i="5"/>
  <c r="S45" i="5" s="1"/>
  <c r="R44" i="5"/>
  <c r="S44" i="5" s="1"/>
  <c r="R43" i="5"/>
  <c r="S43" i="5" s="1"/>
  <c r="R42" i="5"/>
  <c r="S42" i="5" s="1"/>
  <c r="R41" i="5"/>
  <c r="S41" i="5" s="1"/>
  <c r="R40" i="5"/>
  <c r="S40" i="5" s="1"/>
  <c r="R39" i="5"/>
  <c r="S39" i="5" s="1"/>
  <c r="R38" i="5"/>
  <c r="S38" i="5" s="1"/>
  <c r="R37" i="5"/>
  <c r="S37" i="5" s="1"/>
  <c r="R36" i="5"/>
  <c r="S36" i="5" s="1"/>
  <c r="R35" i="5"/>
  <c r="S35" i="5" s="1"/>
  <c r="C36" i="5" l="1"/>
  <c r="C37" i="5"/>
  <c r="C38" i="5"/>
  <c r="C39" i="5"/>
  <c r="C40" i="5"/>
  <c r="C41" i="5"/>
  <c r="C42" i="5"/>
  <c r="C43" i="5"/>
  <c r="C44" i="5"/>
  <c r="C45" i="5"/>
  <c r="C46" i="5"/>
  <c r="C47" i="5"/>
  <c r="C48" i="5"/>
  <c r="C49" i="5"/>
  <c r="C50" i="5"/>
  <c r="C51" i="5"/>
  <c r="C52" i="5"/>
  <c r="C53" i="5"/>
  <c r="C54" i="5"/>
  <c r="C55" i="5"/>
  <c r="C56" i="5"/>
  <c r="C57" i="5"/>
  <c r="C58" i="5"/>
  <c r="C59" i="5"/>
  <c r="C60" i="5"/>
  <c r="C61" i="5"/>
  <c r="C62" i="5"/>
  <c r="C63" i="5"/>
  <c r="C64" i="5"/>
  <c r="C65" i="5"/>
  <c r="C66" i="5"/>
  <c r="C67" i="5"/>
  <c r="C68" i="5"/>
  <c r="C69" i="5"/>
  <c r="C70" i="5"/>
  <c r="C71" i="5"/>
  <c r="C72" i="5"/>
  <c r="C73" i="5"/>
  <c r="C74" i="5"/>
  <c r="C75" i="5"/>
  <c r="C76" i="5"/>
  <c r="C77" i="5"/>
  <c r="C78" i="5"/>
  <c r="C79" i="5"/>
  <c r="C80" i="5"/>
  <c r="C81" i="5"/>
  <c r="C82" i="5"/>
  <c r="C83" i="5"/>
  <c r="C84" i="5"/>
  <c r="C85" i="5"/>
  <c r="C86" i="5"/>
  <c r="C87" i="5"/>
  <c r="C88" i="5"/>
  <c r="C89" i="5"/>
  <c r="C90" i="5"/>
  <c r="C91" i="5"/>
  <c r="C92" i="5"/>
  <c r="C93" i="5"/>
  <c r="C94" i="5"/>
  <c r="C95" i="5"/>
  <c r="C96" i="5"/>
  <c r="C97" i="5"/>
  <c r="C98" i="5"/>
  <c r="C99" i="5"/>
  <c r="C100" i="5"/>
  <c r="C101" i="5"/>
  <c r="C102" i="5"/>
  <c r="C103" i="5"/>
  <c r="C104" i="5"/>
  <c r="C105" i="5"/>
  <c r="C106" i="5"/>
  <c r="C107" i="5"/>
  <c r="C108" i="5"/>
  <c r="C109" i="5"/>
  <c r="C110" i="5"/>
  <c r="C111" i="5"/>
  <c r="C112" i="5"/>
  <c r="C113" i="5"/>
  <c r="C114" i="5"/>
  <c r="C115" i="5"/>
  <c r="C116" i="5"/>
  <c r="C117" i="5"/>
  <c r="C118" i="5"/>
  <c r="C119" i="5"/>
  <c r="C120" i="5"/>
  <c r="C121" i="5"/>
  <c r="C122" i="5"/>
  <c r="C123" i="5"/>
  <c r="C124" i="5"/>
  <c r="C125" i="5"/>
  <c r="C126" i="5"/>
  <c r="C127" i="5"/>
  <c r="C128" i="5"/>
  <c r="C129" i="5"/>
  <c r="C130" i="5"/>
  <c r="C131" i="5"/>
  <c r="C132" i="5"/>
  <c r="C133" i="5"/>
  <c r="C18" i="10" l="1"/>
  <c r="C80" i="9"/>
  <c r="C79" i="9"/>
  <c r="C78" i="9"/>
  <c r="C77" i="9"/>
  <c r="C76" i="9"/>
  <c r="C75" i="9"/>
  <c r="C74" i="9"/>
  <c r="C73" i="9"/>
  <c r="C72" i="9"/>
  <c r="C71" i="9"/>
  <c r="C70" i="9"/>
  <c r="C69" i="9"/>
  <c r="C68" i="9"/>
  <c r="C67" i="9"/>
  <c r="C66" i="9"/>
  <c r="C65" i="9"/>
  <c r="C64" i="9"/>
  <c r="C63" i="9"/>
  <c r="C62" i="9"/>
  <c r="C61" i="9"/>
  <c r="C60" i="9"/>
  <c r="C59" i="9"/>
  <c r="C58" i="9"/>
  <c r="C57" i="9"/>
  <c r="C56" i="9"/>
  <c r="C55" i="9"/>
  <c r="C54" i="9"/>
  <c r="C53" i="9"/>
  <c r="C52" i="9"/>
  <c r="C51" i="9"/>
  <c r="C44" i="9"/>
  <c r="C43" i="9"/>
  <c r="C42" i="9"/>
  <c r="C41" i="9"/>
  <c r="C40" i="9"/>
  <c r="C39" i="9"/>
  <c r="C38" i="9"/>
  <c r="C37" i="9"/>
  <c r="C36" i="9"/>
  <c r="C35" i="9"/>
  <c r="C34" i="9"/>
  <c r="C33" i="9"/>
  <c r="C32" i="9"/>
  <c r="C31" i="9"/>
  <c r="C30" i="9"/>
  <c r="C29" i="9"/>
  <c r="C28" i="9"/>
  <c r="C27" i="9"/>
  <c r="C26" i="9"/>
  <c r="C25" i="9"/>
  <c r="C24" i="9"/>
  <c r="C23" i="9"/>
  <c r="C22" i="9"/>
  <c r="C21" i="9"/>
  <c r="C20" i="9"/>
  <c r="C19" i="9"/>
  <c r="C18" i="9"/>
  <c r="C17" i="9"/>
  <c r="C16" i="9"/>
  <c r="K121" i="5" l="1"/>
  <c r="K122" i="5"/>
  <c r="K123" i="5"/>
  <c r="K124" i="5"/>
  <c r="K125" i="5"/>
  <c r="K126" i="5"/>
  <c r="K127" i="5"/>
  <c r="K128" i="5"/>
  <c r="K129" i="5"/>
  <c r="K130" i="5"/>
  <c r="K131" i="5"/>
  <c r="K132" i="5"/>
  <c r="K133" i="5"/>
  <c r="K105" i="5"/>
  <c r="K106" i="5"/>
  <c r="K107" i="5"/>
  <c r="K108" i="5"/>
  <c r="K109" i="5"/>
  <c r="K110" i="5"/>
  <c r="K111" i="5"/>
  <c r="K112" i="5"/>
  <c r="K113" i="5"/>
  <c r="K114" i="5"/>
  <c r="K115" i="5"/>
  <c r="K116" i="5"/>
  <c r="K117" i="5"/>
  <c r="K118" i="5"/>
  <c r="K119" i="5"/>
  <c r="K120" i="5"/>
  <c r="K75" i="5"/>
  <c r="K76" i="5"/>
  <c r="K77" i="5"/>
  <c r="K78" i="5"/>
  <c r="K79" i="5"/>
  <c r="K80" i="5"/>
  <c r="K81" i="5"/>
  <c r="K82" i="5"/>
  <c r="K83" i="5"/>
  <c r="K84" i="5"/>
  <c r="K85" i="5"/>
  <c r="K86" i="5"/>
  <c r="K87" i="5"/>
  <c r="K88" i="5"/>
  <c r="K89" i="5"/>
  <c r="K90" i="5"/>
  <c r="K91" i="5"/>
  <c r="K92" i="5"/>
  <c r="K93" i="5"/>
  <c r="K94" i="5"/>
  <c r="K95" i="5"/>
  <c r="K96" i="5"/>
  <c r="K97" i="5"/>
  <c r="K98" i="5"/>
  <c r="K99" i="5"/>
  <c r="K100" i="5"/>
  <c r="K101" i="5"/>
  <c r="K102" i="5"/>
  <c r="K103" i="5"/>
  <c r="K104" i="5"/>
  <c r="K35" i="5"/>
  <c r="K36" i="5"/>
  <c r="K37" i="5"/>
  <c r="K38" i="5"/>
  <c r="K39" i="5"/>
  <c r="K40" i="5"/>
  <c r="K41" i="5"/>
  <c r="K42" i="5"/>
  <c r="K43" i="5"/>
  <c r="K44" i="5"/>
  <c r="K45" i="5"/>
  <c r="K46" i="5"/>
  <c r="K47" i="5"/>
  <c r="K48" i="5"/>
  <c r="K49" i="5"/>
  <c r="K50" i="5"/>
  <c r="K51" i="5"/>
  <c r="K52" i="5"/>
  <c r="K53" i="5"/>
  <c r="K54" i="5"/>
  <c r="K55" i="5"/>
  <c r="K56" i="5"/>
  <c r="K57" i="5"/>
  <c r="K58" i="5"/>
  <c r="K59" i="5"/>
  <c r="K60" i="5"/>
  <c r="K61" i="5"/>
  <c r="K62" i="5"/>
  <c r="K63" i="5"/>
  <c r="K64" i="5"/>
  <c r="K65" i="5"/>
  <c r="K66" i="5"/>
  <c r="K67" i="5"/>
  <c r="K68" i="5"/>
  <c r="K69" i="5"/>
  <c r="K70" i="5"/>
  <c r="K71" i="5"/>
  <c r="K72" i="5"/>
  <c r="K73" i="5"/>
  <c r="K74" i="5"/>
  <c r="P96" i="6"/>
  <c r="O96" i="6"/>
  <c r="N96" i="6"/>
  <c r="M96" i="6"/>
  <c r="L96" i="6"/>
  <c r="K96" i="6"/>
  <c r="J96" i="6"/>
  <c r="I96" i="6"/>
  <c r="H96" i="6"/>
  <c r="G96" i="6"/>
  <c r="F96" i="6"/>
  <c r="E96" i="6"/>
  <c r="Q95" i="6"/>
  <c r="K95" i="6"/>
  <c r="J95" i="6"/>
  <c r="I95" i="6"/>
  <c r="H95" i="6"/>
  <c r="G95" i="6"/>
  <c r="F95" i="6"/>
  <c r="E95" i="6"/>
  <c r="Q94" i="6"/>
  <c r="K94" i="6"/>
  <c r="J94" i="6"/>
  <c r="I94" i="6"/>
  <c r="H94" i="6"/>
  <c r="G94" i="6"/>
  <c r="F94" i="6"/>
  <c r="E94" i="6"/>
  <c r="Q93" i="6"/>
  <c r="K93" i="6"/>
  <c r="P100" i="6"/>
  <c r="O100" i="6"/>
  <c r="N100" i="6"/>
  <c r="M100" i="6"/>
  <c r="L100" i="6"/>
  <c r="K100" i="6"/>
  <c r="J100" i="6"/>
  <c r="I100" i="6"/>
  <c r="H100" i="6"/>
  <c r="G100" i="6"/>
  <c r="F100" i="6"/>
  <c r="E100" i="6"/>
  <c r="Q99" i="6"/>
  <c r="K99" i="6"/>
  <c r="J99" i="6"/>
  <c r="I99" i="6"/>
  <c r="H99" i="6"/>
  <c r="G99" i="6"/>
  <c r="F99" i="6"/>
  <c r="E99" i="6"/>
  <c r="Q98" i="6"/>
  <c r="K98" i="6"/>
  <c r="J98" i="6"/>
  <c r="I98" i="6"/>
  <c r="H98" i="6"/>
  <c r="G98" i="6"/>
  <c r="F98" i="6"/>
  <c r="E98" i="6"/>
  <c r="Q97" i="6"/>
  <c r="K97" i="6"/>
  <c r="P104" i="6"/>
  <c r="O104" i="6"/>
  <c r="N104" i="6"/>
  <c r="M104" i="6"/>
  <c r="L104" i="6"/>
  <c r="K104" i="6"/>
  <c r="J104" i="6"/>
  <c r="I104" i="6"/>
  <c r="H104" i="6"/>
  <c r="G104" i="6"/>
  <c r="F104" i="6"/>
  <c r="E104" i="6"/>
  <c r="Q103" i="6"/>
  <c r="K103" i="6"/>
  <c r="J103" i="6"/>
  <c r="I103" i="6"/>
  <c r="H103" i="6"/>
  <c r="G103" i="6"/>
  <c r="F103" i="6"/>
  <c r="E103" i="6"/>
  <c r="Q102" i="6"/>
  <c r="K102" i="6"/>
  <c r="J102" i="6"/>
  <c r="I102" i="6"/>
  <c r="H102" i="6"/>
  <c r="G102" i="6"/>
  <c r="F102" i="6"/>
  <c r="E102" i="6"/>
  <c r="Q101" i="6"/>
  <c r="K101" i="6"/>
  <c r="P108" i="6"/>
  <c r="O108" i="6"/>
  <c r="N108" i="6"/>
  <c r="M108" i="6"/>
  <c r="L108" i="6"/>
  <c r="K108" i="6"/>
  <c r="J108" i="6"/>
  <c r="I108" i="6"/>
  <c r="H108" i="6"/>
  <c r="G108" i="6"/>
  <c r="F108" i="6"/>
  <c r="E108" i="6"/>
  <c r="Q107" i="6"/>
  <c r="K107" i="6"/>
  <c r="J107" i="6"/>
  <c r="I107" i="6"/>
  <c r="H107" i="6"/>
  <c r="G107" i="6"/>
  <c r="F107" i="6"/>
  <c r="E107" i="6"/>
  <c r="Q106" i="6"/>
  <c r="K106" i="6"/>
  <c r="J106" i="6"/>
  <c r="I106" i="6"/>
  <c r="H106" i="6"/>
  <c r="G106" i="6"/>
  <c r="F106" i="6"/>
  <c r="E106" i="6"/>
  <c r="Q105" i="6"/>
  <c r="K105" i="6"/>
  <c r="P112" i="6"/>
  <c r="O112" i="6"/>
  <c r="N112" i="6"/>
  <c r="M112" i="6"/>
  <c r="L112" i="6"/>
  <c r="K112" i="6"/>
  <c r="J112" i="6"/>
  <c r="I112" i="6"/>
  <c r="H112" i="6"/>
  <c r="G112" i="6"/>
  <c r="F112" i="6"/>
  <c r="E112" i="6"/>
  <c r="Q111" i="6"/>
  <c r="K111" i="6"/>
  <c r="J111" i="6"/>
  <c r="I111" i="6"/>
  <c r="H111" i="6"/>
  <c r="G111" i="6"/>
  <c r="F111" i="6"/>
  <c r="E111" i="6"/>
  <c r="Q110" i="6"/>
  <c r="K110" i="6"/>
  <c r="J110" i="6"/>
  <c r="I110" i="6"/>
  <c r="H110" i="6"/>
  <c r="G110" i="6"/>
  <c r="F110" i="6"/>
  <c r="E110" i="6"/>
  <c r="Q109" i="6"/>
  <c r="K109" i="6"/>
  <c r="P116" i="6"/>
  <c r="O116" i="6"/>
  <c r="N116" i="6"/>
  <c r="M116" i="6"/>
  <c r="L116" i="6"/>
  <c r="K116" i="6"/>
  <c r="J116" i="6"/>
  <c r="I116" i="6"/>
  <c r="H116" i="6"/>
  <c r="G116" i="6"/>
  <c r="F116" i="6"/>
  <c r="E116" i="6"/>
  <c r="Q115" i="6"/>
  <c r="K115" i="6"/>
  <c r="J115" i="6"/>
  <c r="I115" i="6"/>
  <c r="H115" i="6"/>
  <c r="G115" i="6"/>
  <c r="F115" i="6"/>
  <c r="E115" i="6"/>
  <c r="Q114" i="6"/>
  <c r="K114" i="6"/>
  <c r="J114" i="6"/>
  <c r="I114" i="6"/>
  <c r="H114" i="6"/>
  <c r="G114" i="6"/>
  <c r="F114" i="6"/>
  <c r="E114" i="6"/>
  <c r="Q113" i="6"/>
  <c r="K113" i="6"/>
  <c r="P120" i="6"/>
  <c r="O120" i="6"/>
  <c r="N120" i="6"/>
  <c r="M120" i="6"/>
  <c r="L120" i="6"/>
  <c r="K120" i="6"/>
  <c r="J120" i="6"/>
  <c r="I120" i="6"/>
  <c r="H120" i="6"/>
  <c r="G120" i="6"/>
  <c r="F120" i="6"/>
  <c r="E120" i="6"/>
  <c r="Q119" i="6"/>
  <c r="K119" i="6"/>
  <c r="J119" i="6"/>
  <c r="I119" i="6"/>
  <c r="H119" i="6"/>
  <c r="G119" i="6"/>
  <c r="F119" i="6"/>
  <c r="E119" i="6"/>
  <c r="Q118" i="6"/>
  <c r="K118" i="6"/>
  <c r="J118" i="6"/>
  <c r="I118" i="6"/>
  <c r="H118" i="6"/>
  <c r="G118" i="6"/>
  <c r="F118" i="6"/>
  <c r="E118" i="6"/>
  <c r="Q117" i="6"/>
  <c r="K117" i="6"/>
  <c r="P124" i="6"/>
  <c r="O124" i="6"/>
  <c r="N124" i="6"/>
  <c r="M124" i="6"/>
  <c r="L124" i="6"/>
  <c r="K124" i="6"/>
  <c r="J124" i="6"/>
  <c r="I124" i="6"/>
  <c r="H124" i="6"/>
  <c r="G124" i="6"/>
  <c r="F124" i="6"/>
  <c r="E124" i="6"/>
  <c r="Q123" i="6"/>
  <c r="K123" i="6"/>
  <c r="J123" i="6"/>
  <c r="I123" i="6"/>
  <c r="H123" i="6"/>
  <c r="G123" i="6"/>
  <c r="F123" i="6"/>
  <c r="E123" i="6"/>
  <c r="Q122" i="6"/>
  <c r="K122" i="6"/>
  <c r="J122" i="6"/>
  <c r="I122" i="6"/>
  <c r="H122" i="6"/>
  <c r="G122" i="6"/>
  <c r="F122" i="6"/>
  <c r="E122" i="6"/>
  <c r="Q121" i="6"/>
  <c r="K121" i="6"/>
  <c r="P128" i="6"/>
  <c r="O128" i="6"/>
  <c r="N128" i="6"/>
  <c r="M128" i="6"/>
  <c r="L128" i="6"/>
  <c r="K128" i="6"/>
  <c r="J128" i="6"/>
  <c r="I128" i="6"/>
  <c r="H128" i="6"/>
  <c r="G128" i="6"/>
  <c r="F128" i="6"/>
  <c r="E128" i="6"/>
  <c r="Q127" i="6"/>
  <c r="K127" i="6"/>
  <c r="J127" i="6"/>
  <c r="I127" i="6"/>
  <c r="H127" i="6"/>
  <c r="G127" i="6"/>
  <c r="F127" i="6"/>
  <c r="E127" i="6"/>
  <c r="Q126" i="6"/>
  <c r="K126" i="6"/>
  <c r="J126" i="6"/>
  <c r="I126" i="6"/>
  <c r="H126" i="6"/>
  <c r="G126" i="6"/>
  <c r="F126" i="6"/>
  <c r="E126" i="6"/>
  <c r="Q125" i="6"/>
  <c r="K125" i="6"/>
  <c r="P92" i="6"/>
  <c r="O92" i="6"/>
  <c r="N92" i="6"/>
  <c r="M92" i="6"/>
  <c r="L92" i="6"/>
  <c r="K92" i="6"/>
  <c r="J92" i="6"/>
  <c r="I92" i="6"/>
  <c r="H92" i="6"/>
  <c r="G92" i="6"/>
  <c r="F92" i="6"/>
  <c r="E92" i="6"/>
  <c r="Q91" i="6"/>
  <c r="K91" i="6"/>
  <c r="J91" i="6"/>
  <c r="I91" i="6"/>
  <c r="H91" i="6"/>
  <c r="G91" i="6"/>
  <c r="F91" i="6"/>
  <c r="E91" i="6"/>
  <c r="Q90" i="6"/>
  <c r="K90" i="6"/>
  <c r="J90" i="6"/>
  <c r="I90" i="6"/>
  <c r="H90" i="6"/>
  <c r="G90" i="6"/>
  <c r="F90" i="6"/>
  <c r="E90" i="6"/>
  <c r="Q89" i="6"/>
  <c r="K89" i="6"/>
  <c r="P88" i="6"/>
  <c r="O88" i="6"/>
  <c r="N88" i="6"/>
  <c r="M88" i="6"/>
  <c r="L88" i="6"/>
  <c r="K88" i="6"/>
  <c r="J88" i="6"/>
  <c r="I88" i="6"/>
  <c r="H88" i="6"/>
  <c r="G88" i="6"/>
  <c r="F88" i="6"/>
  <c r="E88" i="6"/>
  <c r="Q87" i="6"/>
  <c r="K87" i="6"/>
  <c r="J87" i="6"/>
  <c r="I87" i="6"/>
  <c r="H87" i="6"/>
  <c r="G87" i="6"/>
  <c r="F87" i="6"/>
  <c r="E87" i="6"/>
  <c r="Q86" i="6"/>
  <c r="K86" i="6"/>
  <c r="J86" i="6"/>
  <c r="I86" i="6"/>
  <c r="H86" i="6"/>
  <c r="G86" i="6"/>
  <c r="F86" i="6"/>
  <c r="E86" i="6"/>
  <c r="Q85" i="6"/>
  <c r="K85" i="6"/>
  <c r="P36" i="6"/>
  <c r="O36" i="6"/>
  <c r="N36" i="6"/>
  <c r="M36" i="6"/>
  <c r="L36" i="6"/>
  <c r="K36" i="6"/>
  <c r="J36" i="6"/>
  <c r="I36" i="6"/>
  <c r="H36" i="6"/>
  <c r="G36" i="6"/>
  <c r="F36" i="6"/>
  <c r="E36" i="6"/>
  <c r="Q35" i="6"/>
  <c r="K35" i="6"/>
  <c r="J35" i="6"/>
  <c r="I35" i="6"/>
  <c r="H35" i="6"/>
  <c r="G35" i="6"/>
  <c r="F35" i="6"/>
  <c r="E35" i="6"/>
  <c r="Q34" i="6"/>
  <c r="K34" i="6"/>
  <c r="J34" i="6"/>
  <c r="I34" i="6"/>
  <c r="H34" i="6"/>
  <c r="G34" i="6"/>
  <c r="F34" i="6"/>
  <c r="E34" i="6"/>
  <c r="Q33" i="6"/>
  <c r="K33" i="6"/>
  <c r="Q121" i="5"/>
  <c r="Q122" i="5"/>
  <c r="Q123" i="5"/>
  <c r="Q124" i="5"/>
  <c r="Q125" i="5"/>
  <c r="Q126" i="5"/>
  <c r="Q127" i="5"/>
  <c r="Q128" i="5"/>
  <c r="Q129" i="5"/>
  <c r="Q130" i="5"/>
  <c r="Q131" i="5"/>
  <c r="Q132" i="5"/>
  <c r="Q133" i="5"/>
  <c r="Q105" i="5"/>
  <c r="Q106" i="5"/>
  <c r="Q107" i="5"/>
  <c r="Q108" i="5"/>
  <c r="Q109" i="5"/>
  <c r="Q110" i="5"/>
  <c r="Q111" i="5"/>
  <c r="Q112" i="5"/>
  <c r="Q113" i="5"/>
  <c r="Q114" i="5"/>
  <c r="Q115" i="5"/>
  <c r="Q116" i="5"/>
  <c r="Q117" i="5"/>
  <c r="Q118" i="5"/>
  <c r="Q119" i="5"/>
  <c r="Q120" i="5"/>
  <c r="Q91" i="5"/>
  <c r="Q92" i="5"/>
  <c r="Q93" i="5"/>
  <c r="Q94" i="5"/>
  <c r="Q95" i="5"/>
  <c r="Q96" i="5"/>
  <c r="Q97" i="5"/>
  <c r="Q98" i="5"/>
  <c r="Q99" i="5"/>
  <c r="Q100" i="5"/>
  <c r="Q101" i="5"/>
  <c r="Q102" i="5"/>
  <c r="Q103" i="5"/>
  <c r="Q104" i="5"/>
  <c r="Q35" i="5"/>
  <c r="Q36" i="5"/>
  <c r="Q37" i="5"/>
  <c r="Q38" i="5"/>
  <c r="Q39" i="5"/>
  <c r="Q40" i="5"/>
  <c r="Q41" i="5"/>
  <c r="Q42" i="5"/>
  <c r="Q43" i="5"/>
  <c r="Q44" i="5"/>
  <c r="Q45" i="5"/>
  <c r="Q46" i="5"/>
  <c r="Q47" i="5"/>
  <c r="Q48" i="5"/>
  <c r="Q49" i="5"/>
  <c r="Q50" i="5"/>
  <c r="Q51" i="5"/>
  <c r="Q52" i="5"/>
  <c r="Q53" i="5"/>
  <c r="Q54" i="5"/>
  <c r="Q55" i="5"/>
  <c r="Q56" i="5"/>
  <c r="Q57" i="5"/>
  <c r="Q58" i="5"/>
  <c r="Q59" i="5"/>
  <c r="Q60" i="5"/>
  <c r="Q61" i="5"/>
  <c r="Q62" i="5"/>
  <c r="Q63" i="5"/>
  <c r="Q64" i="5"/>
  <c r="Q65" i="5"/>
  <c r="Q66" i="5"/>
  <c r="Q67" i="5"/>
  <c r="Q68" i="5"/>
  <c r="Q69" i="5"/>
  <c r="Q70" i="5"/>
  <c r="Q71" i="5"/>
  <c r="Q72" i="5"/>
  <c r="Q73" i="5"/>
  <c r="Q74" i="5"/>
  <c r="Q75" i="5"/>
  <c r="Q76" i="5"/>
  <c r="Q77" i="5"/>
  <c r="Q78" i="5"/>
  <c r="Q79" i="5"/>
  <c r="Q80" i="5"/>
  <c r="Q81" i="5"/>
  <c r="Q82" i="5"/>
  <c r="Q83" i="5"/>
  <c r="Q84" i="5"/>
  <c r="Q85" i="5"/>
  <c r="Q86" i="5"/>
  <c r="Q87" i="5"/>
  <c r="Q88" i="5"/>
  <c r="Q89" i="5"/>
  <c r="Q90" i="5"/>
  <c r="L124" i="4"/>
  <c r="C124" i="4" s="1"/>
  <c r="L130" i="4"/>
  <c r="C130" i="4" s="1"/>
  <c r="L131" i="4"/>
  <c r="C131" i="4" s="1"/>
  <c r="L132" i="4"/>
  <c r="C132" i="4" s="1"/>
  <c r="L133" i="4"/>
  <c r="C133" i="4" s="1"/>
  <c r="L128" i="4"/>
  <c r="C128" i="4" s="1"/>
  <c r="L129" i="4"/>
  <c r="C129" i="4" s="1"/>
  <c r="L121" i="4"/>
  <c r="C121" i="4" s="1"/>
  <c r="L122" i="4"/>
  <c r="C122" i="4" s="1"/>
  <c r="L123" i="4"/>
  <c r="C123" i="4" s="1"/>
  <c r="L125" i="4"/>
  <c r="C125" i="4" s="1"/>
  <c r="L126" i="4"/>
  <c r="C126" i="4" s="1"/>
  <c r="L127" i="4"/>
  <c r="C127" i="4" s="1"/>
  <c r="L111" i="4"/>
  <c r="C111" i="4" s="1"/>
  <c r="L112" i="4"/>
  <c r="C112" i="4" s="1"/>
  <c r="L113" i="4"/>
  <c r="C113" i="4" s="1"/>
  <c r="L114" i="4"/>
  <c r="C114" i="4" s="1"/>
  <c r="L115" i="4"/>
  <c r="C115" i="4" s="1"/>
  <c r="L116" i="4"/>
  <c r="C116" i="4" s="1"/>
  <c r="L117" i="4"/>
  <c r="C117" i="4" s="1"/>
  <c r="L118" i="4"/>
  <c r="C118" i="4" s="1"/>
  <c r="L119" i="4"/>
  <c r="C119" i="4" s="1"/>
  <c r="L120" i="4"/>
  <c r="C120" i="4" s="1"/>
  <c r="L78" i="4"/>
  <c r="C78" i="4" s="1"/>
  <c r="L79" i="4"/>
  <c r="C79" i="4" s="1"/>
  <c r="L80" i="4"/>
  <c r="C80" i="4" s="1"/>
  <c r="L81" i="4"/>
  <c r="C81" i="4" s="1"/>
  <c r="L82" i="4"/>
  <c r="C82" i="4" s="1"/>
  <c r="L83" i="4"/>
  <c r="C83" i="4" s="1"/>
  <c r="L84" i="4"/>
  <c r="C84" i="4" s="1"/>
  <c r="L85" i="4"/>
  <c r="C85" i="4" s="1"/>
  <c r="L86" i="4"/>
  <c r="C86" i="4" s="1"/>
  <c r="L87" i="4"/>
  <c r="C87" i="4" s="1"/>
  <c r="L88" i="4"/>
  <c r="C88" i="4" s="1"/>
  <c r="L89" i="4"/>
  <c r="C89" i="4" s="1"/>
  <c r="L90" i="4"/>
  <c r="C90" i="4" s="1"/>
  <c r="L91" i="4"/>
  <c r="C91" i="4" s="1"/>
  <c r="L92" i="4"/>
  <c r="C92" i="4" s="1"/>
  <c r="L93" i="4"/>
  <c r="C93" i="4" s="1"/>
  <c r="L94" i="4"/>
  <c r="C94" i="4" s="1"/>
  <c r="L95" i="4"/>
  <c r="C95" i="4" s="1"/>
  <c r="L96" i="4"/>
  <c r="C96" i="4" s="1"/>
  <c r="L97" i="4"/>
  <c r="C97" i="4" s="1"/>
  <c r="L98" i="4"/>
  <c r="C98" i="4" s="1"/>
  <c r="L99" i="4"/>
  <c r="C99" i="4" s="1"/>
  <c r="L100" i="4"/>
  <c r="C100" i="4" s="1"/>
  <c r="L101" i="4"/>
  <c r="C101" i="4" s="1"/>
  <c r="L102" i="4"/>
  <c r="C102" i="4" s="1"/>
  <c r="L103" i="4"/>
  <c r="C103" i="4" s="1"/>
  <c r="L104" i="4"/>
  <c r="C104" i="4" s="1"/>
  <c r="L105" i="4"/>
  <c r="C105" i="4" s="1"/>
  <c r="L106" i="4"/>
  <c r="C106" i="4" s="1"/>
  <c r="L107" i="4"/>
  <c r="C107" i="4" s="1"/>
  <c r="L108" i="4"/>
  <c r="C108" i="4" s="1"/>
  <c r="L109" i="4"/>
  <c r="C109" i="4" s="1"/>
  <c r="L110" i="4"/>
  <c r="C110" i="4" s="1"/>
  <c r="L35" i="4"/>
  <c r="C35" i="4" s="1"/>
  <c r="L36" i="4"/>
  <c r="C36" i="4" s="1"/>
  <c r="L37" i="4"/>
  <c r="C37" i="4" s="1"/>
  <c r="L38" i="4"/>
  <c r="C38" i="4" s="1"/>
  <c r="L39" i="4"/>
  <c r="C39" i="4" s="1"/>
  <c r="L40" i="4"/>
  <c r="C40" i="4" s="1"/>
  <c r="L41" i="4"/>
  <c r="C41" i="4" s="1"/>
  <c r="L42" i="4"/>
  <c r="C42" i="4" s="1"/>
  <c r="L43" i="4"/>
  <c r="C43" i="4" s="1"/>
  <c r="L44" i="4"/>
  <c r="C44" i="4" s="1"/>
  <c r="L45" i="4"/>
  <c r="C45" i="4" s="1"/>
  <c r="L46" i="4"/>
  <c r="C46" i="4" s="1"/>
  <c r="L47" i="4"/>
  <c r="C47" i="4" s="1"/>
  <c r="L48" i="4"/>
  <c r="C48" i="4" s="1"/>
  <c r="L49" i="4"/>
  <c r="C49" i="4" s="1"/>
  <c r="L50" i="4"/>
  <c r="C50" i="4" s="1"/>
  <c r="L51" i="4"/>
  <c r="C51" i="4" s="1"/>
  <c r="L52" i="4"/>
  <c r="C52" i="4" s="1"/>
  <c r="L53" i="4"/>
  <c r="C53" i="4" s="1"/>
  <c r="L54" i="4"/>
  <c r="C54" i="4" s="1"/>
  <c r="L55" i="4"/>
  <c r="C55" i="4" s="1"/>
  <c r="L56" i="4"/>
  <c r="C56" i="4" s="1"/>
  <c r="L57" i="4"/>
  <c r="C57" i="4" s="1"/>
  <c r="L58" i="4"/>
  <c r="C58" i="4" s="1"/>
  <c r="L59" i="4"/>
  <c r="C59" i="4" s="1"/>
  <c r="L60" i="4"/>
  <c r="C60" i="4" s="1"/>
  <c r="L61" i="4"/>
  <c r="C61" i="4" s="1"/>
  <c r="L62" i="4"/>
  <c r="C62" i="4" s="1"/>
  <c r="L63" i="4"/>
  <c r="C63" i="4" s="1"/>
  <c r="L64" i="4"/>
  <c r="C64" i="4" s="1"/>
  <c r="L65" i="4"/>
  <c r="C65" i="4" s="1"/>
  <c r="L66" i="4"/>
  <c r="C66" i="4" s="1"/>
  <c r="L67" i="4"/>
  <c r="C67" i="4" s="1"/>
  <c r="L68" i="4"/>
  <c r="C68" i="4" s="1"/>
  <c r="L69" i="4"/>
  <c r="C69" i="4" s="1"/>
  <c r="L70" i="4"/>
  <c r="C70" i="4" s="1"/>
  <c r="L71" i="4"/>
  <c r="C71" i="4" s="1"/>
  <c r="L72" i="4"/>
  <c r="C72" i="4" s="1"/>
  <c r="L73" i="4"/>
  <c r="C73" i="4" s="1"/>
  <c r="L74" i="4"/>
  <c r="C74" i="4" s="1"/>
  <c r="L75" i="4"/>
  <c r="C75" i="4" s="1"/>
  <c r="L76" i="4"/>
  <c r="C76" i="4" s="1"/>
  <c r="L77" i="4"/>
  <c r="C77" i="4" s="1"/>
  <c r="Q88" i="6" l="1"/>
  <c r="D85" i="6" s="1"/>
  <c r="D88" i="6" s="1"/>
  <c r="Q120" i="6"/>
  <c r="D117" i="6" s="1"/>
  <c r="D120" i="6" s="1"/>
  <c r="Q116" i="6"/>
  <c r="D113" i="6" s="1"/>
  <c r="D116" i="6" s="1"/>
  <c r="Q112" i="6"/>
  <c r="D109" i="6" s="1"/>
  <c r="D112" i="6" s="1"/>
  <c r="Q108" i="6"/>
  <c r="D105" i="6" s="1"/>
  <c r="D108" i="6" s="1"/>
  <c r="Q104" i="6"/>
  <c r="D101" i="6" s="1"/>
  <c r="D104" i="6" s="1"/>
  <c r="Q100" i="6"/>
  <c r="D97" i="6" s="1"/>
  <c r="D100" i="6" s="1"/>
  <c r="Q96" i="6"/>
  <c r="D93" i="6" s="1"/>
  <c r="D96" i="6" s="1"/>
  <c r="Q124" i="6"/>
  <c r="D121" i="6" s="1"/>
  <c r="D122" i="6" s="1"/>
  <c r="Q128" i="6"/>
  <c r="Q92" i="6"/>
  <c r="D89" i="6" s="1"/>
  <c r="D92" i="6" s="1"/>
  <c r="Q36" i="6"/>
  <c r="D33" i="6" s="1"/>
  <c r="D87" i="6" l="1"/>
  <c r="D86" i="6"/>
  <c r="D107" i="6"/>
  <c r="D99" i="6"/>
  <c r="D95" i="6"/>
  <c r="D106" i="6"/>
  <c r="D115" i="6"/>
  <c r="D124" i="6"/>
  <c r="D114" i="6"/>
  <c r="D98" i="6"/>
  <c r="D123" i="6"/>
  <c r="D102" i="6"/>
  <c r="D119" i="6"/>
  <c r="D125" i="6"/>
  <c r="D128" i="6" s="1"/>
  <c r="D118" i="6"/>
  <c r="D91" i="6"/>
  <c r="D111" i="6"/>
  <c r="D94" i="6"/>
  <c r="D110" i="6"/>
  <c r="D90" i="6"/>
  <c r="D103" i="6"/>
  <c r="D126" i="6" l="1"/>
  <c r="D127" i="6"/>
  <c r="K17" i="8" l="1"/>
  <c r="K16" i="8"/>
  <c r="K15" i="8"/>
  <c r="L28" i="8"/>
  <c r="C28" i="8" s="1"/>
  <c r="L29" i="8"/>
  <c r="C29" i="8" s="1"/>
  <c r="L30" i="8"/>
  <c r="C30" i="8" s="1"/>
  <c r="L31" i="8"/>
  <c r="C31" i="8" s="1"/>
  <c r="L32" i="8"/>
  <c r="C32" i="8" s="1"/>
  <c r="L33" i="8"/>
  <c r="C33" i="8" s="1"/>
  <c r="L34" i="8"/>
  <c r="C34" i="8" s="1"/>
  <c r="L35" i="8"/>
  <c r="C35" i="8" s="1"/>
  <c r="L36" i="8"/>
  <c r="C36" i="8" s="1"/>
  <c r="L37" i="8"/>
  <c r="C37" i="8" s="1"/>
  <c r="L38" i="8"/>
  <c r="C38" i="8" s="1"/>
  <c r="L39" i="8"/>
  <c r="C39" i="8" s="1"/>
  <c r="L40" i="8"/>
  <c r="C40" i="8" s="1"/>
  <c r="L41" i="8"/>
  <c r="C41" i="8" s="1"/>
  <c r="L42" i="8"/>
  <c r="C42" i="8" s="1"/>
  <c r="L43" i="8"/>
  <c r="C43" i="8" s="1"/>
  <c r="L44" i="8"/>
  <c r="C44" i="8" s="1"/>
  <c r="L45" i="8"/>
  <c r="C45" i="8" s="1"/>
  <c r="L46" i="8"/>
  <c r="C46" i="8" s="1"/>
  <c r="L27" i="8"/>
  <c r="C27" i="8" s="1"/>
  <c r="J32" i="7"/>
  <c r="C32" i="7" s="1"/>
  <c r="J31" i="7"/>
  <c r="C31" i="7" s="1"/>
  <c r="J30" i="7"/>
  <c r="C30" i="7" s="1"/>
  <c r="J29" i="7"/>
  <c r="C29" i="7" s="1"/>
  <c r="J28" i="7"/>
  <c r="C28" i="7" s="1"/>
  <c r="K17" i="7"/>
  <c r="K16" i="7"/>
  <c r="K15" i="7"/>
  <c r="Q83" i="6"/>
  <c r="Q82" i="6"/>
  <c r="Q81" i="6"/>
  <c r="Q79" i="6"/>
  <c r="Q78" i="6"/>
  <c r="Q77" i="6"/>
  <c r="Q75" i="6"/>
  <c r="Q74" i="6"/>
  <c r="Q73" i="6"/>
  <c r="Q71" i="6"/>
  <c r="Q70" i="6"/>
  <c r="Q69" i="6"/>
  <c r="Q67" i="6"/>
  <c r="Q66" i="6"/>
  <c r="Q65" i="6"/>
  <c r="Q63" i="6"/>
  <c r="Q62" i="6"/>
  <c r="Q61" i="6"/>
  <c r="Q59" i="6"/>
  <c r="Q58" i="6"/>
  <c r="Q57" i="6"/>
  <c r="Q55" i="6"/>
  <c r="Q54" i="6"/>
  <c r="Q53" i="6"/>
  <c r="Q51" i="6"/>
  <c r="Q50" i="6"/>
  <c r="Q49" i="6"/>
  <c r="Q47" i="6"/>
  <c r="Q46" i="6"/>
  <c r="Q45" i="6"/>
  <c r="Q43" i="6"/>
  <c r="Q42" i="6"/>
  <c r="Q41" i="6"/>
  <c r="Q39" i="6"/>
  <c r="Q38" i="6"/>
  <c r="Q37" i="6"/>
  <c r="Q31" i="6"/>
  <c r="Q30" i="6"/>
  <c r="K16" i="6"/>
  <c r="K15" i="6"/>
  <c r="Q34" i="5"/>
  <c r="K17" i="5"/>
  <c r="K16" i="5"/>
  <c r="K15" i="5"/>
  <c r="L34" i="4"/>
  <c r="C34" i="4" s="1"/>
  <c r="K17" i="4"/>
  <c r="K16" i="4"/>
  <c r="K15" i="4"/>
  <c r="D40" i="3" l="1"/>
  <c r="H7" i="12" s="1"/>
  <c r="B6" i="4"/>
  <c r="B6" i="5"/>
  <c r="B6" i="6"/>
  <c r="B6" i="7"/>
  <c r="B6" i="8"/>
  <c r="B6" i="9"/>
  <c r="B6" i="10"/>
  <c r="B6" i="11"/>
  <c r="B5" i="4"/>
  <c r="B5" i="5"/>
  <c r="B5" i="6"/>
  <c r="B5" i="7"/>
  <c r="B5" i="8"/>
  <c r="B5" i="9"/>
  <c r="B5" i="10"/>
  <c r="B5" i="11"/>
  <c r="F20" i="7" l="1"/>
  <c r="F21" i="7" s="1"/>
  <c r="J21" i="5"/>
  <c r="J22" i="5" s="1"/>
  <c r="E35" i="3" s="1"/>
  <c r="I21" i="5"/>
  <c r="I22" i="5" s="1"/>
  <c r="E34" i="3" s="1"/>
  <c r="H21" i="5"/>
  <c r="H22" i="5" s="1"/>
  <c r="E33" i="3" s="1"/>
  <c r="G21" i="5"/>
  <c r="G31" i="3" l="1"/>
  <c r="K21" i="5"/>
  <c r="G22" i="5"/>
  <c r="E32" i="3" l="1"/>
  <c r="K22" i="5"/>
  <c r="E31" i="3"/>
  <c r="E36" i="3" l="1"/>
  <c r="I25" i="4"/>
  <c r="H25" i="4"/>
  <c r="G25" i="4"/>
  <c r="I27" i="4" l="1"/>
  <c r="I26" i="4"/>
  <c r="H27" i="4"/>
  <c r="D33" i="3" s="1"/>
  <c r="H26" i="4"/>
  <c r="G27" i="4"/>
  <c r="G26" i="4"/>
  <c r="K25" i="4"/>
  <c r="F26" i="4"/>
  <c r="D34" i="3"/>
  <c r="D35" i="3"/>
  <c r="K27" i="4" l="1"/>
  <c r="D32" i="3"/>
  <c r="K26" i="4"/>
  <c r="D31" i="3"/>
  <c r="E28" i="14"/>
  <c r="D36" i="3" l="1"/>
  <c r="D12" i="2"/>
  <c r="G9" i="10" l="1"/>
  <c r="G9" i="9"/>
  <c r="G9" i="8"/>
  <c r="G9" i="7"/>
  <c r="D9" i="10"/>
  <c r="D9" i="9"/>
  <c r="D9" i="8"/>
  <c r="D9" i="5"/>
  <c r="C71" i="14"/>
  <c r="B71" i="14"/>
  <c r="E71" i="14" s="1"/>
  <c r="E70" i="14"/>
  <c r="C69" i="14"/>
  <c r="B69" i="14"/>
  <c r="E69" i="14" s="1"/>
  <c r="C35" i="5" l="1"/>
  <c r="C34" i="5"/>
  <c r="L84" i="6"/>
  <c r="L80" i="6"/>
  <c r="L76" i="6"/>
  <c r="L72" i="6"/>
  <c r="L68" i="6"/>
  <c r="L64" i="6"/>
  <c r="L60" i="6"/>
  <c r="L56" i="6"/>
  <c r="L52" i="6"/>
  <c r="L48" i="6"/>
  <c r="L44" i="6"/>
  <c r="L40" i="6"/>
  <c r="P84" i="6"/>
  <c r="O84" i="6"/>
  <c r="N84" i="6"/>
  <c r="M84" i="6"/>
  <c r="P80" i="6"/>
  <c r="O80" i="6"/>
  <c r="N80" i="6"/>
  <c r="M80" i="6"/>
  <c r="P76" i="6"/>
  <c r="O76" i="6"/>
  <c r="N76" i="6"/>
  <c r="M76" i="6"/>
  <c r="P72" i="6"/>
  <c r="O72" i="6"/>
  <c r="N72" i="6"/>
  <c r="M72" i="6"/>
  <c r="P68" i="6"/>
  <c r="O68" i="6"/>
  <c r="N68" i="6"/>
  <c r="M68" i="6"/>
  <c r="P64" i="6"/>
  <c r="O64" i="6"/>
  <c r="N64" i="6"/>
  <c r="M64" i="6"/>
  <c r="P60" i="6"/>
  <c r="O60" i="6"/>
  <c r="N60" i="6"/>
  <c r="M60" i="6"/>
  <c r="P56" i="6"/>
  <c r="O56" i="6"/>
  <c r="N56" i="6"/>
  <c r="M56" i="6"/>
  <c r="P52" i="6"/>
  <c r="O52" i="6"/>
  <c r="N52" i="6"/>
  <c r="M52" i="6"/>
  <c r="P48" i="6"/>
  <c r="O48" i="6"/>
  <c r="N48" i="6"/>
  <c r="M48" i="6"/>
  <c r="P44" i="6"/>
  <c r="O44" i="6"/>
  <c r="N44" i="6"/>
  <c r="M44" i="6"/>
  <c r="P40" i="6"/>
  <c r="O40" i="6"/>
  <c r="N40" i="6"/>
  <c r="M40" i="6"/>
  <c r="J32" i="6"/>
  <c r="J30" i="6"/>
  <c r="J31" i="6" s="1"/>
  <c r="I32" i="6"/>
  <c r="I31" i="6"/>
  <c r="I30" i="6"/>
  <c r="H32" i="6"/>
  <c r="H31" i="6"/>
  <c r="H30" i="6"/>
  <c r="G32" i="6"/>
  <c r="G31" i="6"/>
  <c r="G30" i="6"/>
  <c r="F32" i="6"/>
  <c r="F31" i="6"/>
  <c r="F30" i="6"/>
  <c r="E32" i="6"/>
  <c r="E31" i="6"/>
  <c r="E30" i="6"/>
  <c r="L32" i="6"/>
  <c r="P32" i="6"/>
  <c r="O32" i="6"/>
  <c r="N32" i="6"/>
  <c r="M32" i="6"/>
  <c r="K84" i="6"/>
  <c r="J84" i="6"/>
  <c r="I84" i="6"/>
  <c r="H84" i="6"/>
  <c r="G84" i="6"/>
  <c r="F84" i="6"/>
  <c r="E84" i="6"/>
  <c r="K83" i="6"/>
  <c r="J83" i="6"/>
  <c r="I83" i="6"/>
  <c r="H83" i="6"/>
  <c r="G83" i="6"/>
  <c r="F83" i="6"/>
  <c r="E83" i="6"/>
  <c r="K82" i="6"/>
  <c r="J82" i="6"/>
  <c r="I82" i="6"/>
  <c r="H82" i="6"/>
  <c r="G82" i="6"/>
  <c r="F82" i="6"/>
  <c r="E82" i="6"/>
  <c r="K81" i="6"/>
  <c r="K80" i="6"/>
  <c r="J80" i="6"/>
  <c r="I80" i="6"/>
  <c r="H80" i="6"/>
  <c r="G80" i="6"/>
  <c r="F80" i="6"/>
  <c r="E80" i="6"/>
  <c r="K79" i="6"/>
  <c r="J79" i="6"/>
  <c r="I79" i="6"/>
  <c r="H79" i="6"/>
  <c r="G79" i="6"/>
  <c r="F79" i="6"/>
  <c r="E79" i="6"/>
  <c r="K78" i="6"/>
  <c r="J78" i="6"/>
  <c r="I78" i="6"/>
  <c r="H78" i="6"/>
  <c r="G78" i="6"/>
  <c r="F78" i="6"/>
  <c r="E78" i="6"/>
  <c r="K77" i="6"/>
  <c r="K76" i="6"/>
  <c r="J76" i="6"/>
  <c r="I76" i="6"/>
  <c r="H76" i="6"/>
  <c r="G76" i="6"/>
  <c r="F76" i="6"/>
  <c r="E76" i="6"/>
  <c r="K75" i="6"/>
  <c r="J75" i="6"/>
  <c r="I75" i="6"/>
  <c r="H75" i="6"/>
  <c r="G75" i="6"/>
  <c r="F75" i="6"/>
  <c r="E75" i="6"/>
  <c r="K74" i="6"/>
  <c r="J74" i="6"/>
  <c r="I74" i="6"/>
  <c r="H74" i="6"/>
  <c r="G74" i="6"/>
  <c r="F74" i="6"/>
  <c r="E74" i="6"/>
  <c r="K73" i="6"/>
  <c r="K72" i="6"/>
  <c r="J72" i="6"/>
  <c r="I72" i="6"/>
  <c r="H72" i="6"/>
  <c r="G72" i="6"/>
  <c r="F72" i="6"/>
  <c r="E72" i="6"/>
  <c r="K71" i="6"/>
  <c r="J71" i="6"/>
  <c r="I71" i="6"/>
  <c r="H71" i="6"/>
  <c r="G71" i="6"/>
  <c r="F71" i="6"/>
  <c r="E71" i="6"/>
  <c r="K70" i="6"/>
  <c r="J70" i="6"/>
  <c r="I70" i="6"/>
  <c r="H70" i="6"/>
  <c r="G70" i="6"/>
  <c r="F70" i="6"/>
  <c r="E70" i="6"/>
  <c r="K69" i="6"/>
  <c r="K68" i="6"/>
  <c r="J68" i="6"/>
  <c r="I68" i="6"/>
  <c r="H68" i="6"/>
  <c r="G68" i="6"/>
  <c r="F68" i="6"/>
  <c r="E68" i="6"/>
  <c r="K67" i="6"/>
  <c r="J67" i="6"/>
  <c r="I67" i="6"/>
  <c r="H67" i="6"/>
  <c r="G67" i="6"/>
  <c r="F67" i="6"/>
  <c r="E67" i="6"/>
  <c r="K66" i="6"/>
  <c r="J66" i="6"/>
  <c r="I66" i="6"/>
  <c r="H66" i="6"/>
  <c r="G66" i="6"/>
  <c r="F66" i="6"/>
  <c r="E66" i="6"/>
  <c r="K65" i="6"/>
  <c r="K64" i="6"/>
  <c r="J64" i="6"/>
  <c r="I64" i="6"/>
  <c r="H64" i="6"/>
  <c r="G64" i="6"/>
  <c r="F64" i="6"/>
  <c r="E64" i="6"/>
  <c r="K63" i="6"/>
  <c r="J63" i="6"/>
  <c r="I63" i="6"/>
  <c r="H63" i="6"/>
  <c r="G63" i="6"/>
  <c r="F63" i="6"/>
  <c r="E63" i="6"/>
  <c r="K62" i="6"/>
  <c r="J62" i="6"/>
  <c r="I62" i="6"/>
  <c r="H62" i="6"/>
  <c r="G62" i="6"/>
  <c r="F62" i="6"/>
  <c r="E62" i="6"/>
  <c r="K61" i="6"/>
  <c r="K60" i="6"/>
  <c r="J60" i="6"/>
  <c r="I60" i="6"/>
  <c r="H60" i="6"/>
  <c r="G60" i="6"/>
  <c r="F60" i="6"/>
  <c r="E60" i="6"/>
  <c r="K59" i="6"/>
  <c r="J59" i="6"/>
  <c r="I59" i="6"/>
  <c r="H59" i="6"/>
  <c r="G59" i="6"/>
  <c r="F59" i="6"/>
  <c r="E59" i="6"/>
  <c r="K58" i="6"/>
  <c r="J58" i="6"/>
  <c r="I58" i="6"/>
  <c r="H58" i="6"/>
  <c r="G58" i="6"/>
  <c r="F58" i="6"/>
  <c r="E58" i="6"/>
  <c r="K57" i="6"/>
  <c r="K56" i="6"/>
  <c r="J56" i="6"/>
  <c r="I56" i="6"/>
  <c r="H56" i="6"/>
  <c r="G56" i="6"/>
  <c r="F56" i="6"/>
  <c r="E56" i="6"/>
  <c r="K55" i="6"/>
  <c r="J55" i="6"/>
  <c r="I55" i="6"/>
  <c r="H55" i="6"/>
  <c r="G55" i="6"/>
  <c r="F55" i="6"/>
  <c r="E55" i="6"/>
  <c r="K54" i="6"/>
  <c r="J54" i="6"/>
  <c r="I54" i="6"/>
  <c r="H54" i="6"/>
  <c r="G54" i="6"/>
  <c r="F54" i="6"/>
  <c r="E54" i="6"/>
  <c r="K53" i="6"/>
  <c r="K52" i="6"/>
  <c r="J52" i="6"/>
  <c r="I52" i="6"/>
  <c r="H52" i="6"/>
  <c r="G52" i="6"/>
  <c r="F52" i="6"/>
  <c r="E52" i="6"/>
  <c r="K51" i="6"/>
  <c r="J51" i="6"/>
  <c r="I51" i="6"/>
  <c r="H51" i="6"/>
  <c r="G51" i="6"/>
  <c r="F51" i="6"/>
  <c r="E51" i="6"/>
  <c r="K50" i="6"/>
  <c r="J50" i="6"/>
  <c r="I50" i="6"/>
  <c r="H50" i="6"/>
  <c r="G50" i="6"/>
  <c r="F50" i="6"/>
  <c r="E50" i="6"/>
  <c r="K49" i="6"/>
  <c r="K48" i="6"/>
  <c r="J48" i="6"/>
  <c r="I48" i="6"/>
  <c r="H48" i="6"/>
  <c r="G48" i="6"/>
  <c r="F48" i="6"/>
  <c r="E48" i="6"/>
  <c r="K47" i="6"/>
  <c r="J47" i="6"/>
  <c r="I47" i="6"/>
  <c r="H47" i="6"/>
  <c r="G47" i="6"/>
  <c r="F47" i="6"/>
  <c r="E47" i="6"/>
  <c r="K46" i="6"/>
  <c r="J46" i="6"/>
  <c r="I46" i="6"/>
  <c r="H46" i="6"/>
  <c r="G46" i="6"/>
  <c r="F46" i="6"/>
  <c r="E46" i="6"/>
  <c r="K45" i="6"/>
  <c r="K44" i="6"/>
  <c r="J44" i="6"/>
  <c r="I44" i="6"/>
  <c r="H44" i="6"/>
  <c r="G44" i="6"/>
  <c r="F44" i="6"/>
  <c r="E44" i="6"/>
  <c r="K43" i="6"/>
  <c r="J43" i="6"/>
  <c r="I43" i="6"/>
  <c r="H43" i="6"/>
  <c r="G43" i="6"/>
  <c r="F43" i="6"/>
  <c r="E43" i="6"/>
  <c r="K42" i="6"/>
  <c r="J42" i="6"/>
  <c r="I42" i="6"/>
  <c r="H42" i="6"/>
  <c r="G42" i="6"/>
  <c r="F42" i="6"/>
  <c r="E42" i="6"/>
  <c r="K41" i="6"/>
  <c r="K40" i="6"/>
  <c r="J40" i="6"/>
  <c r="I40" i="6"/>
  <c r="H40" i="6"/>
  <c r="G40" i="6"/>
  <c r="F40" i="6"/>
  <c r="E40" i="6"/>
  <c r="K39" i="6"/>
  <c r="J39" i="6"/>
  <c r="I39" i="6"/>
  <c r="H39" i="6"/>
  <c r="G39" i="6"/>
  <c r="F39" i="6"/>
  <c r="E39" i="6"/>
  <c r="K38" i="6"/>
  <c r="J38" i="6"/>
  <c r="I38" i="6"/>
  <c r="H38" i="6"/>
  <c r="G38" i="6"/>
  <c r="F38" i="6"/>
  <c r="E38" i="6"/>
  <c r="K37" i="6"/>
  <c r="F19" i="6" l="1"/>
  <c r="D36" i="6"/>
  <c r="D35" i="6"/>
  <c r="D34" i="6"/>
  <c r="Q48" i="6"/>
  <c r="D45" i="6" s="1"/>
  <c r="D47" i="6" s="1"/>
  <c r="Q80" i="6"/>
  <c r="D77" i="6" s="1"/>
  <c r="D80" i="6" s="1"/>
  <c r="Q52" i="6"/>
  <c r="D49" i="6" s="1"/>
  <c r="D50" i="6" s="1"/>
  <c r="Q84" i="6"/>
  <c r="D81" i="6" s="1"/>
  <c r="D84" i="6" s="1"/>
  <c r="Q56" i="6"/>
  <c r="D53" i="6" s="1"/>
  <c r="D55" i="6" s="1"/>
  <c r="Q60" i="6"/>
  <c r="D57" i="6" s="1"/>
  <c r="D58" i="6" s="1"/>
  <c r="Q64" i="6"/>
  <c r="D61" i="6" s="1"/>
  <c r="D64" i="6" s="1"/>
  <c r="Q68" i="6"/>
  <c r="D65" i="6" s="1"/>
  <c r="D68" i="6" s="1"/>
  <c r="Q40" i="6"/>
  <c r="D37" i="6" s="1"/>
  <c r="D38" i="6" s="1"/>
  <c r="Q72" i="6"/>
  <c r="D69" i="6" s="1"/>
  <c r="D70" i="6" s="1"/>
  <c r="Q44" i="6"/>
  <c r="D41" i="6" s="1"/>
  <c r="D44" i="6" s="1"/>
  <c r="Q76" i="6"/>
  <c r="D73" i="6" s="1"/>
  <c r="D76" i="6" s="1"/>
  <c r="Q32" i="6"/>
  <c r="D29" i="6" s="1"/>
  <c r="D42" i="3" l="1"/>
  <c r="D60" i="6"/>
  <c r="D62" i="6"/>
  <c r="D59" i="6"/>
  <c r="D40" i="6"/>
  <c r="D63" i="6"/>
  <c r="D79" i="6"/>
  <c r="D78" i="6"/>
  <c r="D66" i="6"/>
  <c r="D48" i="6"/>
  <c r="D46" i="6"/>
  <c r="D56" i="6"/>
  <c r="D75" i="6"/>
  <c r="D74" i="6"/>
  <c r="D43" i="6"/>
  <c r="D42" i="6"/>
  <c r="D51" i="6"/>
  <c r="D83" i="6"/>
  <c r="D72" i="6"/>
  <c r="D52" i="6"/>
  <c r="D71" i="6"/>
  <c r="D82" i="6"/>
  <c r="D39" i="6"/>
  <c r="D54" i="6"/>
  <c r="D67" i="6"/>
  <c r="K34" i="5"/>
  <c r="E28" i="5" s="1"/>
  <c r="I20" i="8" l="1"/>
  <c r="I21" i="8" s="1"/>
  <c r="J20" i="8"/>
  <c r="J21" i="8" s="1"/>
  <c r="F21" i="6" l="1"/>
  <c r="J21" i="6"/>
  <c r="I21" i="6"/>
  <c r="H21" i="6"/>
  <c r="G21" i="6"/>
  <c r="K21" i="6" l="1"/>
  <c r="E11" i="14"/>
  <c r="E12" i="14"/>
  <c r="E13" i="14"/>
  <c r="E14" i="14"/>
  <c r="E15" i="14"/>
  <c r="E16" i="14"/>
  <c r="E17" i="14"/>
  <c r="E18" i="14"/>
  <c r="E19" i="14"/>
  <c r="E20" i="14"/>
  <c r="E21" i="14"/>
  <c r="E22" i="14"/>
  <c r="E23" i="14"/>
  <c r="E24" i="14"/>
  <c r="E25" i="14"/>
  <c r="E26" i="14"/>
  <c r="E27" i="14"/>
  <c r="E29" i="14"/>
  <c r="E30" i="14"/>
  <c r="E31" i="14"/>
  <c r="E32" i="14"/>
  <c r="E33" i="14"/>
  <c r="E34" i="14"/>
  <c r="E35" i="14"/>
  <c r="E36" i="14"/>
  <c r="E37" i="14"/>
  <c r="E38" i="14"/>
  <c r="E39" i="14"/>
  <c r="E40" i="14"/>
  <c r="E41" i="14"/>
  <c r="E42" i="14"/>
  <c r="E43" i="14"/>
  <c r="E44" i="14"/>
  <c r="E45" i="14"/>
  <c r="E46" i="14"/>
  <c r="E47" i="14"/>
  <c r="E48" i="14"/>
  <c r="E49" i="14"/>
  <c r="E50" i="14"/>
  <c r="E51" i="14"/>
  <c r="E52" i="14"/>
  <c r="E53" i="14"/>
  <c r="E54" i="14"/>
  <c r="E55" i="14"/>
  <c r="E56" i="14"/>
  <c r="E57" i="14"/>
  <c r="E58" i="14"/>
  <c r="E59" i="14"/>
  <c r="E60" i="14"/>
  <c r="E61" i="14"/>
  <c r="E62" i="14"/>
  <c r="E63" i="14"/>
  <c r="E64" i="14"/>
  <c r="E65" i="14"/>
  <c r="E66" i="14"/>
  <c r="E67" i="14"/>
  <c r="E10" i="14"/>
  <c r="D16" i="2" l="1"/>
  <c r="G20" i="8"/>
  <c r="G21" i="8" s="1"/>
  <c r="H20" i="8"/>
  <c r="H34" i="3"/>
  <c r="H35" i="3"/>
  <c r="K20" i="8" l="1"/>
  <c r="H21" i="8"/>
  <c r="H33" i="3" s="1"/>
  <c r="H32" i="3"/>
  <c r="H31" i="3"/>
  <c r="G20" i="7"/>
  <c r="G21" i="7" s="1"/>
  <c r="H20" i="7"/>
  <c r="I20" i="7"/>
  <c r="J20" i="7"/>
  <c r="K21" i="8" l="1"/>
  <c r="J21" i="7"/>
  <c r="G35" i="3" s="1"/>
  <c r="I21" i="7"/>
  <c r="G34" i="3" s="1"/>
  <c r="H21" i="7"/>
  <c r="G33" i="3" s="1"/>
  <c r="H36" i="3"/>
  <c r="K20" i="7"/>
  <c r="G32" i="3"/>
  <c r="I54" i="10"/>
  <c r="C54" i="10" s="1"/>
  <c r="I53" i="10"/>
  <c r="C53" i="10" s="1"/>
  <c r="I52" i="10"/>
  <c r="C52" i="10" s="1"/>
  <c r="I51" i="10"/>
  <c r="C51" i="10" s="1"/>
  <c r="I50" i="10"/>
  <c r="C50" i="10" s="1"/>
  <c r="I49" i="10"/>
  <c r="C49" i="10" s="1"/>
  <c r="I48" i="10"/>
  <c r="C48" i="10" s="1"/>
  <c r="I47" i="10"/>
  <c r="C47" i="10" s="1"/>
  <c r="I46" i="10"/>
  <c r="C46" i="10" s="1"/>
  <c r="I45" i="10"/>
  <c r="C45" i="10" s="1"/>
  <c r="I44" i="10"/>
  <c r="C44" i="10" s="1"/>
  <c r="I43" i="10"/>
  <c r="C43" i="10" s="1"/>
  <c r="I42" i="10"/>
  <c r="C42" i="10" s="1"/>
  <c r="I41" i="10"/>
  <c r="C41" i="10" s="1"/>
  <c r="I40" i="10"/>
  <c r="C40" i="10" s="1"/>
  <c r="I39" i="10"/>
  <c r="C39" i="10" s="1"/>
  <c r="I38" i="10"/>
  <c r="C38" i="10" s="1"/>
  <c r="I37" i="10"/>
  <c r="C37" i="10" s="1"/>
  <c r="I36" i="10"/>
  <c r="C36" i="10" s="1"/>
  <c r="I35" i="10"/>
  <c r="C35" i="10" s="1"/>
  <c r="I34" i="10"/>
  <c r="C34" i="10" s="1"/>
  <c r="I33" i="10"/>
  <c r="C33" i="10" s="1"/>
  <c r="I32" i="10"/>
  <c r="C32" i="10" s="1"/>
  <c r="I31" i="10"/>
  <c r="C31" i="10" s="1"/>
  <c r="I30" i="10"/>
  <c r="C30" i="10" s="1"/>
  <c r="I29" i="10"/>
  <c r="C29" i="10" s="1"/>
  <c r="I28" i="10"/>
  <c r="C28" i="10" s="1"/>
  <c r="I27" i="10"/>
  <c r="C27" i="10" s="1"/>
  <c r="I26" i="10"/>
  <c r="C26" i="10" s="1"/>
  <c r="I25" i="10"/>
  <c r="C25" i="10" s="1"/>
  <c r="I24" i="10"/>
  <c r="C24" i="10" s="1"/>
  <c r="I23" i="10"/>
  <c r="C23" i="10" s="1"/>
  <c r="I22" i="10"/>
  <c r="C22" i="10" s="1"/>
  <c r="I21" i="10"/>
  <c r="C21" i="10" s="1"/>
  <c r="I20" i="10"/>
  <c r="C20" i="10" s="1"/>
  <c r="I19" i="10"/>
  <c r="C19" i="10" s="1"/>
  <c r="I17" i="10"/>
  <c r="C17" i="10" s="1"/>
  <c r="I16" i="10"/>
  <c r="C16" i="10" s="1"/>
  <c r="I15" i="10"/>
  <c r="C15" i="10" s="1"/>
  <c r="G36" i="3" l="1"/>
  <c r="K21" i="7"/>
  <c r="D32" i="6"/>
  <c r="D31" i="6"/>
  <c r="D30" i="6"/>
  <c r="F20" i="6"/>
  <c r="G20" i="6"/>
  <c r="H19" i="6"/>
  <c r="I19" i="6"/>
  <c r="J19" i="6"/>
  <c r="J20" i="6"/>
  <c r="G19" i="6"/>
  <c r="H20" i="6"/>
  <c r="I20" i="6"/>
  <c r="J23" i="6" l="1"/>
  <c r="F35" i="3" s="1"/>
  <c r="I35" i="3" s="1"/>
  <c r="H23" i="6"/>
  <c r="F33" i="3" s="1"/>
  <c r="I33" i="3" s="1"/>
  <c r="G23" i="6"/>
  <c r="F32" i="3" s="1"/>
  <c r="I32" i="3" s="1"/>
  <c r="I23" i="6"/>
  <c r="F34" i="3" s="1"/>
  <c r="I34" i="3" s="1"/>
  <c r="D41" i="3"/>
  <c r="F23" i="6"/>
  <c r="F31" i="3" s="1"/>
  <c r="K19" i="6"/>
  <c r="K20" i="6"/>
  <c r="I22" i="6"/>
  <c r="G22" i="6"/>
  <c r="H22" i="6"/>
  <c r="F22" i="6"/>
  <c r="K23" i="6" l="1"/>
  <c r="F36" i="3"/>
  <c r="I36" i="3" s="1"/>
  <c r="I31" i="3"/>
  <c r="C45" i="9" l="1"/>
  <c r="J22" i="6" l="1"/>
  <c r="K22"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s>
  <commentList>
    <comment ref="B4" authorId="0" shapeId="0" xr:uid="{00000000-0006-0000-1500-000001000000}">
      <text>
        <r>
          <rPr>
            <b/>
            <sz val="9"/>
            <color indexed="81"/>
            <rFont val="Tahoma"/>
            <family val="2"/>
          </rPr>
          <t>Update next year's SCO distribution here.</t>
        </r>
      </text>
    </comment>
  </commentList>
</comments>
</file>

<file path=xl/sharedStrings.xml><?xml version="1.0" encoding="utf-8"?>
<sst xmlns="http://schemas.openxmlformats.org/spreadsheetml/2006/main" count="1444" uniqueCount="801">
  <si>
    <t>County:</t>
  </si>
  <si>
    <t>Date:</t>
  </si>
  <si>
    <t>PEI Annual Planning Costs</t>
  </si>
  <si>
    <t>Prior Program Name</t>
  </si>
  <si>
    <t>Medi-Cal FFP</t>
  </si>
  <si>
    <t>1991 Realignment</t>
  </si>
  <si>
    <t>CSS Annual Planning Costs</t>
  </si>
  <si>
    <t>CSS Evaluation Costs</t>
  </si>
  <si>
    <t>Program Name</t>
  </si>
  <si>
    <t>County</t>
  </si>
  <si>
    <t>Project Name</t>
  </si>
  <si>
    <t>Project Start Date</t>
  </si>
  <si>
    <t>Other</t>
  </si>
  <si>
    <t>WET Annual Planning Costs</t>
  </si>
  <si>
    <t>WET Evaluation Costs</t>
  </si>
  <si>
    <t>Prior Project Name</t>
  </si>
  <si>
    <t>Project Type</t>
  </si>
  <si>
    <t>Funding Category</t>
  </si>
  <si>
    <t>Total Annual Planning Costs</t>
  </si>
  <si>
    <t>Total Evaluation Costs</t>
  </si>
  <si>
    <t>Total Administration</t>
  </si>
  <si>
    <t>TOTAL</t>
  </si>
  <si>
    <t>Transfer from Local Prudent Reserve</t>
  </si>
  <si>
    <t>A</t>
  </si>
  <si>
    <t>MHSA Funds</t>
  </si>
  <si>
    <t>B</t>
  </si>
  <si>
    <t>Behavioral Health Subaccount</t>
  </si>
  <si>
    <t>C</t>
  </si>
  <si>
    <t>CSS</t>
  </si>
  <si>
    <t>PEI</t>
  </si>
  <si>
    <t>INN</t>
  </si>
  <si>
    <t>WET</t>
  </si>
  <si>
    <t>CFTN</t>
  </si>
  <si>
    <t>WET RP</t>
  </si>
  <si>
    <t>MHSA HP</t>
  </si>
  <si>
    <t>PR</t>
  </si>
  <si>
    <t>Alameda</t>
  </si>
  <si>
    <t>Amador</t>
  </si>
  <si>
    <t>Berkeley City</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</si>
  <si>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</si>
  <si>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</si>
  <si>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</si>
  <si>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</si>
  <si>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</si>
  <si>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</si>
  <si>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</si>
  <si>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</si>
  <si>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</si>
  <si>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</si>
  <si>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</si>
  <si>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</si>
  <si>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</si>
  <si>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</si>
  <si>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</si>
  <si>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</si>
  <si>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</si>
  <si>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</si>
  <si>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</si>
  <si>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</si>
  <si>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</si>
  <si>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</si>
  <si>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</si>
  <si>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</si>
  <si>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</si>
  <si>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</si>
  <si>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</si>
  <si>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</si>
  <si>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</si>
  <si>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</si>
  <si>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</si>
  <si>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</si>
  <si>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</si>
  <si>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</si>
  <si>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</si>
  <si>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</si>
  <si>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</si>
  <si>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</si>
  <si>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</si>
  <si>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</si>
  <si>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</si>
  <si>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</si>
  <si>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</si>
  <si>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</si>
  <si>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</si>
  <si>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</si>
  <si>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</si>
  <si>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Tehama</t>
  </si>
  <si>
    <t>Tri-City</t>
  </si>
  <si>
    <t>Trinity</t>
  </si>
  <si>
    <t>Tulare</t>
  </si>
  <si>
    <t>Tuolumne</t>
  </si>
  <si>
    <t>Ventura</t>
  </si>
  <si>
    <t>Yolo</t>
  </si>
  <si>
    <t>Alpine</t>
  </si>
  <si>
    <t>Sutter/Yuba</t>
  </si>
  <si>
    <t>FSP</t>
  </si>
  <si>
    <t>Non-FSP</t>
  </si>
  <si>
    <t>Program Type</t>
  </si>
  <si>
    <t>Workforce Staffing</t>
  </si>
  <si>
    <t>Training/Technical Assistance</t>
  </si>
  <si>
    <t>MH Career Pathways</t>
  </si>
  <si>
    <t>Residency/Internship</t>
  </si>
  <si>
    <t>Financial Incentive</t>
  </si>
  <si>
    <t>Adjustment to FY</t>
  </si>
  <si>
    <t>Amount</t>
  </si>
  <si>
    <t>Reason</t>
  </si>
  <si>
    <t>Cost Report Reconciliation</t>
  </si>
  <si>
    <t>Cost Report Audit</t>
  </si>
  <si>
    <t>SDMC Chart Audit</t>
  </si>
  <si>
    <t>Local Quality Assurance Audit</t>
  </si>
  <si>
    <t>Error</t>
  </si>
  <si>
    <t>PEI SW</t>
  </si>
  <si>
    <t>Name of Preparer:</t>
  </si>
  <si>
    <t>County Code:</t>
  </si>
  <si>
    <t>Address:</t>
  </si>
  <si>
    <t>City:</t>
  </si>
  <si>
    <t>Zip:</t>
  </si>
  <si>
    <t>CSS Administration Costs</t>
  </si>
  <si>
    <t>Access and Linkage</t>
  </si>
  <si>
    <t>PEI Evaluation Costs</t>
  </si>
  <si>
    <t>#</t>
  </si>
  <si>
    <t>Prevention</t>
  </si>
  <si>
    <t>Early Intervention</t>
  </si>
  <si>
    <t>CSS Program Expenditures</t>
  </si>
  <si>
    <t>Subtotal Percentage for Combined Program</t>
  </si>
  <si>
    <t>Standalone</t>
  </si>
  <si>
    <t>Combined</t>
  </si>
  <si>
    <t>Outreach</t>
  </si>
  <si>
    <t>Stigma &amp; Discrimination Reduction</t>
  </si>
  <si>
    <t>Suicide Prevention</t>
  </si>
  <si>
    <t>Improving Timely Access</t>
  </si>
  <si>
    <t>PEI Administration Costs</t>
  </si>
  <si>
    <t>PEI Program Expenditures</t>
  </si>
  <si>
    <t>MHSOAC-Authorized MHSA INN Project Budget</t>
  </si>
  <si>
    <t>Amended MHSOAC-Authorized MHSA INN Project Budget</t>
  </si>
  <si>
    <t>Project Expenditure Type</t>
  </si>
  <si>
    <t>Project MHSOAC Approval Date</t>
  </si>
  <si>
    <t>PEI_Program_Type</t>
  </si>
  <si>
    <t>INN_Expenditure_Type</t>
  </si>
  <si>
    <t>Project</t>
  </si>
  <si>
    <t>Project Administration</t>
  </si>
  <si>
    <t>Project Evaluation</t>
  </si>
  <si>
    <t>INN Annual Planning Costs</t>
  </si>
  <si>
    <t>INN Indirect Administration</t>
  </si>
  <si>
    <t>INN Project Administration</t>
  </si>
  <si>
    <t>INN Project Evaluation</t>
  </si>
  <si>
    <t>INN Project Subtotal</t>
  </si>
  <si>
    <t>CSS_Service_Category</t>
  </si>
  <si>
    <t>Info_County_Code</t>
  </si>
  <si>
    <t>Info_Population</t>
  </si>
  <si>
    <t>PEI_Combined_Standalone</t>
  </si>
  <si>
    <t>WET_Funding_Category</t>
  </si>
  <si>
    <t>CFTN_Project_Type</t>
  </si>
  <si>
    <t>WET Program Expenditures</t>
  </si>
  <si>
    <t>Capital Facility</t>
  </si>
  <si>
    <t>Technological Need</t>
  </si>
  <si>
    <t>Date</t>
  </si>
  <si>
    <t>Cost Report Stage</t>
  </si>
  <si>
    <t>Audited</t>
  </si>
  <si>
    <t>Settled</t>
  </si>
  <si>
    <t>Initial</t>
  </si>
  <si>
    <t>Adjustment_Reason</t>
  </si>
  <si>
    <t>County Population:  Over 200,000? (Yes or No)</t>
  </si>
  <si>
    <t>Yes</t>
  </si>
  <si>
    <t>No</t>
  </si>
  <si>
    <t>Adjustment_MHSA_Component</t>
  </si>
  <si>
    <t>Prudent Reserve</t>
  </si>
  <si>
    <t>Title of Preparer:</t>
  </si>
  <si>
    <t>County Code</t>
  </si>
  <si>
    <t>Program Activity Name (in Combined Program)</t>
  </si>
  <si>
    <t>About the Data</t>
  </si>
  <si>
    <t>E-1: State/County Population Estimates with Annual Percent Change</t>
  </si>
  <si>
    <t>State/County</t>
  </si>
  <si>
    <t xml:space="preserve">           Total Population</t>
  </si>
  <si>
    <t>Percent</t>
  </si>
  <si>
    <t>Change</t>
  </si>
  <si>
    <t>California</t>
  </si>
  <si>
    <t>Sutter</t>
  </si>
  <si>
    <t>Yuba</t>
  </si>
  <si>
    <t>Department of Finance</t>
  </si>
  <si>
    <t>Demographic Research Unit</t>
  </si>
  <si>
    <t>Phone: (916) 323-4086</t>
  </si>
  <si>
    <t>For more information:  http://www.dof.ca.gov/research/demographic/reports/estimates/e-1/view.php</t>
  </si>
  <si>
    <t>Released on May 1, 2017</t>
  </si>
  <si>
    <t>Preparer Contact Email:</t>
  </si>
  <si>
    <t>PEI Funds Transferred to JPA</t>
  </si>
  <si>
    <t>CSS Funds Transferred to CalHFA</t>
  </si>
  <si>
    <t>CSS Funds Transferred to JPA</t>
  </si>
  <si>
    <t>Total WET Expenditures (Excluding Transfers to JPA)</t>
  </si>
  <si>
    <t>WET Funds Transferred to JPA</t>
  </si>
  <si>
    <t>Total CSS Expenditures (Excluding Funds Transferred to JPA)</t>
  </si>
  <si>
    <t>CSS Funds Transferred to PR</t>
  </si>
  <si>
    <t>CSS Funds Transferred to WET</t>
  </si>
  <si>
    <t>CSS Funds Transferred to CFTN</t>
  </si>
  <si>
    <t>Combined Summary</t>
  </si>
  <si>
    <t>Cost_Report_Stage</t>
  </si>
  <si>
    <t>INN Project Direct</t>
  </si>
  <si>
    <t>Project Direct</t>
  </si>
  <si>
    <t>WET Administration Costs</t>
  </si>
  <si>
    <t>Beginning Balance</t>
  </si>
  <si>
    <t>Adjustment Amount</t>
  </si>
  <si>
    <t>Ending Balance</t>
  </si>
  <si>
    <t>D</t>
  </si>
  <si>
    <t>E</t>
  </si>
  <si>
    <t>F</t>
  </si>
  <si>
    <t>H</t>
  </si>
  <si>
    <t>I</t>
  </si>
  <si>
    <t>J</t>
  </si>
  <si>
    <t>K</t>
  </si>
  <si>
    <t>L</t>
  </si>
  <si>
    <t>M</t>
  </si>
  <si>
    <t>N</t>
  </si>
  <si>
    <t>O</t>
  </si>
  <si>
    <t>G</t>
  </si>
  <si>
    <t>SECTION ONE</t>
  </si>
  <si>
    <t>SECTION TWO</t>
  </si>
  <si>
    <t>SECTION THREE</t>
  </si>
  <si>
    <t>Project Subtotal</t>
  </si>
  <si>
    <t>For DHCS use only.</t>
  </si>
  <si>
    <t xml:space="preserve">This tab should be hidden when not in use. </t>
  </si>
  <si>
    <t xml:space="preserve">Click button to lock or unlock all sheets for editing. </t>
  </si>
  <si>
    <t>Comments</t>
  </si>
  <si>
    <t>Grand Total</t>
  </si>
  <si>
    <t>Transfers</t>
  </si>
  <si>
    <t>FY 2016-17</t>
  </si>
  <si>
    <t>FY 2015-16</t>
  </si>
  <si>
    <t>FY 2014-15</t>
  </si>
  <si>
    <t>FY 2013-14</t>
  </si>
  <si>
    <t>FY 2012-13</t>
  </si>
  <si>
    <t>FY 2011-12</t>
  </si>
  <si>
    <t>FY 2010-11</t>
  </si>
  <si>
    <t>FY 2009-10</t>
  </si>
  <si>
    <t>MHSA_Adjustment_FY</t>
  </si>
  <si>
    <t>FFP_Adjustment_FY</t>
  </si>
  <si>
    <t>Local Prudent Reserve Beginning Balance</t>
  </si>
  <si>
    <t>January 1, 2017 and 2018</t>
  </si>
  <si>
    <t>Local Prudent Reserve Ending Balance</t>
  </si>
  <si>
    <t>Check</t>
  </si>
  <si>
    <t>INN Funds Transferred to JPA</t>
  </si>
  <si>
    <t>Total Innovation Expenditures  (Excluding Transfers to JPA)</t>
  </si>
  <si>
    <t>Claremont</t>
  </si>
  <si>
    <t>La Verne</t>
  </si>
  <si>
    <t>Pomona</t>
  </si>
  <si>
    <t>Total WET RP</t>
  </si>
  <si>
    <t>Total PEI SW</t>
  </si>
  <si>
    <t>Total MHSA HP</t>
  </si>
  <si>
    <t>SECTION 3: CSS Transfers to PEI, WET, CFTN, or Prudent Reserve</t>
  </si>
  <si>
    <t>CSS Funds Transferred to PEI</t>
  </si>
  <si>
    <t>SECTION 5: Miscellaneous MHSA Costs and Expenditures</t>
  </si>
  <si>
    <t>Total Mental Health Services For Veterans</t>
  </si>
  <si>
    <t>SECTION 1: Interest</t>
  </si>
  <si>
    <t>SECTION 2: Prudent Reserve</t>
  </si>
  <si>
    <t>Local Prudent Reserve Adjustments</t>
  </si>
  <si>
    <t>CSS Funds Transferred to Local Prudent Reserve</t>
  </si>
  <si>
    <t>SECTION 4: Program Expenditures and Sources of Funding</t>
  </si>
  <si>
    <t>FY 2017-18</t>
  </si>
  <si>
    <t>Berkeley</t>
  </si>
  <si>
    <t>SCO Distribution</t>
  </si>
  <si>
    <t>Total x 76%</t>
  </si>
  <si>
    <t>Total x 19%</t>
  </si>
  <si>
    <t>Total x 5%</t>
  </si>
  <si>
    <t>County Check:</t>
  </si>
  <si>
    <r>
      <t xml:space="preserve">Counties must report total MHSA funds spent on mental health services provided to veterans for all programs and projects funded through the Community Services and Supports, Prevention and Early Intervention, and Innovation components, combined. </t>
    </r>
    <r>
      <rPr>
        <sz val="12"/>
        <color rgb="FFFF0000"/>
        <rFont val="Arial"/>
        <family val="2"/>
      </rPr>
      <t>ENTER $0 IF NO SPENDING.</t>
    </r>
  </si>
  <si>
    <t>CSS Transfers to PEI, WET, CFTN, or Prudent Reserve must net to total 0</t>
  </si>
  <si>
    <t>='2. Component Summary'!I24</t>
  </si>
  <si>
    <t>Cell</t>
  </si>
  <si>
    <t>Status</t>
  </si>
  <si>
    <t>Notes</t>
  </si>
  <si>
    <t>='2. Component Summary'!D37</t>
  </si>
  <si>
    <t>='2. Component Summary'!D43</t>
  </si>
  <si>
    <t>Total MHSA costs for planning for all components may not exceed 5 percent of the total annual MHSA revenues received by the County.</t>
  </si>
  <si>
    <t>='2. Component Summary'!G12</t>
  </si>
  <si>
    <t>Counties must report the total amount of interest earned on the local MHS fund</t>
  </si>
  <si>
    <t>='2. Component Summary'!F16</t>
  </si>
  <si>
    <t>Please report the beginning balance of the local prudent reserve. This amount must match the prudent reserve ending balance reported in the FY 2016-17 ARER</t>
  </si>
  <si>
    <t>Department of Health Care Services</t>
  </si>
  <si>
    <t>HEALTH AND HUMAN SERVICES AGENCY</t>
  </si>
  <si>
    <t>STATE OF CALIFORNIA</t>
  </si>
  <si>
    <t>Joint Powers Authority Interest Earned</t>
  </si>
  <si>
    <t>Component Interest Earned</t>
  </si>
  <si>
    <t>Preparer Contact Telephone:</t>
  </si>
  <si>
    <t>Annual Mental Health Services Act (MHSA) Revenue and Expenditure Report</t>
  </si>
  <si>
    <t>Information Worksheet</t>
  </si>
  <si>
    <t>Total MHSA Funds (Including Interest)</t>
  </si>
  <si>
    <t>CSS Expenditures Incurred by JPA</t>
  </si>
  <si>
    <t>Component Summary Worksheet</t>
  </si>
  <si>
    <t>Community Services and Supports (CSS) Summary  Worksheet</t>
  </si>
  <si>
    <t>Prevention and Early Intervention (PEI) Summary Worksheet</t>
  </si>
  <si>
    <t xml:space="preserve">PEI Funds Expended by CalMHSA for PEI Statewide </t>
  </si>
  <si>
    <t>PEI Expenditures Incurred by JPA</t>
  </si>
  <si>
    <t>Percent Expended for Clients Age 25 and Under, All PEI</t>
  </si>
  <si>
    <t>Percent Expended for Clients Age 25 and Under, JPA</t>
  </si>
  <si>
    <t>Innovation (INN) Summary Worksheet</t>
  </si>
  <si>
    <t>INN Expenditures Incurred by JPA</t>
  </si>
  <si>
    <t>Total MHSA Fund (Including Interest)</t>
  </si>
  <si>
    <t>Mental Health Career Pathways</t>
  </si>
  <si>
    <t>WET Expenditures Incurred by JPA</t>
  </si>
  <si>
    <t>Workforce Education and Training (WET) Summary Worksheet</t>
  </si>
  <si>
    <t>Capital Facility Technological Needs (CFTN) Summary Worksheet</t>
  </si>
  <si>
    <t xml:space="preserve">MHSA Adjustments Worksheet </t>
  </si>
  <si>
    <t>Adjustment to Fiscal Year</t>
  </si>
  <si>
    <t>FFP Revenue Adjustment Worksheet</t>
  </si>
  <si>
    <t>Comments Worksheet</t>
  </si>
  <si>
    <r>
      <t xml:space="preserve">ARER Fiscal Year </t>
    </r>
    <r>
      <rPr>
        <i/>
        <sz val="12"/>
        <color theme="1"/>
        <rFont val="Arial"/>
        <family val="2"/>
      </rPr>
      <t>(20YY-YY):</t>
    </r>
  </si>
  <si>
    <t>Total PEI Expenditures (Excluding Transfers and PEI Statewide)</t>
  </si>
  <si>
    <t>Combined/Standalone Program</t>
  </si>
  <si>
    <t>Percent of PEI Expended on Clients Age 25 &amp; Under (Standalone and Program Activities in Combined Program)</t>
  </si>
  <si>
    <t>Percent of PEI Expended on Clients Age 25 &amp; Under (Combined Summary and Standalone)</t>
  </si>
  <si>
    <t>CFTN Annual Planning Costs</t>
  </si>
  <si>
    <t>CFTN Evaluation Costs</t>
  </si>
  <si>
    <t>CFTN Project Expenditures</t>
  </si>
  <si>
    <t>CFTN Administration Costs</t>
  </si>
  <si>
    <t>Date: No entry. This field will auto-populate from the Information worksheet.</t>
  </si>
  <si>
    <t>County: No entry. This field will auto-populate from the Information worksheet.</t>
  </si>
  <si>
    <t>Row 1, Column A: Enter the amount of interest earned on MHSA funds that is attributable to the CSS Account.</t>
  </si>
  <si>
    <t>Row 1, Column B: Enter the amount of interest earned on MHSA funds that is attributable to the PEI Account.</t>
  </si>
  <si>
    <t>Row 1, Column C: Enter the amount of interest earned on MHSA funds that is attributable to the INN Account.</t>
  </si>
  <si>
    <t>Row 1, Column D: Enter the amount of interest earned on MHSA funds that is attributable to the WET Account.</t>
  </si>
  <si>
    <t>Row 1, Column E: Enter the amount of interest earned on MHSA funds that is attributable to the CFTN Account.</t>
  </si>
  <si>
    <t xml:space="preserve">Row 1, Interest Earned: report interest earned on the local MHS Fund, by Account where applicable. Use one of the following methods to determine the amount of interest to apportion to each Account:
1. Actual interest earned by Account
2. Share of funding by Account </t>
  </si>
  <si>
    <t>Row 2, Column A: Enter the amount of interest earned on MHSA funds transferred to the JPA that is attributable to the CSS Account.</t>
  </si>
  <si>
    <t>Row 2, Column B: Enter the amount of interest earned on MHSA funds transferred to the JPA that is attributable to the PEI Account.</t>
  </si>
  <si>
    <t>Row 2, Column C: Enter the amount of interest earned on MHSA funds transferred to the JPA that is attributable to the INN Account.</t>
  </si>
  <si>
    <t>Row 2, Column D: Enter the amount of interest earned on MHSA funds transferred to the JPA that is attributable to the WET Account.</t>
  </si>
  <si>
    <t>Row 2, Column E: Enter the amount of interest earned on MHSA funds transferred to the JPA that is attributable to the CFTN Account.</t>
  </si>
  <si>
    <t>Row 3, Column A: This cell is blank.</t>
  </si>
  <si>
    <t>Row 3, Column B: This cell is blank.</t>
  </si>
  <si>
    <t>Row 3, Column C: Enter the beginning balance of the Prudent Reserve. This amount must match the Prudent Reserve ending balance reported in the prior year's ARER.</t>
  </si>
  <si>
    <t>Row 4, Column A: Enter the amount of funds transferred from the Prudent Reserve to the CSS Account.</t>
  </si>
  <si>
    <t>Row 4, Column B: Enter the amount of funds transferred from the Prudent Reserve to the PEI Account.</t>
  </si>
  <si>
    <t>Row 5, Column A: No entry. Data will autopopulate from Worksheet 3. CSS, Row 10, Column A.</t>
  </si>
  <si>
    <t>Row 5, Column B: This cell is blank.</t>
  </si>
  <si>
    <t>Row 5, Column C: No entry. Data will autopopulate from Row 5, Column A.</t>
  </si>
  <si>
    <t>Row 6, Column A: This cell is blank.</t>
  </si>
  <si>
    <t>Row 6, Column B: This cell is blank.</t>
  </si>
  <si>
    <t>Row 7, Column A: This cell is blank.</t>
  </si>
  <si>
    <t>Row 7, Column B: This cell is blank.</t>
  </si>
  <si>
    <t>Row 8, Column A: No entry. Data will autopopulate from the Worksheet 3. CSS and is the sum of Row 7 Column A, Row 8 Column A, Row 9 Column A, and Row 10 Column A. The amount will reflect as a negative amount.</t>
  </si>
  <si>
    <t>Row 8, Column B: No entry. Data will auto populate from Worksheet 3. CSS, Row 7, Column A.</t>
  </si>
  <si>
    <t>Row 8, Column C: No entry. Data will auto populate from Worksheet 3. CSS, Row 8, Column A.</t>
  </si>
  <si>
    <t>Row 8, Column D: No entry. Data will auto populate from Worksheet 3. CSS, Row 9, Column A.</t>
  </si>
  <si>
    <t>Row 8, Column E: No entry. Data will auto populate from Worksheet 3. CSS, Row 10, Column A.</t>
  </si>
  <si>
    <t>Row 8, Column F: No entry. This amount is the sum of Row 8, Columns A-E.</t>
  </si>
  <si>
    <t>Row 9, Column A: No entry. Data will auto populate from Worksheet 3. CSS, Row 13, Column A.</t>
  </si>
  <si>
    <t>Row 9, Column B: No entry. Data will auto populate from Worksheet 4. PEI, Row 8, Column A.</t>
  </si>
  <si>
    <t>Row 9, Column C: No entry. Data will auto populate from Worksheet 5. INN, Row 9, Column A.</t>
  </si>
  <si>
    <t>Row 9, Column D: No entry. Data will auto populate from Worksheet 6. WET, Row 7, Column A.</t>
  </si>
  <si>
    <t>Row 9, Column E: No entry. Data will auto populate from Worksheet 7. CFTN, Row 5, Column A.</t>
  </si>
  <si>
    <t>Row 9, Column F: No entry. This amount is the sum of Row 9, Columns A-E.</t>
  </si>
  <si>
    <t>Row 10, Column A: No entry. Data will auto populate from Worksheet 3. CSS, Row 13, Column B.</t>
  </si>
  <si>
    <t>Row 10, Column B: No entry. Data will auto populate from Worksheet 4. PEI, Row 8, Column B.</t>
  </si>
  <si>
    <t>Row 10, Column C: No entry. Data will auto populate from Worksheet 5. INN, Row 9, Column B.</t>
  </si>
  <si>
    <t>Row 10, Column D: No entry. Data will auto populate from Worksheet 6. WET, Row 7, Column B.</t>
  </si>
  <si>
    <t>Row 10, Column E: No entry. Data will auto populate from Worksheet 7. CFTN, Row 5, Column B.</t>
  </si>
  <si>
    <t>Row 10, Column F: No entry. This amount is the sum of Row 10, Columns A-E.</t>
  </si>
  <si>
    <t>Row 11, Column A: No entry. Data will auto populate from Worksheet 3. CSS, Row 13, Column C.</t>
  </si>
  <si>
    <t>Row 11, Column B: No entry. Data will auto populate from Worksheet 4. PEI, Row 8, Column C.</t>
  </si>
  <si>
    <t>Row 11, Column C: No entry. Data will auto populate from Worksheet 5. INN, Row 9, Column C.</t>
  </si>
  <si>
    <t>Row 11, Column D: No entry. Data will auto populate from Worksheet 6. WET, Row 7, Column C.</t>
  </si>
  <si>
    <t>Row 11, Column E: No entry. Data will auto populate from Worksheet 7. CFTN, Row 5, Column C.</t>
  </si>
  <si>
    <t>Row 11, Column F: No entry. This amount is the sum of Row 11, Columns A-E.</t>
  </si>
  <si>
    <t>Row 12, Column A: No entry. Data will auto populate from Worksheet 3. CSS, Row 13, Column D.</t>
  </si>
  <si>
    <t>Row 12, Column B: No entry. Data will auto populate from Worksheet 4. PEI, Row 8, Column D.</t>
  </si>
  <si>
    <t>Row 12, Column C: No entry. Data will auto populate from Worksheet 5. INN, Row 9, Column D.</t>
  </si>
  <si>
    <t>Row 12, Column D: No entry. Data will auto populate from Worksheet 6. WET, Row 7, Column D.</t>
  </si>
  <si>
    <t>Row 12, Column E: No entry. Data will auto populate from Worksheet 7. CFTN, Row 5, Column D.</t>
  </si>
  <si>
    <t>Row 12, Column F: No entry. This amount is the sum of Row 12, Columns A-E.</t>
  </si>
  <si>
    <t>Row 13, Column A: No entry. Data will auto populate from Worksheet 3. CSS, Row 13, Column E.</t>
  </si>
  <si>
    <t>Row 13, Column B: No entry. Data will auto populate from Worksheet 4. PEI, Row 8, Column E.</t>
  </si>
  <si>
    <t>Row 13, Column C: No entry. Data will auto populate from Worksheet 5. INN, Row 9, Column E.</t>
  </si>
  <si>
    <t>Row 13, Column D: No entry. Data will auto populate from Worksheet 6. WET, Row 7, Column E.</t>
  </si>
  <si>
    <t>Row 13, Column E: No entry. Data will auto populate from Worksheet 7. CFTN, Row 5, Column E.</t>
  </si>
  <si>
    <t>Row 13, Column F: No entry. This amount is the sum of Row 13, Columns A-E.</t>
  </si>
  <si>
    <t xml:space="preserve">Row 14, Column A: No entry. This amount is the sum of Rows 9-13, Column A. </t>
  </si>
  <si>
    <t xml:space="preserve">Row 14, Column B: No entry. This amount is the sum of Rows 9-13, Column B. </t>
  </si>
  <si>
    <t xml:space="preserve">Row 14, Column C: No entry. This amount is the sum of Rows 9-13, Column C. </t>
  </si>
  <si>
    <t xml:space="preserve">Row 14, Column D: No entry. This amount is the sum of Rows 9-13, Column D. </t>
  </si>
  <si>
    <t xml:space="preserve">Row 14, Column E: No entry. This amount is the sum of Rows 9-13, Column E. </t>
  </si>
  <si>
    <t xml:space="preserve">Row 15, Column A: No entry. This amount is the sum of Worksheet 3. CSS Row 1 Column A, Worksheet 4. PEI Row 1 Column A, Worksheet 5. INN Row 1 Column A, Worksheet 6. WET Row 1 Column A, and Worksheet 7. CFTN Row 1 Column A.  </t>
  </si>
  <si>
    <t xml:space="preserve">Row 16, Column A: No entry. This amount is the sum of Worksheet 3. CSS Row 2 Column A, Worksheet 4. PEI Row 2 Column A, Worksheet 5. INN Row 6 Column A, Worksheet 6. WET Row 2 Column A, and Worksheet 7. CFTN Row 2 Column A.  </t>
  </si>
  <si>
    <t xml:space="preserve">Row 17, Column A: No entry. This amount is the sum of Worksheet 3. CSS Row 3 Column A, Worksheet 4. PEI Row 3 Column A, Worksheet 5. INN Rows 2 and 5 Column A, Worksheet 6. WET Row 3 Column A, and Worksheet 7. CFTN Row 3 Column A.  </t>
  </si>
  <si>
    <t>Row 18, Column A: Enter the amount of WET Regional Partnership funds expended for goods or services during the reporting fiscal year.</t>
  </si>
  <si>
    <t>Row 20, Column A: Enter the amount of unencumbered MHSA Housing Program funds expended for goods or services, if applicable.</t>
  </si>
  <si>
    <r>
      <t xml:space="preserve">Row 21, Column A: Enter the total MHSA funds spent on mental health services provided to veterans for all programs and projects funded from the CSS, PEI, and INN accounts, combined. Enter $0 if there were no MHSA funds spent to provide services to veterans. Counties do not need to report MHSA funds spent on mental health services for veterans separately by component. </t>
    </r>
    <r>
      <rPr>
        <sz val="11"/>
        <color theme="1"/>
        <rFont val="Calibri"/>
        <family val="2"/>
        <scheme val="minor"/>
      </rPr>
      <t> </t>
    </r>
  </si>
  <si>
    <t>Row 12, Column F: No entry. This amount is equal to the sum of Row 12, Columns A-E.</t>
  </si>
  <si>
    <t>Row 12, Column E: No entry. This amount is equal to the sum of Rows 1-3 and 11, Column E.</t>
  </si>
  <si>
    <t>Row 12, Column D: No entry. This amount is equal to the sum of Rows 1-3 and 11, Column D.</t>
  </si>
  <si>
    <t>Row 12, Column C: No entry. This amount is equal to the sum of Rows 1-3 and 11, Column C.</t>
  </si>
  <si>
    <t>Row 12, Column B: No entry. This amount is equal to the sum of Rows 1-3 and 11, Column B.</t>
  </si>
  <si>
    <t>Row 12, Column A: No entry. This amount is equal to the sum of Rows 1-3 and 5-11, Column A.</t>
  </si>
  <si>
    <t>Row 10, Column F: No entry. This amount is equal to Row 10, Column A.</t>
  </si>
  <si>
    <t>Row 10, Column E: This cell is blank.</t>
  </si>
  <si>
    <t>Row 10, Column D: This cell is blank.</t>
  </si>
  <si>
    <t>Row 10, Column C: This cell is blank.</t>
  </si>
  <si>
    <t>Row 10, Column B: This cell is blank.</t>
  </si>
  <si>
    <t>Row 10, Column A: Enter the amount of MHSA funds, including interest, transferred from the CSS account to Prudent Reserve during the reporting fiscal year.</t>
  </si>
  <si>
    <t>Row 9, Column F: No entry. This amount is equal to Row 9, Column A.</t>
  </si>
  <si>
    <t>Row 9, Column E: This cell is blank.</t>
  </si>
  <si>
    <t>Row 9, Column D: This cell is blank.</t>
  </si>
  <si>
    <t>Row 9, Column C: This cell is blank.</t>
  </si>
  <si>
    <t>Row 9, Column B: This cell is blank.</t>
  </si>
  <si>
    <t>Row 9, Column A: Enter the amount of MHSA funds, including interest, transferred from the CSS account to CFTN during the reporting fiscal year.</t>
  </si>
  <si>
    <t>Row 8, Column F: No entry. This amount is equal to Row 8, Column A.</t>
  </si>
  <si>
    <t>Row 8, Column E: This cell is blank.</t>
  </si>
  <si>
    <t>Row 8, Column D: This cell is blank.</t>
  </si>
  <si>
    <t>Row 8, Column C: This cell is blank.</t>
  </si>
  <si>
    <t>Row 8, Column B: This cell is blank.</t>
  </si>
  <si>
    <t>Row 8, Column A: Enter the amount of MHSA funds, including interest, transferred from the CSS account to WET during the reporting fiscal year.</t>
  </si>
  <si>
    <t>Row 7, Column F: No entry. This amount is equal to Row 7, Column A.</t>
  </si>
  <si>
    <t>Row 7, Column E: This cell is blank.</t>
  </si>
  <si>
    <t>Row 7, Column D: This cell is blank.</t>
  </si>
  <si>
    <t>Row 7, Column C: This cell is blank.</t>
  </si>
  <si>
    <t>Row 7, Column A: Enter the amount of MHSA funds, including interest, transferred from the CSS account to PEI during the reporting fiscal year.</t>
  </si>
  <si>
    <t>Row 6, Column F: No entry. This amount is equal to Row 6, Column A.</t>
  </si>
  <si>
    <t>Row 6, Column E: This cell is blank.</t>
  </si>
  <si>
    <t>Row 6, Column D: This cell is blank.</t>
  </si>
  <si>
    <t>Row 6, Column C: This cell is blank.</t>
  </si>
  <si>
    <t>Row 6, Column A: Enter the amount of MHSA funds, including interest, transferred to CalHFA during the reporting fiscal year for the Special Needs Housing Program (SNHP). CalHFA operates the SNHP on behalf of jurisdictions throughout California. The SNHP allows local governments to use Mental Health Services Act (MHSA) funds and other local funds, as appropriate, to provide financing for the development of permanent supportive rental housing that includes units dedicated for individuals with serious mental illness, and their families, who are homeless or at risk of homelessness. Participation requires a completed SNHP Participation Agreement between CalHFA and the County.</t>
  </si>
  <si>
    <t>Row 5, Column F: No entry. This amount is equal to Row 5, Column A.</t>
  </si>
  <si>
    <t>Row 5, Column E: This cell is blank.</t>
  </si>
  <si>
    <t>Row 5, Column D: This cell is blank.</t>
  </si>
  <si>
    <t>Row 5, Column C: This cell is blank.</t>
  </si>
  <si>
    <t>Row 4, Column A: Enter the amount of MHSA funds, including interest, transferred to a Joint Powers Authority (JPA) for CSS programs.</t>
  </si>
  <si>
    <t>Row 3, Column A: Enter the amount of MHSA funds, including interest, expended for CSS Administration. This amount should include direct administrative costs and an appropriate allocation of indirect costs. Direct administrative costs are administrative costs that only benefit CSS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CSS Account. The share of costs attributed to the CSS Account  should be in proportion to the extent the CSS programs or services benefit from the support activity. Counties must maintain proper documentation of the allocation methodology used to allocate indirect costs to administration of CSS programs or services. To avoid double-counting, do not include costs incurred as both Administration Costs and either Annual Planning Costs, Evaluation Costs or Program Expenditures.</t>
  </si>
  <si>
    <t>Row 2, Column F: No entry. This amount is the sum of Row 2, Columns A-E.</t>
  </si>
  <si>
    <t>Row 2, Column E: Enter the amount of Other funds expended for CSS Evaluation.</t>
  </si>
  <si>
    <t>Row 2, Column C: Enter the amount of 1991 Realignment funds expended for CSS Evaluation.</t>
  </si>
  <si>
    <t>Row 2, Column B: Enter the amount of Medi-Cal FFP funds expended for CSS Evaluation.</t>
  </si>
  <si>
    <t>Row 2, Column A: Enter the amount of MHSA funds, including interest, expended for CSS Evaluation.</t>
  </si>
  <si>
    <t>Row 1, Column F: No entry. This amount is the sum of Row 1, Columns A-E.</t>
  </si>
  <si>
    <t>Row 1, Column E: Enter the amount of Other funds expended for CSS Annual Planning. Other funds include funding from sources not otherwise identified such as from local General Fund or other local sources, or from sources such as Federal grants or other grants.</t>
  </si>
  <si>
    <t>Row 1, Column C: Enter the amount of 1991 Realignment funds expended for CSS Annual Planning.</t>
  </si>
  <si>
    <t>Row 1, Column B: Enter the amount of Medi-Cal FFP funds expended for CSS Annual Planning.</t>
  </si>
  <si>
    <t>Row 1, Column A: Enter the amount of MHSA funds, including interest, expended for CSS Annual Planning.</t>
  </si>
  <si>
    <t>Row 3, Column C: This cell is blank.</t>
  </si>
  <si>
    <t>Row 3, Column D: This cell is blank.</t>
  </si>
  <si>
    <t>Row 3, Column E: This cell is blank.</t>
  </si>
  <si>
    <t>Row 5, Column A: Enter the amount of MHSA funds, including interest, expended by a JPA on behalf of the County during the reporting fiscal year for authorized CSS goods or services. Funds reported here as transferred will not increase the Total CSS Expenditures (Row 12).</t>
  </si>
  <si>
    <t>Row 1, Column A: Enter the amount of MHSA funds, including interest, expended for PEI Annual Planning.</t>
  </si>
  <si>
    <t>Row 1, Column B: Enter the amount of Medi-Cal FFP funds expended for PEI Annual Planning.</t>
  </si>
  <si>
    <t>Row 1, Column C: Enter the amount of 1991 Realignment funds expended for PEI Annual Planning.</t>
  </si>
  <si>
    <t>Row 1, Column E: Enter the amount of Other funds expended for PEI Annual Planning. Other funds include funding from sources not otherwise identified such as from local General Fund or other local sources, or from sources such as Federal grants or other grants.</t>
  </si>
  <si>
    <t>Row 2, Column A: Enter the amount of MHSA funds, including interest, expended for PEI Evaluation.</t>
  </si>
  <si>
    <t>Row 2, Column B: Enter the amount of Medi-Cal FFP funds expended for PEI Evaluation.</t>
  </si>
  <si>
    <t>Row 2, Column C: Enter the amount of 1991 Realignment funds expended for PEI Evaluation.</t>
  </si>
  <si>
    <t>Row 2, Column E: Enter the amount of Other funds expended for PEI Evaluation.</t>
  </si>
  <si>
    <t>Row 3, Column A: Enter the amount of MHSA funds, including interest, expended for PEI Administration. This amount should include direct administrative costs and an appropriate allocation of indirect costs. Direct administrative costs are administrative costs that only benefit PEI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PEI Account. The share of costs attributed to the PEI Account  should be in proportion to the extent the PEI programs or services benefit from the support activity. Counties must maintain proper documentation of the allocation methodology used to allocate indirect costs to administration of PEI programs or services. To avoid double-counting, do not include costs incurred as both Administration Costs and either Annual Planning Costs, Evaluation Costs or Program Expenditures.</t>
  </si>
  <si>
    <t>Row 3, Column B: Enter the amount of Medi-Cal FFP funds expended for PEI Administration.</t>
  </si>
  <si>
    <t>Row 3, Column C: Enter the amount of 1991 Realignment funds expended for PEI Administration.</t>
  </si>
  <si>
    <t>Row 3, Column E: Enter the amount of Other funds expended for PEI Administration.</t>
  </si>
  <si>
    <t>Row 3, Column F: No entry. This amount is the sum of Row 3, Columns A-E.</t>
  </si>
  <si>
    <t xml:space="preserve">Row 4, Column A: Enter the amount of MHSA funds, including interest, expended by CalMHSA on behalf of the County for authorized PEI Statewide Projects during the reporting fiscal year. PEI Statewide Project funding was made available to counties in FY 2008-09 through FY 2011-12. To avoid double counting, funds reported here as expended will not be included in Row 8, Column A. They are reported separately on Worksheet 2. Component Summary, Row 19, Column A. </t>
  </si>
  <si>
    <t>Row 4, Column B: This cell is blank.</t>
  </si>
  <si>
    <t>Row 4, Column C: This cell is blank.</t>
  </si>
  <si>
    <t>Row 4, Column D: This cell is blank.</t>
  </si>
  <si>
    <t>Row 4, Column E: This cell is blank.</t>
  </si>
  <si>
    <t>Row 4, Column F: No entry. This amount is equal to Row 4, Column A.</t>
  </si>
  <si>
    <t>Row 5, Column A: Enter the amount of MHSA funds, including interest, transferred to a Joint Powers Authority (JPA) for PEI programs.</t>
  </si>
  <si>
    <t>Row 6, Column A: Enter the amount of MHSA funds, including interest, expended by a JPA on behalf of the County during the reporting fiscal year for authorized PEI programs. Transfers of MHSA PEI funds made to a JPA for State-Level Projects should not be reflected as PEI Funds Expended by CalMHSA for PEI Statewide (Row 4). Funds reported here as transferred will not increase the Total PEI Expenditures (Row 8).</t>
  </si>
  <si>
    <t>Row 7, Column A: No entry. This amount is equal to the sum of Rows 10-109, Column J</t>
  </si>
  <si>
    <t>Row 7, Column B: No entry. This amount is equal to the sum of Rows 10-109, Column K.</t>
  </si>
  <si>
    <t>Row 7, Column C: No entry. This amount is equal to the sum of Rows 10-109, Column L.</t>
  </si>
  <si>
    <t>Row 7, Column D: No entry. This amount is equal to the sum of Rows 10-109, Column M.</t>
  </si>
  <si>
    <t>Row 7, Column E: No entry. This amount is equal to the sum of Rows 10-109, Column N.</t>
  </si>
  <si>
    <t>Row 7, Column F: No entry. This amount is equal to the sum of Row 7, Columns A-E.</t>
  </si>
  <si>
    <t>Row 8, Column A: No entry. This amount is equal to the sum of Rows 1-3 and 6-7, Column A.</t>
  </si>
  <si>
    <t>Row 8, Column B: No entry. This amount is equal to the sum of Rows 1-3 and 6-7, Column B.</t>
  </si>
  <si>
    <t>Row 8, Column C: No entry. This amount is equal to the sum of Rows 1-3 and 6-7, Column C.</t>
  </si>
  <si>
    <t>Row 8, Column D: No entry. This amount is equal to the sum of Rows 1-3 and 6-7, Column D.</t>
  </si>
  <si>
    <t>Row 8, Column E: No entry. This amount is equal to the sum of Rows 1-3 and 6-7, Column E.</t>
  </si>
  <si>
    <t>Row 8, Column F: No entry. This amount is equal to the sum of Row 8, Columns A-E.</t>
  </si>
  <si>
    <t xml:space="preserve">Row 9, Column A: No entry. This amount is equal to the sum of Rows 10-109, Column I divided by Row 8, Column A. Per California Code of Regulations (CCR), title 9, section 3706(a), counties are required to serve all ages in one or more PEI programs. Per section 3706(b), counties are required to use at least 51 percent of the Prevention and Early Intervention Fund to serve individuals who are 25 years old or younger. Per section 3760(c), programs that serve parents, caregivers, or family members with the goal of addressing MHSA outcomes for children or youth at risk of or with early onset of a mental illness can be counted as meeting this requirement.  A County with population under 200,000 that meets certain conditions may opt out of this requirement (CCR Title 9, Section 3706(d)). </t>
  </si>
  <si>
    <t>Row 9, Column B: Enter the estimated percentage of funding reported in Row 6, Column A, that were expended in support of clients aged 25 and under.</t>
  </si>
  <si>
    <t>Rows 10-109,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</si>
  <si>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 xml:space="preserve">Rows 10-109,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</si>
  <si>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10-109, Column D: Selection only. Select the  program type. Options are Combined or Standalone. If the row data refers to a Program Activity within a Combined Program or to summary information for a Combined Program, select Combined. Otherwise, select Standalone. Counties may combine an Early Intervention Program with a Prevention Program as long as the requirements in CCR, Sections 3710 and 3720 are met.</t>
  </si>
  <si>
    <t>Rows 10-109, Column F: For Combined Programs, enter the name for each Program Activity row used to report data for the Combined Program. Do not enter data into this cell for Standalone programs and Combined Summary rows.</t>
  </si>
  <si>
    <t>Rows 10-109, Column G: Enter an estimate of the percentage of MHSA PEI expenditures in a Combined Program dedicated to the selected Program Activity in the Program Type column (Column E). Enter a value between zero and 100. For Programs designated as Standalone in Column D, enter 100.  Do not enter data in this column for rows identified as program summary rows. The sum of percentages reported for Program Activities in a Combined Program must equal 100.</t>
  </si>
  <si>
    <t>Rows 10-109, Column I: No entry. The cell auto-populates from data entered in Column G and Column H. This cell displays the weighted average of the percentages reported for each of the Program Activities within the Combined Program. The weighted average is the sum of Columns G and H.</t>
  </si>
  <si>
    <t>Rows 10-109, Column J: Enter the amount of MHSA PEI component funds, including interest, expended for goods and services delivered during the reporting year for each program. For a Combined Program, enter expenditure data only for the summary row (Program Type “Combined Summary” in Column E).</t>
  </si>
  <si>
    <t>Rows 10-109, Column K: Enter the amount of Medi-Cal FFP funds expended for goods and services delivered during the reporting year for each program. For a Combined Program, enter expenditure data only for the summary row (Program Type “Combined Summary” in Column E).</t>
  </si>
  <si>
    <t>Rows 10-109, Column L: Enter the amount of 1991 Realignment funds expended for goods and services delivered during the reporting year for each program. For a Combined Program, enter expenditure data only for the summary row (Program Type “Combined Summary” in Column E).</t>
  </si>
  <si>
    <t>Rows 10-109, Column M: Enter the amount of Behavioral Health Subaccount funds expended for goods and services delivered during the reporting year for each program. For a Combined Program, enter expenditure data only for the summary row (Program Type “Combined Summary” in Column E).</t>
  </si>
  <si>
    <t xml:space="preserve">Rows 10-109, Column N: Enter the amount of Other Funds expended for goods and services delivered during the reporting year for each program. For a Combined Program, enter expenditure data only for the summary row. </t>
  </si>
  <si>
    <r>
      <t>Rows 10-109, Column O</t>
    </r>
    <r>
      <rPr>
        <b/>
        <sz val="12"/>
        <color theme="1"/>
        <rFont val="Arial"/>
        <family val="2"/>
      </rPr>
      <t xml:space="preserve">: </t>
    </r>
    <r>
      <rPr>
        <sz val="12"/>
        <color theme="1"/>
        <rFont val="Arial"/>
        <family val="2"/>
      </rPr>
      <t>No entry. This amount is the sum of Columns J-N. The Column should be blank for program activity rows within a combined program.</t>
    </r>
  </si>
  <si>
    <t>Row 1, Column A: Enter the amount of MHSA funds, including interest, expended for INN Annual Planning.</t>
  </si>
  <si>
    <t>Row 1, Column B: Enter the amount of Medi-Cal FFP funds expended for INN Annual Planning.</t>
  </si>
  <si>
    <t>Row 1, Column C: Enter the amount of 1991 Realignment funds expended for INN Annual Planning.</t>
  </si>
  <si>
    <t>Row 1, Column E: Enter the amount of Other funds expended for INN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</si>
  <si>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INN Indirect Administration costs. Indirect administrative costs are those administrative costs that are incurred for a common or joint purpose and cannot be readily identified as benefiting only one MHSA component. Counties must use an appropriate allocation method to allocate indirect costs to the INN Account. The share of costs attributed to the INN Account  should be in proportion to the extent the INN projects or services benefit from the support activity. Counties must maintain proper documentation of the allocation methodology used to allocate indirect costs to administration of INN projects or services. To avoid double-counting, do not include costs incurred as both INN Indirect Administration Costs and either INN Project Administration, INN Project Evaluation or INN Project Direct Expenditures.</t>
  </si>
  <si>
    <t>Row 2, Column B: Enter the amount of Medi-Cal FFP funds expended for INN Indirect Administration.</t>
  </si>
  <si>
    <t>Row 2, Column C: Enter the amount of 1991 Realignment funds expended for INN Indirect Administration.</t>
  </si>
  <si>
    <t>Row 2, Column E: Enter the amount of Other funds expended for INN Indirect Administration.</t>
  </si>
  <si>
    <t>Row 3, Column A: Enter the amount of MHSA funds, including interest, transferred to a Joint Powers Authority (JPA) for INN projects.</t>
  </si>
  <si>
    <t>Row 3, Column F: No entry. This amount is equal to Row 3, Column A.</t>
  </si>
  <si>
    <t>Row 4, Column A: Enter the amount of MHSA funds, including interest, expended by a JPA on behalf of the County during the reporting fiscal year for authorized INN projects. Funds reported here as transferred will not increase the Total INN Expenditures (Row 9).</t>
  </si>
  <si>
    <t>Row 5, Column A: No entry. This amount is equal to the sum of Rows 10-34, Column I identified as Project Administration in Column H.</t>
  </si>
  <si>
    <t>Row 5, Column B: No entry. This amount is equal to the sum of Rows 10-34, Column J identified as Project Administration in Column H.</t>
  </si>
  <si>
    <t>Row 5, Column C: No entry. This amount is equal to the sum of Rows 10-34, Column K identified as Project Administration in Column H.</t>
  </si>
  <si>
    <t>Row 5, Column D: No entry. This amount is equal to the sum of Rows 10-34, Column L identified as Project Administration in Column H.</t>
  </si>
  <si>
    <t>Row 5, Column E: No entry. This amount is equal to the sum of Rows 10-34, Column M identified as Project Administration in Column H.</t>
  </si>
  <si>
    <t>Row 5, Column F: No entry. This amount is equal to the sum of Row 5, Columns A-E.</t>
  </si>
  <si>
    <t>Row 6, Column A: No entry. This amount is equal to the sum of Rows 10-34, Column I identified as Project Evaluation in Column H.</t>
  </si>
  <si>
    <t>Row 6, Column B: No entry. This amount is equal to the sum of Rows 10-34, Column J identified as Project Evaluation in Column H.</t>
  </si>
  <si>
    <t>Row 6, Column C: No entry. This amount is equal to the sum of Rows 10-34, Column K identified as Project Evaluation in Column H.</t>
  </si>
  <si>
    <t>Row 6, Column D: No entry. This amount is equal to the sum of Rows 10-34, Column L identified as Project Evaluation in Column H.</t>
  </si>
  <si>
    <t>Row 6, Column E: No entry. This amount is equal to the sum of Rows 10-34, Column M identified as Project Evaluation in Column H.</t>
  </si>
  <si>
    <t>Row 6, Column F: No entry. This amount is equal to the sum of Row 6, Columns A-E.</t>
  </si>
  <si>
    <t>Row 7, Column A: No entry. This amount is equal to the sum of Rows 10-34, Column I identified as Project Direct in Column H.</t>
  </si>
  <si>
    <t>Row 7, Column B: No entry. This amount is equal to the sum of Rows 10-34, Column J identified as Project Direct in Column H.</t>
  </si>
  <si>
    <t>Row 7, Column C: No entry. This amount is equal to the sum of Rows 10-34, Column K identified as Project Direct in Column H.</t>
  </si>
  <si>
    <t>Row 7, Column D: No entry. This amount is equal to the sum of Rows 10-34, Column L identified as Project Direct in Column H.</t>
  </si>
  <si>
    <t>Row 7, Column E: No entry. This amount is equal to the sum of Rows 10-34, Column M identified as Project Direct in Column H.</t>
  </si>
  <si>
    <t>Row 7, Column F: No entry. This amount is equal to the sum of Rows 7, Columns A-E.</t>
  </si>
  <si>
    <t>Row 8, Column A: No entry. This amount is equal to the sum of Rows 5-7, Column A.</t>
  </si>
  <si>
    <t>Row 8, Column B: No entry. This amount is equal to the sum of Rows 5-7, Column B.</t>
  </si>
  <si>
    <t>Row 8, Column C: No entry. This amount is equal to the sum of Rows 5-7, Column C.</t>
  </si>
  <si>
    <t>Row 8, Column D: No entry. This amount is equal to the sum of Rows 5-7, Column D.</t>
  </si>
  <si>
    <t>Row 8, Column E: No entry. This amount is equal to the sum of Rows 5-7, Column E.</t>
  </si>
  <si>
    <t>Row 9, Column F: No entry. This amount is equal to the sum of Row 9, Columns A-E.</t>
  </si>
  <si>
    <t>Rows10A-34A,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</si>
  <si>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10A-34A, Column B: Enter the Program name for each INN project funded by the INN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</si>
  <si>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10A-34A, Column C: If the Project name is identical to the Project name reported in the prior year ARER or this is a new program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Project was formerly combined with another Project leave this field blank, but provide a comment on the Worksheet 10. </t>
  </si>
  <si>
    <t xml:space="preserve">Rows 10A-34A, Column D: Enter in the date of the MHSOAC meeting in which the MHSOAC initially approved the Project. </t>
  </si>
  <si>
    <t>Rows 10A-34A, Column E: Enter in the start date for the Project. The start date is the date on which the County began implementing the project. INN projects are time-limited projects that can extend a maximum of five years from their respective Start Date. (California Code of Regulations, Title 9, Section 3910.010(a))</t>
  </si>
  <si>
    <t>Rows 10A-34A, Column F: Enter the amount of MHSA INN funding the MHSOAC initially authorized for the Project on the date entered in Column E. Provide a comment in Worksheet 10. Comments explaining the amount authorized, including any specific MHSA INN allocations designed for expenditure in the approved project.</t>
  </si>
  <si>
    <t>Rows 10A-34A, Column G: If the Project has not been amended, no entry. Otherwise, enter the additional amount of MHSA INN funding authorized by the MHSOAC for the Project through an amendment. The sum of Column F and Column G should equal the total amount the MHSOAC authorized for the Project through the amendment. Provide a comment in Worksheet 10. Comments explaining the additional amount authorized, including any specific MHSA INN allocations designed for expenditure in the approved project.</t>
  </si>
  <si>
    <t>Rows 10A-34A, Column H: No entry.</t>
  </si>
  <si>
    <t>Rows 10A-34A, Column I: Enter the amount of MHSA funds, including interest, expended for goods and services delivered during the reporting fiscal year for each Project, for Project Administration.</t>
  </si>
  <si>
    <t>Rows 10A-34A, Column J: Enter the amount of Medi-Cal FFP funds expended for goods and services delivered during the reporting fiscal year for each Project, for Project Administration.</t>
  </si>
  <si>
    <t>Rows 10A-34A, Column K: Enter the amount of 1991 Realignment funds expended for goods and services delivered during the reporting fiscal year for each Project, for Project Administration.</t>
  </si>
  <si>
    <t>Rows 10A-34A, Column L: Enter the amount of Behavioral Health Subaccount funds expended for goods and services delivered during the reporting fiscal year for each Project, for Project Administration.</t>
  </si>
  <si>
    <t>Rows 10A-34A, Column M: Enter the amount of Other funds expended for goods and services delivered during the reporting fiscal year for each Project, for Project Administration.</t>
  </si>
  <si>
    <t>Rows 10A-34A, Column N: No entry. This amount is the sum of Rows 10A-34A, Columns I-M.</t>
  </si>
  <si>
    <t>Rows10B-34B,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</si>
  <si>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10B-34B, Column B: No entry. This data autopopulates from Rows 10A-34A, Column B.</t>
  </si>
  <si>
    <t>Rows 10B-34B, Column C: No entry. This data autopopulates from Rows 10A-34A, Column C.</t>
  </si>
  <si>
    <t>Rows 10B-34B, Column D: No entry. This data autopopulates from Rows 10A-34A, Column D.</t>
  </si>
  <si>
    <t>Rows 10B-34B, Column E: No entry. This data autopopulates from Rows 10A-34A, Column E.</t>
  </si>
  <si>
    <t>Rows 10B-34B, Column F: No entry. This data autopopulates from Rows 10A-34A, Column F.</t>
  </si>
  <si>
    <t>Rows 10B-34B, Column G: No entry. This data autopopulates from Rows 10A-34A, Column G.</t>
  </si>
  <si>
    <t xml:space="preserve">Rows 10B-34B, Column H: No entry. </t>
  </si>
  <si>
    <t>Rows 10B-34B, Column I: Enter the amount of MHSA funds, including interest, expended for goods and services delivered during the reporting fiscal year for each Project, for Project Evaluation.</t>
  </si>
  <si>
    <t>Rows 10B-34B, Column J: Enter the amount of Medi-Cal FFP funds expended for goods and services delivered during the reporting fiscal year for each Project, for Project Evaluation.</t>
  </si>
  <si>
    <t>Rows 10B-34B, Column K: Enter the amount of 1991 Realignment funds expended for goods and services delivered during the reporting fiscal year for each Project, for Project Evaluation.</t>
  </si>
  <si>
    <t>Rows 10B-34B, Column L: Enter the amount of Behavioral Health Subaccount funds expended for goods and services delivered during the reporting fiscal year for each Project, for Project Evaluation.</t>
  </si>
  <si>
    <t>Rows 10B-34B, Column M: Enter the amount of Other funds expended for goods and services delivered during the reporting fiscal year for each Project, for Project Evaluation.</t>
  </si>
  <si>
    <t>Rows 10B-34B, Column N: No entry. This amount is the sum of Rows 10B-34B, Columns I-M.</t>
  </si>
  <si>
    <t>Rows10C-34C,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</si>
  <si>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10C-34C, Column B: No entry. This data autopopulates from Rows 10A-34A, Column B.</t>
  </si>
  <si>
    <t>Rows 10C-34C, Column C: No entry. This data autopopulates from Rows 10A-34A, Column C.</t>
  </si>
  <si>
    <t>Rows 10C-34C, Column D: No entry. This data autopopulates from Rows 10A-34A, Column D.</t>
  </si>
  <si>
    <t>Rows 10C-34C, Column E: No entry. This data autopopulates from Rows 10A-34A, Column E.</t>
  </si>
  <si>
    <t>Rows 10C-34C, Column F: No entry. This data autopopulates from Rows 10A-34A, Column F.</t>
  </si>
  <si>
    <t>Rows 10C-34C, Column G: No entry. This data autopopulates from Rows 10A-34A, Column G.</t>
  </si>
  <si>
    <t xml:space="preserve">Rows 10C-34C, Column H: No entry. </t>
  </si>
  <si>
    <t>Rows 10C-34C, Column I: Enter the amount of MHSA funds, including interest, expended for goods and services delivered during the reporting fiscal year for each Project, for Project Direct.</t>
  </si>
  <si>
    <t>Rows 10C-34C, Column J: Enter the amount of Medi-Cal FFP funds expended for goods and services delivered during the reporting fiscal year for each Project, for Project Direct.</t>
  </si>
  <si>
    <t>Rows 10C-34C, Column K: Enter the amount of 1991 Realignment funds expended for goods and services delivered during the reporting fiscal year for each Project, for Project Direct.</t>
  </si>
  <si>
    <t>Rows 10C-34C, Column L: Enter the amount of Behavioral Health Subaccount funds expended for goods and services delivered during the reporting fiscal year for each Project, for Project Direct.</t>
  </si>
  <si>
    <t>Rows 10C-34C, Column M: Enter the amount of Other funds expended for goods and services delivered during the reporting fiscal year for each Project, for Project Direct.</t>
  </si>
  <si>
    <t>Rows 10C-34C, Column N: No entry. This amount is the sum of Rows 10C-34C, Columns I-M.</t>
  </si>
  <si>
    <t>Rows10D-34D,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</si>
  <si>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10D-34D, Column B: No entry. This data autopopulates from Rows 10A-34A, Column B.</t>
  </si>
  <si>
    <t>Rows 10D-34D, Column C: No entry. This data autopopulates from Rows 10A-34A, Column C.</t>
  </si>
  <si>
    <t>Rows 10D-34D, Column D: No entry. This data autopopulates from Rows 10A-34A, Column D.</t>
  </si>
  <si>
    <t>Rows 10D-34D, Column E: No entry. This data autopopulates from Rows 10A-34A, Column E.</t>
  </si>
  <si>
    <t>Rows 10D-34D, Column F: No entry. This data autopopulates from Rows 10A-34A, Column F.</t>
  </si>
  <si>
    <t>Rows 10D-34D, Column G: No entry. This data autopopulates from Rows 10A-34A, Column G.</t>
  </si>
  <si>
    <t xml:space="preserve">Rows 10D-34D, Column H: No entry. </t>
  </si>
  <si>
    <t>Rows 10D-34D, Column I: No entry. This amount is the sum of Rows 10A-34A, Rows 10B-34B, Rows 10C-34C, Column I.</t>
  </si>
  <si>
    <t>Rows 10D-34D, Column J: No entry. This amount is the sum of Rows 10A-34A, Rows 10B-34B, Rows 10C-34C, Column J.</t>
  </si>
  <si>
    <t>Rows 10D-34D, Column K: No entry. This amount is the sum of Rows 10A-34A, Rows 10B-34B, Rows 10C-34C, Column K.</t>
  </si>
  <si>
    <t>Rows 10D-34D, Column L: No entry. This amount is the sum of Rows 10A-34A, Rows 10B-34B, Rows 10C-34C, Column L.</t>
  </si>
  <si>
    <t>Rows 10D-34D, Column M: No entry. This amount is the sum of Rows 10A-34A, Rows 10B-34B, Rows 10C-34C, Column M.</t>
  </si>
  <si>
    <t>Rows 10D-34D, Column N: No entry. This amount is the sum of Rows 10D-34D, Columns I-M.</t>
  </si>
  <si>
    <t>Row 1, Column A: Enter the amount of MHSA funds, including interest, expended for WET Annual Planning.</t>
  </si>
  <si>
    <t>Row 1, Column B: Enter the amount of Medi-Cal FFP funds expended for WET Annual Planning.</t>
  </si>
  <si>
    <t>Row 1, Column C: Enter the amount of 1991 Realignment funds expended for WET Annual Planning.</t>
  </si>
  <si>
    <t>Row 1, Column E: Enter the amount of Other funds expended for WET Annual Planning. Other funds include funding from sources not otherwise identified such as from local General Fund or other local sources, or from sources such as Federal grants or other grants.</t>
  </si>
  <si>
    <t>Row 2, Column A: Enter the amount of MHSA funds, including interest, expended for WET Evaluation.</t>
  </si>
  <si>
    <t>Row 2, Column B: Enter the amount of Medi-Cal FFP funds expended for WET Evaluation.</t>
  </si>
  <si>
    <t>Row 2, Column C: Enter the amount of 1991 Realignment funds expended for WET Evaluation.</t>
  </si>
  <si>
    <t>Row 2, Column E: Enter the amount of Other funds expended for WET Evaluation.</t>
  </si>
  <si>
    <t>Row 3, Column A: Enter the amount of MHSA funds, including interest, expended for WET Administration. This amount should include direct administrative costs and an appropriate allocation of indirect costs. Direct administrative costs are administrative costs that only benefit WET programs or services. Indirect administrative costs are those administrative costs that are incurred for a common or joint purpose and cannot be readily identified as benefiting only one MHSA component. Counties must use an appropriate allocation method to allocate indirect costs to the WET Account. The share of costs attributed to the WET Account  should be in proportion to the extent the WET programs or services benefit from the support activity. Counties must maintain proper documentation of the allocation methodology used to allocate indirect costs to administration of WET programs or services. To avoid double-counting, do not include costs incurred as both Administration Costs and either Annual Planning Costs, Evaluation Costs or Program Expenditures.</t>
  </si>
  <si>
    <t>Row 3, Column B: Enter the amount of Medi-Cal FFP funds expended for WET Administration.</t>
  </si>
  <si>
    <t>Row 3, Column C: Enter the amount of 1991 Realignment funds expended for WET Administration.</t>
  </si>
  <si>
    <t>Row 3, Column E: Enter the amount of Other funds expended for WET Administration.</t>
  </si>
  <si>
    <t>Row 4, Column A: Enter the amount of MHSA funds, including interest, transferred to a Joint Powers Authority (JPA) for WET programs.</t>
  </si>
  <si>
    <t xml:space="preserve">Row 5, Column A: Enter the amount of MHSA funds, including interest, expended by a JPA on behalf of the County during the reporting fiscal year for authorized WET goods or services. </t>
  </si>
  <si>
    <t>Row 6, Column A: No entry. This amount is the sum of Rows 8-12, Column C.</t>
  </si>
  <si>
    <t>Row 6, Column B: No entry. This amount is the sum of Rows 8-12, Column D.</t>
  </si>
  <si>
    <t>Row 6, Column C: No entry. This amount is the sum of Rows 8-12, Column E.</t>
  </si>
  <si>
    <t>Row 6, Column D: No entry. This amount is the sum of Rows 8-12, Column F.</t>
  </si>
  <si>
    <t>Row 6, Column E: No entry. This amount is the sum of Rows 8-12, Column G.</t>
  </si>
  <si>
    <t>Row 6, Column F: No entry. This amount is the sum of Row 6, Columns A-E.</t>
  </si>
  <si>
    <t>Row 7, Column A: No entry. This amount is the sum of Rows 1-3 and 5-6, Column A.</t>
  </si>
  <si>
    <t>Row 7, Column B: No entry. This amount is the sum of Rows 1-3 and 6, Column B.</t>
  </si>
  <si>
    <t>Row 7, Column C: No entry. This amount is the sum of Rows 1-3 and 6, Column C.</t>
  </si>
  <si>
    <t>Row 7, Column D: No entry. This amount is the sum of Rows 1-3 and 6, Column D.</t>
  </si>
  <si>
    <t>Row 7, Column E: No entry. This amount is the sum of Rows 1-3 and 6, Column E.</t>
  </si>
  <si>
    <t>Row 7, Column F: No entry. This amount is the sum of Row 7, Columns A-E.</t>
  </si>
  <si>
    <t>Row 8,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</si>
  <si>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8, Column B: No entry.</t>
  </si>
  <si>
    <t>Row 8, Column C: Enter the amount of MHSA funds, including interest, expended for goods and services delivered during the reporting fiscal year for Workforce Staffing.</t>
  </si>
  <si>
    <t>Row 8, Column D: Enter the amount of MediCal FFP funds expended for goods and services delivered during the reporting fiscal year for Workforce Staffing.</t>
  </si>
  <si>
    <t>Row 8, Column E: Enter the amount of 1991 Realignment funds expended for goods and services delivered during the reporting fiscal year for Workforce Staffing.</t>
  </si>
  <si>
    <t>Row 8, Column F: Enter the amount of Behavioral Health Subaccount funds expended for goods and services delivered during the reporting fiscal year for Workforce Staffing.</t>
  </si>
  <si>
    <t>Row 8, Column G: Enter the amount of Other funds expended for goods and services delivered during the reporting fiscal year for Workforce Staffing.</t>
  </si>
  <si>
    <t>Row 8, Column H: No entry. This amount is the sum of Row 8, Columns C-G.</t>
  </si>
  <si>
    <t>Row 9,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</si>
  <si>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9, Column B: No entry.</t>
  </si>
  <si>
    <t>Row 9, Column C: Enter the amount of MHSA funds, including interest, expended for goods and services delivered during the reporting fiscal year for Training/Technical Assistance.</t>
  </si>
  <si>
    <t>Row 9, Column D: Enter the amount of MediCal FFP funds expended for goods and services delivered during the reporting fiscal year for Training/Technical Assistance.</t>
  </si>
  <si>
    <t>Row 9, Column E: Enter the amount of 1991 Realignment funds expended for goods and services delivered during the reporting fiscal year for Training/Technical Assistance.</t>
  </si>
  <si>
    <t>Row 9, Column F: Enter the amount of Behavioral Health Subaccount funds expended for goods and services delivered during the reporting fiscal year for Training/Technical Assistance.</t>
  </si>
  <si>
    <t>Row 9, Column G: Enter the amount of Other funds expended for goods and services delivered during the reporting fiscal year for Training/Technical Assistance.</t>
  </si>
  <si>
    <t>Row 9, Column H: No entry. This amount is the sum of Row 9, Columns C-G.</t>
  </si>
  <si>
    <t>Row 10,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</si>
  <si>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10, Column B: No entry.</t>
  </si>
  <si>
    <t>Row 10, Column C: Enter the amount of MHSA funds, including interest, expended for goods and services delivered during the reporting fiscal year for Mental Health Career Pathways.</t>
  </si>
  <si>
    <t>Row 10, Column D: Enter the amount of MediCal FFP funds expended for goods and services delivered during the reporting fiscal year for Mental Health Career Pathways.</t>
  </si>
  <si>
    <t>Row 10, Column E: Enter the amount of 1991 Realignment funds expended for goods and services delivered during the reporting fiscal year for Mental Health Career Pathways.</t>
  </si>
  <si>
    <t>Row 10, Column F: Enter the amount of Behavioral Health Subaccount funds expended for goods and services delivered during the reporting fiscal year for Mental Health Career Pathways.</t>
  </si>
  <si>
    <t>Row 10, Column G: Enter the amount of Other funds expended for goods and services delivered during the reporting fiscal year for Mental Health Career Pathways.</t>
  </si>
  <si>
    <t>Row 10, Column H: No entry. This amount is the sum of Row 10, Columns C-G.</t>
  </si>
  <si>
    <t>Row 11,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</si>
  <si>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11, Column B: No entry.</t>
  </si>
  <si>
    <t>Row 11, Column C: Enter the amount of MHSA funds, including interest, expended for goods and services delivered during the reporting fiscal year for Residency/Internship.</t>
  </si>
  <si>
    <t>Row 11, Column D: Enter the amount of MediCal FFP funds expended for goods and services delivered during the reporting fiscal year for Residency/Internship.</t>
  </si>
  <si>
    <t>Row 11, Column E: Enter the amount of 1991 Realignment funds expended for goods and services delivered during the reporting fiscal year for Residency/Internship.</t>
  </si>
  <si>
    <t>Row 11, Column F: Enter the amount of Behavioral Health Subaccount funds expended for goods and services delivered during the reporting fiscal year for Residency/Internship.</t>
  </si>
  <si>
    <t>Row 11, Column G: Enter the amount of Other funds expended for goods and services delivered during the reporting fiscal year for Residency/Internship.</t>
  </si>
  <si>
    <t>Row 11, Column H: No entry. This amount is the sum of Row 11, Columns C-G.</t>
  </si>
  <si>
    <t>Row 12,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</si>
  <si>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 12, Column B: No entry.</t>
  </si>
  <si>
    <t>Row 12, Column C: Enter the amount of MHSA funds, including interest, expended for goods and services delivered during the reporting fiscal year for Financial Incentives.</t>
  </si>
  <si>
    <t>Row 12, Column D: Enter the amount of MediCal FFP funds expended for goods and services delivered during the reporting fiscal year for Financial Incentives.</t>
  </si>
  <si>
    <t>Row 12, Column E: Enter the amount of 1991 Realignment funds expended for goods and services delivered during the reporting fiscal year for Financial Incentives.</t>
  </si>
  <si>
    <t>Row 12, Column F: Enter the amount of Behavioral Health Subaccount funds expended for goods and services delivered during the reporting fiscal year for Financial Incentives.</t>
  </si>
  <si>
    <t>Row 12, Column G: Enter the amount of Other funds expended for goods and services delivered during the reporting fiscal year for Financial Incentives.</t>
  </si>
  <si>
    <t>Row 12, Column H: No entry. This amount is the sum of Row 12, Columns C-G.</t>
  </si>
  <si>
    <t>CFTN Funds Transferred to JPA</t>
  </si>
  <si>
    <t>CFTN Expenditures Incurred by JPA</t>
  </si>
  <si>
    <t>Row 1, Column A: Enter the amount of MHSA funds, including interest, expended for CFTN Annual Planning.</t>
  </si>
  <si>
    <t>Row 1, Column B: Enter the amount of Medi-Cal FFP funds expended for CFTN Annual Planning.</t>
  </si>
  <si>
    <t>Row 1, Column C: Enter the amount of 1991 Realignment funds expended for CFTN Annual Planning.</t>
  </si>
  <si>
    <t>Row 1, Column E: Enter the amount of Other funds expended for CFTN Annual Planning. Other funds include funding from sources not otherwise identified such as from local General Fund or other local sources, or from sources such as Federal grants or other grants.</t>
  </si>
  <si>
    <t>Row 2, Column A: Enter the amount of MHSA funds, including interest, expended for CFTN Evaluation.</t>
  </si>
  <si>
    <t>Row 2, Column B: Enter the amount of Medi-Cal FFP funds expended for CFTN Evaluation.</t>
  </si>
  <si>
    <t>Row 2, Column C: Enter the amount of 1991 Realignment funds expended for CFTN Evaluation.</t>
  </si>
  <si>
    <t>Row 2, Column E: Enter the amount of Other funds expended for CFTN Evaluation.</t>
  </si>
  <si>
    <t>Row 3, Column A: Enter the amount of MHSA funds, including interest, expended for CFTN Administration. This amount should include direct administrative costs and an appropriate allocation of indirect costs. Direct administrative costs are administrative costs that only benefit CFTN projects. Indirect administrative costs are those administrative costs that are incurred for a common or joint purpose and cannot be readily identified as benefiting only one MHSA component. Counties must use an appropriate allocation method to allocate indirect costs to the CFTN Account. The share of costs attributed to the CFTN Account  should be in proportion to the extent the CFTN project benefit from the support activity. Counties must maintain proper documentation of the allocation methodology used to allocate indirect costs to administration of CFTN projects. To avoid double-counting, do not include costs incurred as both Administration Costs and either Annual Planning Costs, Evaluation Costs or Project Expenditures.</t>
  </si>
  <si>
    <t>Row 3, Column B: Enter the amount of Medi-Cal FFP funds expended for CFTN Administration.</t>
  </si>
  <si>
    <t>Row 3, Column C: Enter the amount of 1991 Realignment funds expended for CFTN Administration.</t>
  </si>
  <si>
    <t>Row 3, Column E: Enter the amount of Other funds expended for CFTN Administration.</t>
  </si>
  <si>
    <t>Row 4, Column A: Enter the amount of MHSA funds, including interest, transferred to a Joint Powers Authority (JPA) for CFTN projects.</t>
  </si>
  <si>
    <t xml:space="preserve">Row 5, Column A: Enter the amount of MHSA funds, including interest, expended by a JPA on behalf of the County during the reporting fiscal year for authorized CFTN goods or services. </t>
  </si>
  <si>
    <t>Row 6, Column A: No entry. This amount is the sum of Rows 8-27, Column E.</t>
  </si>
  <si>
    <t>Row 6, Column B: No entry. This amount is the sum of Rows 8-27, Column F.</t>
  </si>
  <si>
    <t>Row 6, Column C: No entry. This amount is the sum of Rows 8-27, Column G.</t>
  </si>
  <si>
    <t>Row 6, Column D: No entry. This amount is the sum of Rows 8-27, Column H.</t>
  </si>
  <si>
    <t>Row 6, Column E: No entry. This amount is the sum of Rows 8-27, Column I.</t>
  </si>
  <si>
    <t>Rows 8-27,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</si>
  <si>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8-27, Column B: Enter the Project name for each CFTN project funded by the CFTN Account. Project name must be consistent with Project Name provided in the most recent MHSA Three-Year Program and Expenditure Plan or Annual Update covering the same Fiscal Year. If a County has changed the name of a Project subsequent to publication of the relevant Three-Year Program and Expenditure Plan or Annual Update, the County must provide the name change on worksheet 10. Comments.</t>
  </si>
  <si>
    <t xml:space="preserve">Rows 8-27, Column C: If the Project name is identical to the Project name reported in the prior year ARER or this is a new project this reporting year, no entry. If the Project name has changed from what was reported on the prior year ARER, enter the name used to identify this Project in the prior year ARER. If this project represents a combination of two or more projects formerly reported separately, or if this program was formerly combined with another Project leave this field blank, but provide a comment on the Worksheet 10. </t>
  </si>
  <si>
    <t xml:space="preserve">Rows 8-27, Column D: Selection Only. Select the Project Type.  Options are Capital Facility or Technological Needs. </t>
  </si>
  <si>
    <t>Rows 8-27, Column E: Enter the amount of MHSA funds, including interest, expended for goods and services delivered during the reporting fiscal year for CFTN.</t>
  </si>
  <si>
    <t>Row 8-27, Column F: Enter the amount of MediCal FFP funds expended for goods and services delivered during the reporting fiscal year for CFTN.</t>
  </si>
  <si>
    <t>Row 8-27, Column G: Enter the amount of 1991 Realignment funds expended for goods and services delivered during the reporting fiscal year for CFTN.</t>
  </si>
  <si>
    <t>Row 8-27, Column H: Enter the amount of Behavioral Health Subaccount funds expended for goods and services delivered during the reporting fiscal year for CFTN.</t>
  </si>
  <si>
    <t>Row 8-27, Column I: Enter the amount of Other funds expended for goods and services delivered during the reporting fiscal year for CFTN.</t>
  </si>
  <si>
    <t>Row 8-27, Column J: No entry. This amount is the sum of Rows 8-27, Columns E-I.</t>
  </si>
  <si>
    <t>Account</t>
  </si>
  <si>
    <t>Adjustment Type</t>
  </si>
  <si>
    <t>Total CSS Expenditures (Excluding Funds Transferred to JPA, PEI, WET, CFTN and PR)</t>
  </si>
  <si>
    <t>Rows 1-60,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</si>
  <si>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1-30, Column B: Selection only. Enter the Account  for which the MHSA adjustment is being reported. Options include CSS, PEI, INN, WET, or CFTN.</t>
  </si>
  <si>
    <t xml:space="preserve">Rows 1-30, Column C: Selection only. Enter the adjustment type. Options include expenditure or interest revenue. </t>
  </si>
  <si>
    <t>Rows 1-30, Column D: Enter the Fiscal Year for which the adjustment is being reported.</t>
  </si>
  <si>
    <t>Rows 1-30, Column E: Enter the amount of the adjustment. Enter a positive number to reflect an increase in MHSA expenditures or interest revenue and a negative number to reflect a decrease in MHSA expenditures or interest revenue.</t>
  </si>
  <si>
    <t>Rows 1-30, Column F: Enter the reason for the adjustment.</t>
  </si>
  <si>
    <t xml:space="preserve">Rows 31-60, Column B: No entry. </t>
  </si>
  <si>
    <t>Rows 31-60, Column C: Enter the Fiscal Year for which the adjustment is being reported.</t>
  </si>
  <si>
    <t>Rows 31-60, Column D: Enter the amount of the adjustment.  Enter a positive number to reflect an increase to the Prudent Reserve and a negative number to reflect a decrease to the Prudent Reserve.</t>
  </si>
  <si>
    <t>Rows 31-60, Column E: Enter the reason for the adjustment.</t>
  </si>
  <si>
    <t>Rows 1-40,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</si>
  <si>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1-40, Column B: Enter the fiscal year for which the County is entering an adjustment to the amount of MHSA funds expended due to a change in FFP revenue.</t>
  </si>
  <si>
    <t>Rows 1-40, Column C: Selection only. Enter cost report stage.  Options include Initial, Settled, Audited. Select Initial if the adjustment is due to a change to the amount of FFP revenue after the County filed its initial cost report for the Fiscal Year identified in Column B.  Select Settled, if the adjustment is due to a change to the amount of FFP revenue after the Department completed its interim cost report settlement for the Fiscal Year identified in Column B.  Select Audit, if the adjustment is due to a change to the amount of FFP revenue received after DHCS completed its audit of the cost report for the Fiscal Year identified in Column B.</t>
  </si>
  <si>
    <t>Rows 1-40, Column D: Selection only. Enter the Account  for which the MHSA adjustment is being reported. Options include CSS, PEI, INN, WET, or CFTN.</t>
  </si>
  <si>
    <t>Rows 1-40, Column E: Enter the amount of MHSA funds expended for the component identified in Column D as reported in the ARER filed for the fiscal year identified in Column B.</t>
  </si>
  <si>
    <t>Rows 1-40, Column F: Enter the amount of the MHSA expenditures to be adjusted. Enter a positive number to report an increase to MHSA expenditures and a negative number to report a decrease to MHSA expenditures.</t>
  </si>
  <si>
    <t>Rows 1-40, Column A: Selection only. Select the account for which the Comment is necessary.</t>
  </si>
  <si>
    <t>Rows 1-40. Column B: Enter the Fiscal Year for which the Comment is necessary.</t>
  </si>
  <si>
    <t>Rows 1-40, Column C: Enter the Comment.</t>
  </si>
  <si>
    <r>
      <t xml:space="preserve">Row 1, Column F: </t>
    </r>
    <r>
      <rPr>
        <sz val="12"/>
        <color theme="1"/>
        <rFont val="Arial"/>
        <family val="2"/>
      </rPr>
      <t>No entry. This amount is the sum of Row 1, Columns A-E.</t>
    </r>
  </si>
  <si>
    <t>Row 13, Column A: No entry. This amount is equal to the sum of Rows 1-3, 5-6, and 11, Column A.</t>
  </si>
  <si>
    <t>Fiscal Year</t>
  </si>
  <si>
    <t>Row 1: Enter the date when the ARER was completed.</t>
  </si>
  <si>
    <t xml:space="preserve">Row 2: Enter the reporting fiscal year for the ARER. </t>
  </si>
  <si>
    <t>Row 3: Selection Only. Select the name of the County for which this ARER was prepared from the pull-down menu in the response cell.</t>
  </si>
  <si>
    <t>Row 4: No entry. This field will auto populate. The County code is consistent with the coding system used in the Data Collection and Reporting system.</t>
  </si>
  <si>
    <t>Row 5: Enter the administrative headquarters address for the County Mental Health or Behavioral Health Department as appropriate.</t>
  </si>
  <si>
    <t>Row 6: Enter the administrative headquarters city for the County Mental Health or Behavioral Health Department as appropriate.</t>
  </si>
  <si>
    <t>Row 7: Enter the administrative headquarters zip code for the County Mental Health or Behavioral Health Department as appropriate.</t>
  </si>
  <si>
    <r>
      <t xml:space="preserve">Row 8: No entry. This field will auto-populate “Yes” if the County’s population is equal to or greater than 200,000 or “No” if the County’s population is less than 200,000. Population data is available at: </t>
    </r>
    <r>
      <rPr>
        <sz val="12"/>
        <color rgb="FF0563C1"/>
        <rFont val="Arial"/>
        <family val="2"/>
      </rPr>
      <t>http://dof.ca.gov/Forecasting/Demographics/Estimates/E-1/</t>
    </r>
  </si>
  <si>
    <r>
      <t xml:space="preserve">Row 9: </t>
    </r>
    <r>
      <rPr>
        <sz val="12"/>
        <color theme="1"/>
        <rFont val="Arial"/>
        <family val="2"/>
      </rPr>
      <t>Enter the name of the person who prepared the ARER or is responsible for responding to inquiries about the ARER.</t>
    </r>
  </si>
  <si>
    <r>
      <t xml:space="preserve">Row 10: </t>
    </r>
    <r>
      <rPr>
        <sz val="12"/>
        <color theme="1"/>
        <rFont val="Arial"/>
        <family val="2"/>
      </rPr>
      <t>Enter the title of the person who prepared the ARER or is responsible for responding to inquiries about the ARER</t>
    </r>
    <r>
      <rPr>
        <sz val="12"/>
        <color rgb="FF000000"/>
        <rFont val="Arial"/>
        <family val="2"/>
      </rPr>
      <t>.</t>
    </r>
  </si>
  <si>
    <r>
      <t xml:space="preserve">Row 11: </t>
    </r>
    <r>
      <rPr>
        <sz val="12"/>
        <color theme="1"/>
        <rFont val="Arial"/>
        <family val="2"/>
      </rPr>
      <t>Enter the contact Email address of the person who prepared the ARER or is responsible for responding to inquiries about the ARER</t>
    </r>
    <r>
      <rPr>
        <sz val="12"/>
        <color rgb="FF000000"/>
        <rFont val="Arial"/>
        <family val="2"/>
      </rPr>
      <t>.</t>
    </r>
  </si>
  <si>
    <r>
      <t xml:space="preserve">Row 12: </t>
    </r>
    <r>
      <rPr>
        <sz val="12"/>
        <color theme="1"/>
        <rFont val="Arial"/>
        <family val="2"/>
      </rPr>
      <t>Enter the contact telephone number of the person who prepared the ARER or is responsible for responding to inquiries about the ARER.</t>
    </r>
  </si>
  <si>
    <t xml:space="preserve">Row 11, Column A: No entry. This amount is equal to Rows 14-113, Column E. </t>
  </si>
  <si>
    <t>Row 11, Column B: No entry. This amount is equal to Rows 14-113, Column F.</t>
  </si>
  <si>
    <t>Row 11, Column C: No entry. This amount is equal to Rows 14-113, Column G.</t>
  </si>
  <si>
    <t>Row 11, Column D: No entry. This amount is equal to Rows 14-113, Column H.</t>
  </si>
  <si>
    <t>Row 11, Column E: No entry. This amount is equal to Rows 14-113, Column I.</t>
  </si>
  <si>
    <t xml:space="preserve">Row 11, Column F: No entry. This amount is equal to the sum of Row 11, Columns A-E. </t>
  </si>
  <si>
    <t>Rows 14-113, Column A: No entry. This field auto-populates as the County enters expenditure data and is determined according to the County Name entered on  Worksheet 1. Information, Row 3. The County Code corresponds to the numeric ID code used to identify the County in the Data Collection and Reporting system.</t>
  </si>
  <si>
    <t>Rows 14-113 Column B: Enter the Program name for each CSS program funded by the CSS Account. Program name must be consistent with Program Name provided in the most recent MHSA Three-Year Program and Expenditure Plan or Annual Update covering the same Fiscal Year. If a County has changed the name of a Program subsequent to publication of the relevant Three-Year Program and Expenditure Plan or Annual Update, the County must provide the name change on worksheet 10. Comments.</t>
  </si>
  <si>
    <t xml:space="preserve">Rows 14-113, Column C: If the Program name is identical to the Program name reported in the prior year ARER or this is a new program this reporting year, no entry. If the Program name has changed from what was reported on the prior year ARER, enter the name used to identify this Program in the prior year ARER. If this program represents a combination of two or more programs formerly reported separately, or if this program was formerly combined with another Program, leave this field blank, but provide a comment on the Worksheet 10. </t>
  </si>
  <si>
    <t>Rows 14-113, Column E: Enter the amount of MHSA funds, including Interest, expended for goods and services delivered in each CSS program during the reporting fiscal year.</t>
  </si>
  <si>
    <t>Rows 14-113, Column F: Enter the amount of Medi-Cal FFP funds expended for goods and services delivered in each CSS program during the reporting fiscal year.</t>
  </si>
  <si>
    <t>Rows 14-113, Column G: Enter the amount of 1991 Realignment funds expended for goods and services delivered in each CSS program during the reporting fiscal year.</t>
  </si>
  <si>
    <t>Rows 14-113, Column H: Enter the amount of Behavioral Health Subaccount funds expended for goods and services delivered in each CSS program during the reporting fiscal year.</t>
  </si>
  <si>
    <t xml:space="preserve">Rows 14-113, Column I: Enter the amount of Other funds expended for goods and services delivered in each CSS program during the reporting fiscal year. </t>
  </si>
  <si>
    <t>Rows 14-113, Column D: Selection only. Select the program type from the drop-down menu. Options are Full-Service Partnership (FSP) or non-Full-Service Partnership (Non-FSP). Non-FSP includes General System Development and Outreach and Engagement programs.</t>
  </si>
  <si>
    <t>Rows 10-109, Column B: Enter the Program name for each PEI program funded by the PEI Account. Program name must be consistent with Program Name provided in the most recent MHSA Three-Year Program and Expenditure Plan or Annual Update covering the same Fiscal Year. Each Standalone and Combined Program must have a unique name to ensure the calculation in Column H  functions properly. If a County has changed the name of a Program subsequent to publication of the relevant Three-Year Program and Expenditure Plan or Annual Update, the County must provide the name change on worksheet 10. Comments.</t>
  </si>
  <si>
    <t>Row 1, Column D: Enter the amount of Behavioral Health Subaccount funds expended for PEI Annual Planning.</t>
  </si>
  <si>
    <t>Row 1, Column D: Enter the amount of Behavioral Health Subaccount funds expended for CSS Annual Planning.</t>
  </si>
  <si>
    <t>Row 4, Column C: No entry. This amount is the sum of Row 4, Columns A-B. The amount will reflect as a negative amount.</t>
  </si>
  <si>
    <t xml:space="preserve">Row 14, Column F: No entry. This amount is the sum of Row 9, Column A-E. </t>
  </si>
  <si>
    <t>Row 19, Column A: No entry. Data will auto populate from Worksheet 4. PEI, Section One, Row 4, Column A.</t>
  </si>
  <si>
    <t>Row 13: Column F: No entry. This amount is equal to the sum of Row 13, Columns A-E.</t>
  </si>
  <si>
    <r>
      <t>Rows 14-113, Column J: No entry. This field represents the sum of Rows 14-113, Columns E-I</t>
    </r>
    <r>
      <rPr>
        <sz val="11"/>
        <color theme="1"/>
        <rFont val="Calibri"/>
        <family val="2"/>
        <scheme val="minor"/>
      </rPr>
      <t> </t>
    </r>
    <r>
      <rPr>
        <sz val="12"/>
        <color theme="1"/>
        <rFont val="Arial"/>
        <family val="2"/>
      </rPr>
      <t>.</t>
    </r>
  </si>
  <si>
    <t>MHSA PEI Fund Expenditures in Program to Clients Age 25 and Under (calculated from weighted program values) divided by Total MHSA PEI Expenditures</t>
  </si>
  <si>
    <t>Row 2, Column D: Enter the amount of Behavioral Health Subaccount funds expended for PEI Evaluation.</t>
  </si>
  <si>
    <t>Rows 10-109, Column E: Selection only. Identify the program type for each program and program activity funded with PEI funds. Options include Early Intervention Program (CCR, Section 3710), Outreach for Increasing Recognition of Early Signs of Mental Illness (CCR Section 3715), Prevention Program (CCR Section 3720), Stigma and Discrimination Reduction Program (CCR Section 3725), Access and Linkage to Treatment Program (CCR Section 3726), Suicide Prevention Programs (CCR Section 3730), Improving Timely Access to Services for Underserved Populations (CCR 3735(a)(2)(A), or Combined Summary (CCR Section 3510.010(a)(1)(A)1.If the County provides for its Outreach for Increasing Recognition of Early Signs of Mental Illness Program through another MHSA component, explain on worksheet 10. Comments.</t>
  </si>
  <si>
    <t>Row 1, Column D: Enter the amount of Behavioral Health Subaccount funds expended for WET Annual Planning.</t>
  </si>
  <si>
    <t>Row 1, Column D: Enter the amount of Behavioral Health Subaccount funds expended for INN Annual Planning.</t>
  </si>
  <si>
    <t>Row 1, Column D: Enter the amount of Behavioral Health Subaccount funds expended for CFTN Annual Planning.</t>
  </si>
  <si>
    <t>DHCS 1822 A (02/19)</t>
  </si>
  <si>
    <t>DHCS 1822 B (02/19)</t>
  </si>
  <si>
    <t>DHCS 1822 C (02/19)</t>
  </si>
  <si>
    <t>DHCS 1822 D (02/19)</t>
  </si>
  <si>
    <t>DHCS 1822 E (02/19)</t>
  </si>
  <si>
    <t>DHCS 1822 F (02/19)</t>
  </si>
  <si>
    <t>DHCS 1822 G (02/19)</t>
  </si>
  <si>
    <t>DHCS 1822 H (02/19)</t>
  </si>
  <si>
    <t>DHCS 1822 I (02/19)</t>
  </si>
  <si>
    <t>DHCS 1822 J (02/19)</t>
  </si>
  <si>
    <t xml:space="preserve">Row 6, Column C: No entry. Data will autopopulate from Worksheet 8. Adjustment (MHSA), Section Three, Row 1-30, Column D. </t>
  </si>
  <si>
    <t>Row 7, Column C: No entry. This amount is the sum of Row 3, Column C, Row 4 Column C, Row 5 Column C, and Row 6 Column C.</t>
  </si>
  <si>
    <t>Row 3, Column D: Enter the amount of Behavioral Health Subaccount funds expended for PEI Administration.</t>
  </si>
  <si>
    <t>Rows 10-109, Column H: Enter an estimate of the percentage of Total MHSA Fund program expenditures (Column J) dedicated to clients age 25 and under. Enter as a value between zero and 100.  For Program Activities within a Combined Program, estimate the percentage of the Program Activity expenditures dedicated to serving clients age 25 and under. Leave blank if Column E is selected as Combined Summary.</t>
  </si>
  <si>
    <t>Row 2, Column D: Enter the amount of Behavioral Health Subaccount funds expended for WET Evaluation.</t>
  </si>
  <si>
    <t>Row 3, Column D: Enter the amount of Behavioral Health Subaccount funds expended for WET Administration.</t>
  </si>
  <si>
    <t>Row 2, Column D: Enter the amount of Behavioral Health subaccount funds expended for CFTN Evaluation.</t>
  </si>
  <si>
    <t>Row 3, Column D: Enter the amount of Behavioral Health subaccount funds expended for CFTN Administration.</t>
  </si>
  <si>
    <t>Row 2, Column D: Enter the amount of Behavioral Health subaccount funds expended for CSS Evaluation.</t>
  </si>
  <si>
    <t>Row 2, Column D: Enter the amount of Behavioral Health subaccount funds expended for INN Indirect Administration.</t>
  </si>
  <si>
    <t>Row 13: Column C: No entry. This amount is equal to the sum of Rows 1-3 and 11, Column C.</t>
  </si>
  <si>
    <t>Row 13: Column B: No entry. This amount is equal to the sum of Rows 1-3 and 11, Column B.</t>
  </si>
  <si>
    <t>Row 13: Column D: No entry. This amount is equal to the sum of Rows 1-3 and 11, Column D.</t>
  </si>
  <si>
    <t>Row 13: Column E: No entry. This amount is equal to the sum of Rows 1-3 and 11, Column E.</t>
  </si>
  <si>
    <t xml:space="preserve">Row 9, Column A: No entry. This amount is equal to the sum of Rows 1-2 and 4-7, Column A. </t>
  </si>
  <si>
    <t xml:space="preserve">Row 9, Column B: No entry. This amount is equal to the sum of Rows 1-2 and 5-7, Column B. </t>
  </si>
  <si>
    <t xml:space="preserve">Row 9, Column C: No entry. This amount is equal to the sum of Rows 1-2 and 5-7, Column C. </t>
  </si>
  <si>
    <t xml:space="preserve">Row 9, Column D: No entry. This amount is equal to the sum of Rows 1-2 and 5-7, Column D. </t>
  </si>
  <si>
    <t xml:space="preserve">Row 9, Column E: No entry. This amount is equal to the sum of Rows 1-2 and 5-7, Column E. </t>
  </si>
  <si>
    <t>Total CFTN Expenditures (Excluding Transfers to JPA)</t>
  </si>
  <si>
    <t>Rows 1-40, Column G: No entry. This amount is the sum of Rows 1-40, Columns E-F.</t>
  </si>
  <si>
    <t xml:space="preserve">Press UP or DOWN arrow to read through table. Use UP or DOWN arrow to read through document. Press LEFT or RIGHT arrow to input needed information. </t>
  </si>
  <si>
    <t>Press UP or DOWN arrow to read through the instructions.</t>
  </si>
  <si>
    <t>Press UP or DOWN arrow to navigate through section tables. Press UP and DOWN arrow to read expenditure types. Press LEFT or RIGHT arrow on each row to input funding amounts.</t>
  </si>
  <si>
    <t xml:space="preserve">Use UP or DOWN arrow to navigate spreadsheet. </t>
  </si>
  <si>
    <t>Press UP or DOWN arrow to read through C S S spreadsheet. In section 1, use UP and DOWN arrow for different C S S expenditure types. Use LEFT or RIGHT arrow on these cell rows to input amount of funding type. In section 2, use LEFT or RIGHT arrow to navigate different headers. Use UP and DOWN arrow to input dollar amount designated for each column.</t>
  </si>
  <si>
    <t xml:space="preserve">Press UP or DOWN arrow to read through P E I spreadsheet. In section 1, use the UP and DOWN arrow for different P E I expenditure types. Use LEFT or RIGHT arrow on these cell rows to input amount of funding type. In section 2, use LEFT or RIGHT and UP and DOWN arrows to navigate headers. In section 3, use LEFT or RIGHT arrows to navigate headers for P E I program components on the header rows. Use UP or DOWN arrows to read each Program Name and LEFT or RIGHT arrows on the rows below the headers to input dollar amount needed. </t>
  </si>
  <si>
    <t xml:space="preserve">Press UP or DOWN arrow to read through I N N spreadsheet. In section 1, use UP and DOWN arrow for different I N N expenditure types. Use LEFT or RIGHT arrow on these cell rows to input amount of funding type. In section 2, use LEFT or RIGHT arrow to navigate different headers. Use UP and DOWN arrow to input necessary information designated for each column. </t>
  </si>
  <si>
    <t xml:space="preserve">Press UP or DOWN arrow to read through the WET spreadsheet. In section 1, use the UP and DOWN arrow for different WET expenditures. Use LEFT or RIGHT arrow on these cell rows to input amount of fund type. In section 2, use the UP and DOWN arrow to read through the different funding categories and use LEFT or RIGHT arrow to input amount of fund type. </t>
  </si>
  <si>
    <t xml:space="preserve">Use UP or DOWN arrow to navigate through spreadsheet. </t>
  </si>
  <si>
    <t xml:space="preserve">Press UP or DOWN arrow to navigate through CFTN spreadsheet. In section 1, use UP and DOWN arrow to read the CFTN expenditures and use the LEFT or RIGHT arrows to input amount of funding type. In section 2, use LEFT or RIGHT arrow on the header column to read about project components and use the UP or DOWN arrow on these cells to input needed information. </t>
  </si>
  <si>
    <t xml:space="preserve">Press UP or DOWN arrow to input items into each row. Use LEFT or RIGHT arrow on Row 12 to read the headers for information needed. </t>
  </si>
  <si>
    <t xml:space="preserve">Press UP or DOWN arrow to leave comments on the cell rows. </t>
  </si>
  <si>
    <t>2021-22</t>
  </si>
  <si>
    <t>441 N. Main Street</t>
  </si>
  <si>
    <t>Altruas</t>
  </si>
  <si>
    <t>Lisa Reed / Gary Ernst</t>
  </si>
  <si>
    <t>Fiscal Officer / Fiscal Consulatant</t>
  </si>
  <si>
    <t>lisareed@co.modoc.ca.us / gcernst@sbcglobal.net</t>
  </si>
  <si>
    <t>530-233-6312 / 559-679-2541</t>
  </si>
  <si>
    <t> PR interest was recorded with CSS interest. Per 3420.40 (d) A</t>
  </si>
  <si>
    <t>FY 21/22</t>
  </si>
  <si>
    <t>CIBHS e BHS Project</t>
  </si>
  <si>
    <t>Same</t>
  </si>
  <si>
    <t>Increase Access to MH (Tech Suite)</t>
  </si>
  <si>
    <t xml:space="preserve">Integrated Prevention thru Development Assets </t>
  </si>
  <si>
    <t>No name changes</t>
  </si>
  <si>
    <t>Outreach (Outreach &amp; Access)</t>
  </si>
  <si>
    <t>Outreach &amp; Engagement</t>
  </si>
  <si>
    <t>Integrated Full Service Partnership Program</t>
  </si>
  <si>
    <t>Integrated Non-Full Service Partnership Program</t>
  </si>
  <si>
    <t>Innovations &amp; Impovement through Data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</si>
</sst>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164" formatCode="&quot;$&quot;#,##0.00"/>
    <numFmt numFmtId="165" formatCode="00"/>
    <numFmt numFmtId="166" formatCode="0#"/>
    <numFmt numFmtId="167" formatCode="[&lt;=9999999]###\-####;\(###\)\ ###\-####"/>
    <numFmt numFmtId="168" formatCode="00000"/>
    <numFmt numFmtId="169" formatCode="0.0%"/>
    <numFmt numFmtId="170" formatCode="#,##0.0"/>
    <numFmt numFmtId="171" formatCode="0.0"/>
  </numFmts>
  <fonts count="44" x14ac:knownFonts="1">
    <font>
      <sz val="11"/>
      <color theme="1"/>
      <name val="Calibri"/>
      <family val="2"/>
      <scheme val="minor"/>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2"/>
      <color theme="1"/>
      <name val="Arial"/>
      <family val="2"/>
    </font>
    <font>
      <sz val="11"/>
      <color theme="1"/>
      <name val="Calibri"/>
      <family val="2"/>
      <scheme val="minor"/>
    </font>
    <font>
      <b/>
      <sz val="12"/>
      <name val="Arial"/>
      <family val="2"/>
    </font>
    <font>
      <sz val="10"/>
      <name val="Arial"/>
      <family val="2"/>
    </font>
    <font>
      <sz val="11"/>
      <color theme="1"/>
      <name val="Arial"/>
      <family val="2"/>
    </font>
    <font>
      <sz val="10"/>
      <color theme="1"/>
      <name val="Arial"/>
      <family val="2"/>
    </font>
    <font>
      <u/>
      <sz val="10"/>
      <color theme="10"/>
      <name val="Arial"/>
      <family val="2"/>
    </font>
    <font>
      <b/>
      <sz val="14"/>
      <name val="Arial"/>
      <family val="2"/>
    </font>
    <font>
      <b/>
      <sz val="14"/>
      <color theme="1"/>
      <name val="Arial"/>
      <family val="2"/>
    </font>
    <font>
      <b/>
      <sz val="12"/>
      <color theme="1"/>
      <name val="Arial"/>
      <family val="2"/>
    </font>
    <font>
      <u/>
      <sz val="12"/>
      <color theme="10"/>
      <name val="Arial"/>
      <family val="2"/>
    </font>
    <font>
      <sz val="12"/>
      <name val="Arial"/>
      <family val="2"/>
    </font>
    <font>
      <sz val="12"/>
      <color rgb="FFFF0000"/>
      <name val="Arial"/>
      <family val="2"/>
    </font>
    <font>
      <b/>
      <u/>
      <sz val="12"/>
      <name val="Arial"/>
      <family val="2"/>
    </font>
    <font>
      <b/>
      <u/>
      <sz val="12"/>
      <color theme="1"/>
      <name val="Arial"/>
      <family val="2"/>
    </font>
    <font>
      <b/>
      <sz val="12"/>
      <color indexed="10"/>
      <name val="Arial"/>
      <family val="2"/>
    </font>
    <font>
      <sz val="12"/>
      <color indexed="8"/>
      <name val="Arial"/>
      <family val="2"/>
    </font>
    <font>
      <b/>
      <sz val="12"/>
      <color indexed="8"/>
      <name val="Arial"/>
      <family val="2"/>
    </font>
    <font>
      <b/>
      <sz val="12"/>
      <color rgb="FF000000"/>
      <name val="Arial"/>
      <family val="2"/>
    </font>
    <font>
      <sz val="12"/>
      <color rgb="FF000000"/>
      <name val="Arial"/>
      <family val="2"/>
    </font>
    <font>
      <sz val="11"/>
      <color rgb="FF000000"/>
      <name val="Calibri"/>
      <family val="2"/>
    </font>
    <font>
      <sz val="11"/>
      <color theme="0"/>
      <name val="Calibri"/>
      <family val="2"/>
      <scheme val="minor"/>
    </font>
    <font>
      <sz val="12"/>
      <color theme="0"/>
      <name val="Arial"/>
      <family val="2"/>
    </font>
    <font>
      <sz val="11"/>
      <color rgb="FFFF0000"/>
      <name val="Calibri"/>
      <family val="2"/>
      <scheme val="minor"/>
    </font>
    <font>
      <i/>
      <sz val="12"/>
      <color theme="1"/>
      <name val="Arial"/>
      <family val="2"/>
    </font>
    <font>
      <sz val="11"/>
      <color rgb="FF3F3F76"/>
      <name val="Calibri"/>
      <family val="2"/>
      <scheme val="minor"/>
    </font>
    <font>
      <sz val="12"/>
      <color rgb="FF3F3F76"/>
      <name val="Arial"/>
      <family val="2"/>
    </font>
    <font>
      <b/>
      <sz val="9"/>
      <color indexed="81"/>
      <name val="Tahoma"/>
      <family val="2"/>
    </font>
    <font>
      <sz val="11"/>
      <color rgb="FF000000"/>
      <name val="Arial"/>
      <family val="2"/>
    </font>
    <font>
      <sz val="12"/>
      <color rgb="FF0563C1"/>
      <name val="Arial"/>
      <family val="2"/>
    </font>
    <font>
      <sz val="2"/>
      <color theme="0"/>
      <name val="Arial"/>
      <family val="2"/>
    </font>
    <font>
      <sz val="2"/>
      <color theme="0"/>
      <name val="Calibri"/>
      <family val="2"/>
      <scheme val="minor"/>
    </font>
  </fonts>
  <fills count="7">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4.9989318521683403E-2"/>
        <bgColor indexed="64"/>
      </patternFill>
    </fill>
    <fill>
      <patternFill patternType="solid">
        <fgColor rgb="FFFFCC99"/>
      </patternFill>
    </fill>
    <fill>
      <patternFill patternType="solid">
        <fgColor theme="4" tint="0.79998168889431442"/>
        <bgColor indexed="64"/>
      </patternFill>
    </fill>
  </fills>
  <borders count="36">
    <border>
      <left/>
      <right/>
      <top/>
      <bottom/>
      <diagonal/>
    </border>
    <border>
      <left style="medium">
        <color indexed="64"/>
      </left>
      <right/>
      <top/>
      <bottom/>
      <diagonal/>
    </border>
    <border>
      <left style="thin">
        <color indexed="64"/>
      </left>
      <right style="thin">
        <color indexed="64"/>
      </right>
      <top/>
      <bottom/>
      <diagonal/>
    </border>
    <border>
      <left style="thin">
        <color auto="1"/>
      </left>
      <right style="thin">
        <color auto="1"/>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style="thin">
        <color indexed="64"/>
      </right>
      <top/>
      <bottom/>
      <diagonal/>
    </border>
    <border>
      <left/>
      <right style="thin">
        <color auto="1"/>
      </right>
      <top/>
      <bottom style="thin">
        <color indexed="64"/>
      </bottom>
      <diagonal/>
    </border>
    <border>
      <left style="thin">
        <color rgb="FF0000FF"/>
      </left>
      <right style="thin">
        <color rgb="FF0000FF"/>
      </right>
      <top style="thin">
        <color rgb="FF0000FF"/>
      </top>
      <bottom style="thin">
        <color rgb="FF0000FF"/>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rgb="FF0000FF"/>
      </left>
      <right/>
      <top style="thin">
        <color rgb="FF0000FF"/>
      </top>
      <bottom style="thin">
        <color rgb="FF0000FF"/>
      </bottom>
      <diagonal/>
    </border>
    <border>
      <left/>
      <right style="thin">
        <color rgb="FF0000FF"/>
      </right>
      <top style="thin">
        <color rgb="FF0000FF"/>
      </top>
      <bottom style="thin">
        <color rgb="FF0000FF"/>
      </bottom>
      <diagonal/>
    </border>
    <border>
      <left/>
      <right/>
      <top/>
      <bottom style="thick">
        <color auto="1"/>
      </bottom>
      <diagonal/>
    </border>
    <border>
      <left style="thin">
        <color rgb="FF0000FF"/>
      </left>
      <right style="thin">
        <color indexed="64"/>
      </right>
      <top style="thin">
        <color rgb="FF0000FF"/>
      </top>
      <bottom style="thin">
        <color rgb="FF0000FF"/>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diagonal/>
    </border>
    <border>
      <left style="thin">
        <color rgb="FF0000FF"/>
      </left>
      <right style="thin">
        <color indexed="64"/>
      </right>
      <top style="thin">
        <color indexed="64"/>
      </top>
      <bottom style="thin">
        <color indexed="64"/>
      </bottom>
      <diagonal/>
    </border>
    <border>
      <left/>
      <right/>
      <top/>
      <bottom style="thin">
        <color rgb="FF0000FF"/>
      </bottom>
      <diagonal/>
    </border>
    <border>
      <left style="thin">
        <color auto="1"/>
      </left>
      <right/>
      <top style="thin">
        <color rgb="FF0000FF"/>
      </top>
      <bottom style="thin">
        <color indexed="64"/>
      </bottom>
      <diagonal/>
    </border>
    <border>
      <left style="thin">
        <color rgb="FF7F7F7F"/>
      </left>
      <right style="thin">
        <color rgb="FF7F7F7F"/>
      </right>
      <top style="thin">
        <color rgb="FF7F7F7F"/>
      </top>
      <bottom style="thin">
        <color rgb="FF7F7F7F"/>
      </bottom>
      <diagonal/>
    </border>
    <border>
      <left/>
      <right style="thin">
        <color rgb="FF0000FF"/>
      </right>
      <top style="thin">
        <color indexed="64"/>
      </top>
      <bottom style="thin">
        <color indexed="64"/>
      </bottom>
      <diagonal/>
    </border>
  </borders>
  <cellStyleXfs count="9">
    <xf numFmtId="0" fontId="0" fillId="0" borderId="0"/>
    <xf numFmtId="9" fontId="13" fillId="0" borderId="0" applyFont="0" applyFill="0" applyBorder="0" applyAlignment="0" applyProtection="0"/>
    <xf numFmtId="0" fontId="15" fillId="0" borderId="0"/>
    <xf numFmtId="0" fontId="17" fillId="0" borderId="0"/>
    <xf numFmtId="0" fontId="18" fillId="0" borderId="0" applyNumberFormat="0" applyFill="0" applyBorder="0" applyAlignment="0" applyProtection="0"/>
    <xf numFmtId="0" fontId="16" fillId="0" borderId="0"/>
    <xf numFmtId="0" fontId="13" fillId="0" borderId="0"/>
    <xf numFmtId="44" fontId="13" fillId="0" borderId="0" applyFont="0" applyFill="0" applyBorder="0" applyAlignment="0" applyProtection="0"/>
    <xf numFmtId="0" fontId="37" fillId="5" borderId="34" applyNumberFormat="0" applyAlignment="0" applyProtection="0"/>
  </cellStyleXfs>
  <cellXfs count="360">
    <xf numFmtId="0" fontId="0" fillId="0" borderId="0" xfId="0"/>
    <xf numFmtId="0" fontId="14" fillId="0" borderId="0" xfId="0" applyFont="1" applyAlignment="1">
      <alignment vertical="center"/>
    </xf>
    <xf numFmtId="0" fontId="14" fillId="0" borderId="0" xfId="0" applyFont="1" applyAlignment="1">
      <alignment horizontal="left"/>
    </xf>
    <xf numFmtId="0" fontId="14" fillId="0" borderId="0" xfId="0" applyFont="1" applyAlignment="1">
      <alignment horizontal="center"/>
    </xf>
    <xf numFmtId="0" fontId="14" fillId="0" borderId="0" xfId="0" applyFont="1" applyAlignment="1">
      <alignment wrapText="1"/>
    </xf>
    <xf numFmtId="0" fontId="14" fillId="0" borderId="0" xfId="0" applyFont="1" applyAlignment="1">
      <alignment horizontal="center" wrapText="1"/>
    </xf>
    <xf numFmtId="0" fontId="14" fillId="0" borderId="0" xfId="0" applyFont="1" applyAlignment="1">
      <alignment vertical="top" wrapText="1"/>
    </xf>
    <xf numFmtId="0" fontId="14" fillId="0" borderId="0" xfId="0" applyFont="1" applyAlignment="1">
      <alignment horizontal="center" vertical="top" wrapText="1"/>
    </xf>
    <xf numFmtId="0" fontId="23" fillId="0" borderId="0" xfId="0" applyFont="1" applyAlignment="1">
      <alignment horizontal="left"/>
    </xf>
    <xf numFmtId="0" fontId="21" fillId="0" borderId="0" xfId="0" applyFont="1"/>
    <xf numFmtId="164" fontId="14" fillId="0" borderId="0" xfId="0" applyNumberFormat="1" applyFont="1"/>
    <xf numFmtId="9" fontId="14" fillId="0" borderId="0" xfId="1" applyFont="1" applyFill="1" applyBorder="1" applyProtection="1"/>
    <xf numFmtId="0" fontId="22" fillId="0" borderId="0" xfId="4" applyFont="1" applyBorder="1" applyAlignment="1" applyProtection="1"/>
    <xf numFmtId="0" fontId="14" fillId="0" borderId="0" xfId="0" applyFont="1" applyAlignment="1">
      <alignment horizontal="left" vertical="center"/>
    </xf>
    <xf numFmtId="0" fontId="14" fillId="0" borderId="0" xfId="0" applyFont="1" applyAlignment="1">
      <alignment horizontal="center" vertical="center"/>
    </xf>
    <xf numFmtId="10" fontId="14" fillId="0" borderId="19" xfId="0" applyNumberFormat="1" applyFont="1" applyBorder="1" applyAlignment="1" applyProtection="1">
      <alignment horizontal="center"/>
      <protection locked="0"/>
    </xf>
    <xf numFmtId="14" fontId="23" fillId="0" borderId="0" xfId="0" applyNumberFormat="1" applyFont="1" applyAlignment="1">
      <alignment horizontal="left"/>
    </xf>
    <xf numFmtId="0" fontId="21" fillId="0" borderId="0" xfId="0" applyFont="1" applyAlignment="1">
      <alignment horizontal="center"/>
    </xf>
    <xf numFmtId="14" fontId="23" fillId="0" borderId="0" xfId="0" applyNumberFormat="1" applyFont="1" applyAlignment="1">
      <alignment horizontal="center"/>
    </xf>
    <xf numFmtId="164" fontId="23" fillId="0" borderId="19" xfId="0" applyNumberFormat="1" applyFont="1" applyBorder="1" applyProtection="1">
      <protection locked="0"/>
    </xf>
    <xf numFmtId="0" fontId="12" fillId="0" borderId="0" xfId="0" applyFont="1"/>
    <xf numFmtId="14" fontId="12" fillId="0" borderId="0" xfId="0" applyNumberFormat="1" applyFont="1" applyAlignment="1">
      <alignment horizontal="center"/>
    </xf>
    <xf numFmtId="164" fontId="12" fillId="0" borderId="19" xfId="0" applyNumberFormat="1" applyFont="1" applyBorder="1" applyProtection="1">
      <protection locked="0"/>
    </xf>
    <xf numFmtId="164" fontId="12" fillId="0" borderId="24" xfId="0" applyNumberFormat="1" applyFont="1" applyBorder="1" applyProtection="1">
      <protection locked="0"/>
    </xf>
    <xf numFmtId="0" fontId="12" fillId="0" borderId="19" xfId="0" applyFont="1" applyBorder="1" applyProtection="1">
      <protection locked="0"/>
    </xf>
    <xf numFmtId="164" fontId="12" fillId="0" borderId="23" xfId="0" applyNumberFormat="1" applyFont="1" applyBorder="1" applyProtection="1">
      <protection locked="0"/>
    </xf>
    <xf numFmtId="0" fontId="12" fillId="0" borderId="0" xfId="0" applyFont="1" applyAlignment="1">
      <alignment vertical="center"/>
    </xf>
    <xf numFmtId="9" fontId="12" fillId="0" borderId="19" xfId="1" applyFont="1" applyFill="1" applyBorder="1" applyProtection="1">
      <protection locked="0"/>
    </xf>
    <xf numFmtId="0" fontId="12" fillId="0" borderId="0" xfId="0" applyFont="1" applyAlignment="1">
      <alignment horizontal="left"/>
    </xf>
    <xf numFmtId="14" fontId="12" fillId="0" borderId="19" xfId="0" applyNumberFormat="1" applyFont="1" applyBorder="1" applyProtection="1">
      <protection locked="0"/>
    </xf>
    <xf numFmtId="165" fontId="12" fillId="0" borderId="19" xfId="0" applyNumberFormat="1" applyFont="1" applyBorder="1" applyAlignment="1" applyProtection="1">
      <alignment horizontal="center"/>
      <protection locked="0"/>
    </xf>
    <xf numFmtId="165" fontId="12" fillId="0" borderId="0" xfId="0" applyNumberFormat="1" applyFont="1"/>
    <xf numFmtId="164" fontId="12" fillId="0" borderId="0" xfId="0" applyNumberFormat="1" applyFont="1"/>
    <xf numFmtId="0" fontId="12" fillId="0" borderId="0" xfId="0" applyFont="1" applyAlignment="1">
      <alignment horizontal="center" vertical="center"/>
    </xf>
    <xf numFmtId="0" fontId="21" fillId="4" borderId="15" xfId="0" applyFont="1" applyFill="1" applyBorder="1"/>
    <xf numFmtId="0" fontId="21" fillId="4" borderId="15" xfId="0" applyFont="1" applyFill="1" applyBorder="1" applyAlignment="1">
      <alignment wrapText="1"/>
    </xf>
    <xf numFmtId="0" fontId="21" fillId="4" borderId="12" xfId="0" applyFont="1" applyFill="1" applyBorder="1"/>
    <xf numFmtId="0" fontId="12" fillId="0" borderId="1" xfId="0" applyFont="1" applyBorder="1"/>
    <xf numFmtId="0" fontId="12" fillId="0" borderId="8" xfId="0" applyFont="1" applyBorder="1"/>
    <xf numFmtId="0" fontId="12" fillId="0" borderId="9" xfId="0" applyFont="1" applyBorder="1"/>
    <xf numFmtId="165" fontId="12" fillId="0" borderId="14" xfId="0" applyNumberFormat="1" applyFont="1" applyBorder="1"/>
    <xf numFmtId="0" fontId="12" fillId="0" borderId="14" xfId="0" applyFont="1" applyBorder="1"/>
    <xf numFmtId="0" fontId="12" fillId="0" borderId="10" xfId="0" applyFont="1" applyBorder="1"/>
    <xf numFmtId="0" fontId="12" fillId="0" borderId="0" xfId="3" applyFont="1"/>
    <xf numFmtId="0" fontId="22" fillId="0" borderId="0" xfId="4" applyFont="1" applyAlignment="1">
      <alignment horizontal="right"/>
    </xf>
    <xf numFmtId="0" fontId="27" fillId="0" borderId="0" xfId="5" applyFont="1"/>
    <xf numFmtId="0" fontId="28" fillId="0" borderId="0" xfId="5" applyFont="1"/>
    <xf numFmtId="0" fontId="14" fillId="0" borderId="0" xfId="5" applyFont="1"/>
    <xf numFmtId="170" fontId="14" fillId="0" borderId="0" xfId="5" applyNumberFormat="1" applyFont="1" applyAlignment="1">
      <alignment horizontal="right"/>
    </xf>
    <xf numFmtId="0" fontId="14" fillId="0" borderId="6" xfId="5" applyFont="1" applyBorder="1" applyAlignment="1">
      <alignment horizontal="left"/>
    </xf>
    <xf numFmtId="170" fontId="14" fillId="0" borderId="13" xfId="5" applyNumberFormat="1" applyFont="1" applyBorder="1" applyAlignment="1">
      <alignment horizontal="right"/>
    </xf>
    <xf numFmtId="0" fontId="12" fillId="0" borderId="7" xfId="3" applyFont="1" applyBorder="1"/>
    <xf numFmtId="0" fontId="14" fillId="0" borderId="9" xfId="5" applyFont="1" applyBorder="1" applyAlignment="1">
      <alignment horizontal="left"/>
    </xf>
    <xf numFmtId="14" fontId="29" fillId="3" borderId="14" xfId="5" applyNumberFormat="1" applyFont="1" applyFill="1" applyBorder="1" applyAlignment="1">
      <alignment horizontal="right"/>
    </xf>
    <xf numFmtId="14" fontId="29" fillId="0" borderId="14" xfId="5" applyNumberFormat="1" applyFont="1" applyBorder="1" applyAlignment="1">
      <alignment horizontal="right"/>
    </xf>
    <xf numFmtId="170" fontId="14" fillId="0" borderId="14" xfId="5" applyNumberFormat="1" applyFont="1" applyBorder="1" applyAlignment="1">
      <alignment horizontal="right"/>
    </xf>
    <xf numFmtId="170" fontId="14" fillId="3" borderId="10" xfId="5" applyNumberFormat="1" applyFont="1" applyFill="1" applyBorder="1" applyAlignment="1">
      <alignment horizontal="right"/>
    </xf>
    <xf numFmtId="0" fontId="14" fillId="0" borderId="1" xfId="5" applyFont="1" applyBorder="1" applyAlignment="1">
      <alignment horizontal="left"/>
    </xf>
    <xf numFmtId="14" fontId="29" fillId="0" borderId="0" xfId="5" applyNumberFormat="1" applyFont="1" applyAlignment="1">
      <alignment horizontal="center"/>
    </xf>
    <xf numFmtId="170" fontId="14" fillId="0" borderId="0" xfId="5" applyNumberFormat="1" applyFont="1" applyAlignment="1">
      <alignment horizontal="center"/>
    </xf>
    <xf numFmtId="0" fontId="12" fillId="0" borderId="8" xfId="3" applyFont="1" applyBorder="1" applyAlignment="1">
      <alignment horizontal="center"/>
    </xf>
    <xf numFmtId="0" fontId="30" fillId="0" borderId="1" xfId="3" applyFont="1" applyBorder="1" applyAlignment="1">
      <alignment vertical="center"/>
    </xf>
    <xf numFmtId="3" fontId="31" fillId="0" borderId="0" xfId="3" applyNumberFormat="1" applyFont="1" applyAlignment="1">
      <alignment horizontal="right" vertical="center"/>
    </xf>
    <xf numFmtId="171" fontId="31" fillId="0" borderId="0" xfId="3" applyNumberFormat="1" applyFont="1" applyAlignment="1">
      <alignment horizontal="right" vertical="center"/>
    </xf>
    <xf numFmtId="171" fontId="12" fillId="0" borderId="8" xfId="3" applyNumberFormat="1" applyFont="1" applyBorder="1" applyAlignment="1">
      <alignment horizontal="center"/>
    </xf>
    <xf numFmtId="0" fontId="12" fillId="0" borderId="1" xfId="3" applyFont="1" applyBorder="1" applyAlignment="1">
      <alignment vertical="center"/>
    </xf>
    <xf numFmtId="0" fontId="12" fillId="0" borderId="0" xfId="3" applyFont="1" applyAlignment="1">
      <alignment vertical="center"/>
    </xf>
    <xf numFmtId="171" fontId="12" fillId="0" borderId="0" xfId="3" applyNumberFormat="1" applyFont="1" applyAlignment="1">
      <alignment vertical="center"/>
    </xf>
    <xf numFmtId="0" fontId="31" fillId="0" borderId="1" xfId="3" applyFont="1" applyBorder="1" applyAlignment="1">
      <alignment vertical="center"/>
    </xf>
    <xf numFmtId="0" fontId="31" fillId="0" borderId="9" xfId="3" applyFont="1" applyBorder="1" applyAlignment="1">
      <alignment vertical="center"/>
    </xf>
    <xf numFmtId="3" fontId="31" fillId="0" borderId="14" xfId="3" applyNumberFormat="1" applyFont="1" applyBorder="1" applyAlignment="1">
      <alignment horizontal="right" vertical="center"/>
    </xf>
    <xf numFmtId="171" fontId="31" fillId="0" borderId="14" xfId="3" applyNumberFormat="1" applyFont="1" applyBorder="1" applyAlignment="1">
      <alignment horizontal="right" vertical="center"/>
    </xf>
    <xf numFmtId="0" fontId="24" fillId="0" borderId="6" xfId="3" applyFont="1" applyBorder="1"/>
    <xf numFmtId="3" fontId="24" fillId="0" borderId="13" xfId="3" applyNumberFormat="1" applyFont="1" applyBorder="1"/>
    <xf numFmtId="0" fontId="24" fillId="0" borderId="13" xfId="3" applyFont="1" applyBorder="1"/>
    <xf numFmtId="171" fontId="24" fillId="0" borderId="7" xfId="3" applyNumberFormat="1" applyFont="1" applyBorder="1" applyAlignment="1">
      <alignment horizontal="center"/>
    </xf>
    <xf numFmtId="0" fontId="24" fillId="0" borderId="1" xfId="3" applyFont="1" applyBorder="1"/>
    <xf numFmtId="3" fontId="24" fillId="0" borderId="0" xfId="3" applyNumberFormat="1" applyFont="1"/>
    <xf numFmtId="171" fontId="24" fillId="0" borderId="8" xfId="3" applyNumberFormat="1" applyFont="1" applyBorder="1" applyAlignment="1">
      <alignment horizontal="center"/>
    </xf>
    <xf numFmtId="0" fontId="24" fillId="0" borderId="9" xfId="0" applyFont="1" applyBorder="1"/>
    <xf numFmtId="3" fontId="24" fillId="0" borderId="14" xfId="3" applyNumberFormat="1" applyFont="1" applyBorder="1"/>
    <xf numFmtId="0" fontId="12" fillId="0" borderId="14" xfId="3" applyFont="1" applyBorder="1"/>
    <xf numFmtId="171" fontId="24" fillId="0" borderId="10" xfId="3" applyNumberFormat="1" applyFont="1" applyBorder="1" applyAlignment="1">
      <alignment horizontal="center"/>
    </xf>
    <xf numFmtId="3" fontId="12" fillId="0" borderId="0" xfId="3" applyNumberFormat="1" applyFont="1"/>
    <xf numFmtId="171" fontId="12" fillId="0" borderId="0" xfId="3" applyNumberFormat="1" applyFont="1" applyAlignment="1">
      <alignment horizontal="center"/>
    </xf>
    <xf numFmtId="3" fontId="24" fillId="0" borderId="0" xfId="0" applyNumberFormat="1" applyFont="1" applyAlignment="1">
      <alignment horizontal="right" vertical="center"/>
    </xf>
    <xf numFmtId="0" fontId="21" fillId="0" borderId="0" xfId="5" applyFont="1"/>
    <xf numFmtId="0" fontId="21" fillId="0" borderId="0" xfId="3" applyFont="1"/>
    <xf numFmtId="0" fontId="14" fillId="0" borderId="0" xfId="6" applyFont="1"/>
    <xf numFmtId="0" fontId="11" fillId="0" borderId="0" xfId="3" applyFont="1"/>
    <xf numFmtId="0" fontId="11" fillId="0" borderId="0" xfId="0" applyFont="1"/>
    <xf numFmtId="0" fontId="10" fillId="0" borderId="0" xfId="0" applyFont="1"/>
    <xf numFmtId="0" fontId="9" fillId="0" borderId="0" xfId="0" applyFont="1"/>
    <xf numFmtId="0" fontId="19" fillId="0" borderId="0" xfId="0" applyFont="1" applyAlignment="1">
      <alignment horizontal="left" vertical="center"/>
    </xf>
    <xf numFmtId="0" fontId="7" fillId="0" borderId="0" xfId="0" applyFont="1"/>
    <xf numFmtId="0" fontId="6" fillId="0" borderId="0" xfId="0" applyFont="1"/>
    <xf numFmtId="0" fontId="5" fillId="0" borderId="0" xfId="0" applyFont="1"/>
    <xf numFmtId="0" fontId="3" fillId="0" borderId="0" xfId="0" applyFont="1"/>
    <xf numFmtId="0" fontId="2" fillId="0" borderId="0" xfId="0" applyFont="1"/>
    <xf numFmtId="14" fontId="12" fillId="0" borderId="26" xfId="0" applyNumberFormat="1" applyFont="1" applyBorder="1" applyAlignment="1" applyProtection="1">
      <alignment horizontal="left" vertical="center"/>
      <protection locked="0"/>
    </xf>
    <xf numFmtId="0" fontId="12" fillId="0" borderId="26" xfId="0" applyFont="1" applyBorder="1" applyAlignment="1" applyProtection="1">
      <alignment horizontal="left" vertical="center"/>
      <protection locked="0"/>
    </xf>
    <xf numFmtId="0" fontId="12" fillId="0" borderId="26" xfId="0" applyFont="1" applyBorder="1" applyAlignment="1" applyProtection="1">
      <alignment horizontal="left" vertical="center" wrapText="1"/>
      <protection locked="0"/>
    </xf>
    <xf numFmtId="167" fontId="4" fillId="0" borderId="26" xfId="0" applyNumberFormat="1" applyFont="1" applyBorder="1" applyAlignment="1" applyProtection="1">
      <alignment horizontal="left" vertical="center"/>
      <protection locked="0"/>
    </xf>
    <xf numFmtId="0" fontId="8" fillId="0" borderId="0" xfId="0" applyFont="1"/>
    <xf numFmtId="0" fontId="1" fillId="0" borderId="4" xfId="0" applyFont="1" applyBorder="1" applyAlignment="1" applyProtection="1">
      <alignment wrapText="1"/>
      <protection locked="0"/>
    </xf>
    <xf numFmtId="0" fontId="1" fillId="0" borderId="0" xfId="0" applyFont="1"/>
    <xf numFmtId="0" fontId="23" fillId="0" borderId="0" xfId="0" applyFont="1"/>
    <xf numFmtId="0" fontId="23" fillId="0" borderId="0" xfId="0" applyFont="1" applyAlignment="1">
      <alignment vertical="center"/>
    </xf>
    <xf numFmtId="14" fontId="1" fillId="0" borderId="0" xfId="0" applyNumberFormat="1" applyFont="1" applyAlignment="1">
      <alignment horizontal="center"/>
    </xf>
    <xf numFmtId="164" fontId="1" fillId="0" borderId="19" xfId="0" applyNumberFormat="1" applyFont="1" applyBorder="1" applyProtection="1">
      <protection locked="0"/>
    </xf>
    <xf numFmtId="0" fontId="1" fillId="0" borderId="19" xfId="0" applyFont="1" applyBorder="1" applyAlignment="1" applyProtection="1">
      <alignment horizontal="left"/>
      <protection locked="0"/>
    </xf>
    <xf numFmtId="164" fontId="12" fillId="0" borderId="26" xfId="0" applyNumberFormat="1" applyFont="1" applyBorder="1" applyProtection="1">
      <protection locked="0"/>
    </xf>
    <xf numFmtId="164" fontId="1" fillId="0" borderId="23" xfId="0" applyNumberFormat="1" applyFont="1" applyBorder="1" applyProtection="1">
      <protection locked="0"/>
    </xf>
    <xf numFmtId="0" fontId="12" fillId="0" borderId="32" xfId="0" applyFont="1" applyBorder="1"/>
    <xf numFmtId="164" fontId="1" fillId="0" borderId="19" xfId="0" applyNumberFormat="1" applyFont="1" applyBorder="1" applyAlignment="1" applyProtection="1">
      <alignment horizontal="center"/>
      <protection locked="0"/>
    </xf>
    <xf numFmtId="164" fontId="12" fillId="0" borderId="19" xfId="0" applyNumberFormat="1" applyFont="1" applyBorder="1" applyAlignment="1" applyProtection="1">
      <alignment wrapText="1"/>
      <protection locked="0"/>
    </xf>
    <xf numFmtId="0" fontId="1" fillId="0" borderId="19" xfId="0" applyFont="1" applyBorder="1" applyAlignment="1" applyProtection="1">
      <alignment wrapText="1"/>
      <protection locked="0"/>
    </xf>
    <xf numFmtId="0" fontId="1" fillId="0" borderId="26" xfId="0" applyFont="1" applyBorder="1" applyAlignment="1" applyProtection="1">
      <alignment horizontal="left" vertical="center"/>
      <protection locked="0"/>
    </xf>
    <xf numFmtId="0" fontId="21" fillId="4" borderId="15" xfId="0" applyFont="1" applyFill="1" applyBorder="1" applyAlignment="1">
      <alignment horizontal="center" wrapText="1"/>
    </xf>
    <xf numFmtId="0" fontId="1" fillId="0" borderId="0" xfId="0" applyFont="1" applyAlignment="1">
      <alignment horizontal="right"/>
    </xf>
    <xf numFmtId="165" fontId="1" fillId="0" borderId="19" xfId="0" applyNumberFormat="1" applyFont="1" applyBorder="1" applyAlignment="1" applyProtection="1">
      <alignment horizontal="center"/>
      <protection locked="0"/>
    </xf>
    <xf numFmtId="0" fontId="12" fillId="0" borderId="26" xfId="0" applyFont="1" applyBorder="1" applyAlignment="1" applyProtection="1">
      <alignment vertical="center"/>
      <protection locked="0"/>
    </xf>
    <xf numFmtId="171" fontId="12" fillId="0" borderId="10" xfId="3" applyNumberFormat="1" applyFont="1" applyBorder="1" applyAlignment="1">
      <alignment horizontal="center"/>
    </xf>
    <xf numFmtId="0" fontId="24" fillId="0" borderId="0" xfId="0" applyFont="1" applyAlignment="1">
      <alignment horizontal="left" vertical="center" indent="2"/>
    </xf>
    <xf numFmtId="0" fontId="23" fillId="0" borderId="19" xfId="0" applyFont="1" applyBorder="1" applyAlignment="1" applyProtection="1">
      <alignment horizontal="center"/>
      <protection locked="0"/>
    </xf>
    <xf numFmtId="9" fontId="23" fillId="0" borderId="0" xfId="1" applyFont="1" applyFill="1" applyBorder="1" applyAlignment="1" applyProtection="1">
      <alignment horizontal="center" wrapText="1"/>
    </xf>
    <xf numFmtId="9" fontId="34" fillId="0" borderId="0" xfId="1" applyFont="1" applyFill="1" applyBorder="1" applyAlignment="1" applyProtection="1">
      <alignment horizontal="center" wrapText="1"/>
    </xf>
    <xf numFmtId="0" fontId="1" fillId="0" borderId="19" xfId="0" applyFont="1" applyBorder="1" applyProtection="1">
      <protection locked="0"/>
    </xf>
    <xf numFmtId="164" fontId="38" fillId="6" borderId="19" xfId="8" applyNumberFormat="1" applyFont="1" applyFill="1" applyBorder="1" applyProtection="1">
      <protection locked="0"/>
    </xf>
    <xf numFmtId="0" fontId="1" fillId="0" borderId="19" xfId="0" applyFont="1" applyBorder="1" applyAlignment="1" applyProtection="1">
      <alignment horizontal="center"/>
      <protection locked="0"/>
    </xf>
    <xf numFmtId="164" fontId="34" fillId="0" borderId="0" xfId="0" applyNumberFormat="1" applyFont="1" applyAlignment="1">
      <alignment horizontal="center"/>
    </xf>
    <xf numFmtId="0" fontId="23" fillId="0" borderId="0" xfId="0" applyFont="1" applyAlignment="1">
      <alignment horizontal="center"/>
    </xf>
    <xf numFmtId="9" fontId="1" fillId="0" borderId="0" xfId="0" applyNumberFormat="1" applyFont="1" applyAlignment="1">
      <alignment horizontal="center"/>
    </xf>
    <xf numFmtId="44" fontId="1" fillId="0" borderId="0" xfId="7" applyFont="1"/>
    <xf numFmtId="9" fontId="21" fillId="0" borderId="0" xfId="0" applyNumberFormat="1" applyFont="1" applyAlignment="1">
      <alignment horizontal="center"/>
    </xf>
    <xf numFmtId="0" fontId="21" fillId="3" borderId="0" xfId="0" applyFont="1" applyFill="1"/>
    <xf numFmtId="0" fontId="1" fillId="0" borderId="0" xfId="0" applyFont="1" applyAlignment="1">
      <alignment horizontal="center"/>
    </xf>
    <xf numFmtId="0" fontId="1" fillId="0" borderId="0" xfId="0" quotePrefix="1" applyFont="1"/>
    <xf numFmtId="0" fontId="14" fillId="0" borderId="4" xfId="0" applyFont="1" applyBorder="1" applyAlignment="1">
      <alignment horizontal="left"/>
    </xf>
    <xf numFmtId="0" fontId="14" fillId="0" borderId="4" xfId="0" applyFont="1" applyBorder="1"/>
    <xf numFmtId="164" fontId="38" fillId="6" borderId="24" xfId="8" applyNumberFormat="1" applyFont="1" applyFill="1" applyBorder="1" applyProtection="1">
      <protection locked="0"/>
    </xf>
    <xf numFmtId="0" fontId="1" fillId="0" borderId="0" xfId="0" applyFont="1" applyAlignment="1">
      <alignment wrapText="1"/>
    </xf>
    <xf numFmtId="0" fontId="0" fillId="0" borderId="0" xfId="0" applyAlignment="1">
      <alignment wrapText="1"/>
    </xf>
    <xf numFmtId="0" fontId="31" fillId="0" borderId="0" xfId="0" applyFont="1" applyAlignment="1">
      <alignment wrapText="1"/>
    </xf>
    <xf numFmtId="0" fontId="21" fillId="0" borderId="0" xfId="0" applyFont="1" applyAlignment="1">
      <alignment wrapText="1"/>
    </xf>
    <xf numFmtId="0" fontId="1" fillId="0" borderId="21" xfId="0" applyFont="1" applyBorder="1" applyAlignment="1" applyProtection="1">
      <alignment horizontal="center" wrapText="1"/>
      <protection locked="0"/>
    </xf>
    <xf numFmtId="0" fontId="12" fillId="0" borderId="0" xfId="0" applyFont="1" applyAlignment="1">
      <alignment horizontal="right"/>
    </xf>
    <xf numFmtId="168" fontId="1" fillId="0" borderId="26" xfId="0" applyNumberFormat="1" applyFont="1" applyBorder="1" applyAlignment="1" applyProtection="1">
      <alignment horizontal="left" vertical="center"/>
      <protection locked="0"/>
    </xf>
    <xf numFmtId="0" fontId="35" fillId="0" borderId="0" xfId="0" applyFont="1"/>
    <xf numFmtId="0" fontId="24" fillId="0" borderId="0" xfId="0" applyFont="1"/>
    <xf numFmtId="9" fontId="33" fillId="0" borderId="0" xfId="1" applyFont="1" applyAlignment="1" applyProtection="1">
      <alignment horizontal="center"/>
    </xf>
    <xf numFmtId="0" fontId="35" fillId="0" borderId="0" xfId="0" applyFont="1" applyAlignment="1">
      <alignment horizontal="center"/>
    </xf>
    <xf numFmtId="0" fontId="0" fillId="0" borderId="0" xfId="0" applyAlignment="1">
      <alignment horizontal="center"/>
    </xf>
    <xf numFmtId="0" fontId="0" fillId="0" borderId="29" xfId="0" applyBorder="1"/>
    <xf numFmtId="166" fontId="12" fillId="2" borderId="2" xfId="0" applyNumberFormat="1" applyFont="1" applyFill="1" applyBorder="1" applyAlignment="1">
      <alignment horizontal="left" vertical="center"/>
    </xf>
    <xf numFmtId="0" fontId="12" fillId="2" borderId="2" xfId="0" applyFont="1" applyFill="1" applyBorder="1" applyAlignment="1">
      <alignment horizontal="left" vertical="center"/>
    </xf>
    <xf numFmtId="0" fontId="23" fillId="2" borderId="4" xfId="0" applyFont="1" applyFill="1" applyBorder="1" applyAlignment="1">
      <alignment horizontal="center"/>
    </xf>
    <xf numFmtId="14" fontId="23" fillId="2" borderId="4" xfId="8" applyNumberFormat="1" applyFont="1" applyFill="1" applyBorder="1" applyAlignment="1" applyProtection="1">
      <alignment horizontal="center"/>
    </xf>
    <xf numFmtId="164" fontId="1" fillId="0" borderId="4" xfId="0" applyNumberFormat="1" applyFont="1" applyBorder="1"/>
    <xf numFmtId="164" fontId="1" fillId="0" borderId="18" xfId="0" applyNumberFormat="1" applyFont="1" applyBorder="1"/>
    <xf numFmtId="164" fontId="23" fillId="0" borderId="4" xfId="0" applyNumberFormat="1" applyFont="1" applyBorder="1"/>
    <xf numFmtId="164" fontId="23" fillId="2" borderId="22" xfId="0" applyNumberFormat="1" applyFont="1" applyFill="1" applyBorder="1"/>
    <xf numFmtId="164" fontId="23" fillId="2" borderId="28" xfId="0" applyNumberFormat="1" applyFont="1" applyFill="1" applyBorder="1"/>
    <xf numFmtId="164" fontId="23" fillId="2" borderId="3" xfId="0" applyNumberFormat="1" applyFont="1" applyFill="1" applyBorder="1"/>
    <xf numFmtId="164" fontId="23" fillId="2" borderId="4" xfId="0" applyNumberFormat="1" applyFont="1" applyFill="1" applyBorder="1"/>
    <xf numFmtId="164" fontId="23" fillId="0" borderId="3" xfId="0" applyNumberFormat="1" applyFont="1" applyBorder="1"/>
    <xf numFmtId="164" fontId="14" fillId="0" borderId="4" xfId="0" applyNumberFormat="1" applyFont="1" applyBorder="1"/>
    <xf numFmtId="164" fontId="14" fillId="0" borderId="3" xfId="0" applyNumberFormat="1" applyFont="1" applyBorder="1"/>
    <xf numFmtId="164" fontId="23" fillId="0" borderId="4" xfId="7" applyNumberFormat="1" applyFont="1" applyFill="1" applyBorder="1" applyProtection="1"/>
    <xf numFmtId="164" fontId="23" fillId="0" borderId="22" xfId="7" applyNumberFormat="1" applyFont="1" applyFill="1" applyBorder="1" applyProtection="1"/>
    <xf numFmtId="164" fontId="23" fillId="0" borderId="2" xfId="7" applyNumberFormat="1" applyFont="1" applyFill="1" applyBorder="1" applyProtection="1"/>
    <xf numFmtId="0" fontId="12" fillId="0" borderId="14" xfId="0" applyFont="1" applyBorder="1" applyAlignment="1">
      <alignment horizontal="right"/>
    </xf>
    <xf numFmtId="0" fontId="19" fillId="0" borderId="0" xfId="0" applyFont="1" applyAlignment="1">
      <alignment vertical="center"/>
    </xf>
    <xf numFmtId="0" fontId="12" fillId="0" borderId="4" xfId="0" applyFont="1" applyBorder="1" applyAlignment="1">
      <alignment horizontal="center" vertical="center"/>
    </xf>
    <xf numFmtId="0" fontId="12" fillId="0" borderId="21" xfId="0" applyFont="1" applyBorder="1" applyAlignment="1">
      <alignment horizontal="left" vertical="center"/>
    </xf>
    <xf numFmtId="0" fontId="1" fillId="0" borderId="21" xfId="0" applyFont="1" applyBorder="1" applyAlignment="1">
      <alignment horizontal="left" vertical="center"/>
    </xf>
    <xf numFmtId="0" fontId="12" fillId="0" borderId="4" xfId="0" applyFont="1" applyBorder="1" applyAlignment="1">
      <alignment horizontal="left" vertical="center"/>
    </xf>
    <xf numFmtId="0" fontId="12" fillId="0" borderId="4" xfId="0" applyFont="1" applyBorder="1" applyAlignment="1">
      <alignment horizontal="left" vertical="center" wrapText="1"/>
    </xf>
    <xf numFmtId="0" fontId="12" fillId="0" borderId="21" xfId="0" applyFont="1" applyBorder="1" applyAlignment="1">
      <alignment vertical="center"/>
    </xf>
    <xf numFmtId="0" fontId="14" fillId="0" borderId="21" xfId="0" applyFont="1" applyBorder="1" applyAlignment="1">
      <alignment horizontal="center"/>
    </xf>
    <xf numFmtId="0" fontId="23" fillId="0" borderId="4" xfId="0" applyFont="1" applyBorder="1" applyAlignment="1">
      <alignment horizontal="center"/>
    </xf>
    <xf numFmtId="0" fontId="14" fillId="2" borderId="21" xfId="0" applyFont="1" applyFill="1" applyBorder="1"/>
    <xf numFmtId="0" fontId="23" fillId="2" borderId="30" xfId="0" applyFont="1" applyFill="1" applyBorder="1" applyAlignment="1">
      <alignment horizontal="right"/>
    </xf>
    <xf numFmtId="9" fontId="14" fillId="2" borderId="4" xfId="1" applyFont="1" applyFill="1" applyBorder="1" applyAlignment="1" applyProtection="1">
      <alignment horizontal="center" wrapText="1"/>
    </xf>
    <xf numFmtId="9" fontId="14" fillId="2" borderId="22" xfId="1" applyFont="1" applyFill="1" applyBorder="1" applyAlignment="1" applyProtection="1">
      <alignment horizontal="center" wrapText="1"/>
    </xf>
    <xf numFmtId="0" fontId="23" fillId="0" borderId="3" xfId="0" applyFont="1" applyBorder="1" applyAlignment="1">
      <alignment horizontal="center"/>
    </xf>
    <xf numFmtId="0" fontId="23" fillId="0" borderId="21" xfId="0" applyFont="1" applyBorder="1"/>
    <xf numFmtId="0" fontId="1" fillId="0" borderId="4" xfId="0" applyFont="1" applyBorder="1" applyAlignment="1">
      <alignment horizontal="center"/>
    </xf>
    <xf numFmtId="0" fontId="1" fillId="0" borderId="4" xfId="0" applyFont="1" applyBorder="1"/>
    <xf numFmtId="0" fontId="23" fillId="0" borderId="27" xfId="0" applyFont="1" applyBorder="1"/>
    <xf numFmtId="0" fontId="14" fillId="2" borderId="5" xfId="0" applyFont="1" applyFill="1" applyBorder="1"/>
    <xf numFmtId="0" fontId="23" fillId="0" borderId="3" xfId="0" applyFont="1" applyBorder="1"/>
    <xf numFmtId="0" fontId="23" fillId="0" borderId="4" xfId="0" applyFont="1" applyBorder="1"/>
    <xf numFmtId="0" fontId="14" fillId="0" borderId="21" xfId="0" applyFont="1" applyBorder="1" applyAlignment="1">
      <alignment horizontal="left"/>
    </xf>
    <xf numFmtId="0" fontId="14" fillId="0" borderId="4" xfId="0" applyFont="1" applyBorder="1" applyAlignment="1">
      <alignment horizontal="center"/>
    </xf>
    <xf numFmtId="14" fontId="1" fillId="2" borderId="4" xfId="0" applyNumberFormat="1" applyFont="1" applyFill="1" applyBorder="1" applyAlignment="1">
      <alignment horizontal="center"/>
    </xf>
    <xf numFmtId="0" fontId="19" fillId="0" borderId="25" xfId="0" applyFont="1" applyBorder="1" applyAlignment="1">
      <alignment horizontal="left"/>
    </xf>
    <xf numFmtId="0" fontId="14" fillId="0" borderId="25" xfId="0" applyFont="1" applyBorder="1" applyAlignment="1">
      <alignment horizontal="center"/>
    </xf>
    <xf numFmtId="0" fontId="1" fillId="0" borderId="25" xfId="0" applyFont="1" applyBorder="1"/>
    <xf numFmtId="0" fontId="14" fillId="0" borderId="25" xfId="0" applyFont="1" applyBorder="1" applyAlignment="1">
      <alignment horizontal="left"/>
    </xf>
    <xf numFmtId="14" fontId="1" fillId="0" borderId="25" xfId="0" applyNumberFormat="1" applyFont="1" applyBorder="1" applyAlignment="1">
      <alignment horizontal="center"/>
    </xf>
    <xf numFmtId="0" fontId="25" fillId="0" borderId="0" xfId="0" applyFont="1" applyAlignment="1">
      <alignment horizontal="left"/>
    </xf>
    <xf numFmtId="14" fontId="1" fillId="0" borderId="16" xfId="0" applyNumberFormat="1" applyFont="1" applyBorder="1" applyAlignment="1">
      <alignment horizontal="center"/>
    </xf>
    <xf numFmtId="0" fontId="21" fillId="0" borderId="22" xfId="0" applyFont="1" applyBorder="1" applyAlignment="1">
      <alignment horizontal="center" vertical="center" wrapText="1"/>
    </xf>
    <xf numFmtId="0" fontId="14" fillId="0" borderId="22" xfId="0" applyFont="1" applyBorder="1" applyAlignment="1">
      <alignment horizontal="center" vertical="center" wrapText="1"/>
    </xf>
    <xf numFmtId="0" fontId="14" fillId="0" borderId="20" xfId="0" applyFont="1" applyBorder="1" applyAlignment="1">
      <alignment horizontal="center" vertical="center" wrapText="1"/>
    </xf>
    <xf numFmtId="0" fontId="21" fillId="2" borderId="4" xfId="0" applyFont="1" applyFill="1" applyBorder="1" applyAlignment="1">
      <alignment horizontal="center" vertical="center"/>
    </xf>
    <xf numFmtId="0" fontId="14" fillId="0" borderId="16" xfId="0" applyFont="1" applyBorder="1" applyAlignment="1">
      <alignment horizontal="left"/>
    </xf>
    <xf numFmtId="164" fontId="1" fillId="2" borderId="16" xfId="0" applyNumberFormat="1" applyFont="1" applyFill="1" applyBorder="1"/>
    <xf numFmtId="0" fontId="14" fillId="0" borderId="21" xfId="0" applyFont="1" applyBorder="1"/>
    <xf numFmtId="0" fontId="14" fillId="0" borderId="16" xfId="0" applyFont="1" applyBorder="1"/>
    <xf numFmtId="164" fontId="1" fillId="2" borderId="3" xfId="0" applyNumberFormat="1" applyFont="1" applyFill="1" applyBorder="1"/>
    <xf numFmtId="0" fontId="14" fillId="0" borderId="5" xfId="0" applyFont="1" applyBorder="1"/>
    <xf numFmtId="164" fontId="1" fillId="2" borderId="4" xfId="0" applyNumberFormat="1" applyFont="1" applyFill="1" applyBorder="1"/>
    <xf numFmtId="0" fontId="14" fillId="2" borderId="21" xfId="0" applyFont="1" applyFill="1" applyBorder="1" applyAlignment="1">
      <alignment vertical="center"/>
    </xf>
    <xf numFmtId="0" fontId="14" fillId="2" borderId="5" xfId="0" applyFont="1" applyFill="1" applyBorder="1" applyAlignment="1">
      <alignment vertical="center"/>
    </xf>
    <xf numFmtId="0" fontId="14" fillId="2" borderId="16" xfId="0" applyFont="1" applyFill="1" applyBorder="1" applyAlignment="1">
      <alignment vertical="center"/>
    </xf>
    <xf numFmtId="164" fontId="14" fillId="2" borderId="4" xfId="0" applyNumberFormat="1" applyFont="1" applyFill="1" applyBorder="1"/>
    <xf numFmtId="164" fontId="14" fillId="2" borderId="16" xfId="0" applyNumberFormat="1" applyFont="1" applyFill="1" applyBorder="1"/>
    <xf numFmtId="0" fontId="14" fillId="2" borderId="4" xfId="0" applyFont="1" applyFill="1" applyBorder="1" applyAlignment="1">
      <alignment vertical="center"/>
    </xf>
    <xf numFmtId="0" fontId="20" fillId="0" borderId="25" xfId="0" applyFont="1" applyBorder="1"/>
    <xf numFmtId="0" fontId="21" fillId="0" borderId="25" xfId="0" applyFont="1" applyBorder="1"/>
    <xf numFmtId="9" fontId="14" fillId="0" borderId="25" xfId="1" applyFont="1" applyFill="1" applyBorder="1" applyProtection="1"/>
    <xf numFmtId="0" fontId="26" fillId="0" borderId="0" xfId="0" applyFont="1"/>
    <xf numFmtId="0" fontId="14" fillId="0" borderId="21" xfId="1" applyNumberFormat="1" applyFont="1" applyFill="1" applyBorder="1" applyAlignment="1" applyProtection="1">
      <alignment horizontal="center" vertical="center" wrapText="1"/>
    </xf>
    <xf numFmtId="0" fontId="14" fillId="0" borderId="4" xfId="1" applyNumberFormat="1" applyFont="1" applyFill="1" applyBorder="1" applyAlignment="1" applyProtection="1">
      <alignment horizontal="center" vertical="center" wrapText="1"/>
    </xf>
    <xf numFmtId="0" fontId="14" fillId="0" borderId="22" xfId="1" applyNumberFormat="1" applyFont="1" applyFill="1" applyBorder="1" applyAlignment="1" applyProtection="1">
      <alignment horizontal="center" vertical="center" wrapText="1"/>
    </xf>
    <xf numFmtId="0" fontId="14" fillId="0" borderId="28" xfId="1" applyNumberFormat="1" applyFont="1" applyFill="1" applyBorder="1" applyAlignment="1" applyProtection="1">
      <alignment horizontal="center" vertical="center" wrapText="1"/>
    </xf>
    <xf numFmtId="0" fontId="1" fillId="0" borderId="21" xfId="0" applyFont="1" applyBorder="1" applyAlignment="1">
      <alignment horizontal="center"/>
    </xf>
    <xf numFmtId="165" fontId="1" fillId="2" borderId="21" xfId="0" applyNumberFormat="1" applyFont="1" applyFill="1" applyBorder="1" applyAlignment="1">
      <alignment horizontal="center"/>
    </xf>
    <xf numFmtId="14" fontId="12" fillId="2" borderId="4" xfId="0" applyNumberFormat="1" applyFont="1" applyFill="1" applyBorder="1" applyAlignment="1">
      <alignment horizontal="center"/>
    </xf>
    <xf numFmtId="0" fontId="12" fillId="0" borderId="25" xfId="0" applyFont="1" applyBorder="1"/>
    <xf numFmtId="0" fontId="23" fillId="0" borderId="25" xfId="0" applyFont="1" applyBorder="1" applyAlignment="1">
      <alignment horizontal="left"/>
    </xf>
    <xf numFmtId="14" fontId="12" fillId="0" borderId="25" xfId="0" applyNumberFormat="1" applyFont="1" applyBorder="1" applyAlignment="1">
      <alignment horizontal="center"/>
    </xf>
    <xf numFmtId="0" fontId="1" fillId="0" borderId="22" xfId="0" applyFont="1" applyBorder="1" applyAlignment="1">
      <alignment horizontal="center"/>
    </xf>
    <xf numFmtId="14" fontId="1" fillId="0" borderId="4" xfId="0" applyNumberFormat="1" applyFont="1" applyBorder="1" applyAlignment="1">
      <alignment horizontal="center"/>
    </xf>
    <xf numFmtId="0" fontId="1" fillId="0" borderId="20" xfId="0" applyFont="1" applyBorder="1" applyAlignment="1">
      <alignment horizontal="center"/>
    </xf>
    <xf numFmtId="0" fontId="21" fillId="2" borderId="16" xfId="0" applyFont="1" applyFill="1" applyBorder="1" applyAlignment="1">
      <alignment horizontal="center" vertical="center" wrapText="1"/>
    </xf>
    <xf numFmtId="164" fontId="12" fillId="2" borderId="27" xfId="0" applyNumberFormat="1" applyFont="1" applyFill="1" applyBorder="1"/>
    <xf numFmtId="164" fontId="12" fillId="2" borderId="4" xfId="0" applyNumberFormat="1" applyFont="1" applyFill="1" applyBorder="1"/>
    <xf numFmtId="0" fontId="12" fillId="0" borderId="4" xfId="0" applyFont="1" applyBorder="1" applyAlignment="1">
      <alignment horizontal="center"/>
    </xf>
    <xf numFmtId="0" fontId="14" fillId="2" borderId="4" xfId="0" applyFont="1" applyFill="1" applyBorder="1"/>
    <xf numFmtId="0" fontId="14" fillId="2" borderId="16" xfId="0" applyFont="1" applyFill="1" applyBorder="1"/>
    <xf numFmtId="164" fontId="21" fillId="2" borderId="4" xfId="0" applyNumberFormat="1" applyFont="1" applyFill="1" applyBorder="1"/>
    <xf numFmtId="164" fontId="14" fillId="0" borderId="25" xfId="0" applyNumberFormat="1" applyFont="1" applyBorder="1"/>
    <xf numFmtId="164" fontId="23" fillId="0" borderId="4" xfId="0" applyNumberFormat="1" applyFont="1" applyBorder="1" applyAlignment="1">
      <alignment horizontal="center"/>
    </xf>
    <xf numFmtId="0" fontId="21" fillId="0" borderId="4" xfId="0" applyFont="1" applyBorder="1" applyAlignment="1">
      <alignment horizontal="center" vertical="center" wrapText="1"/>
    </xf>
    <xf numFmtId="0" fontId="14" fillId="0" borderId="4" xfId="0" applyFont="1" applyBorder="1" applyAlignment="1">
      <alignment horizontal="center" vertical="center" wrapText="1"/>
    </xf>
    <xf numFmtId="0" fontId="14" fillId="0" borderId="21" xfId="0" applyFont="1" applyBorder="1" applyAlignment="1">
      <alignment horizontal="left" vertical="center" wrapText="1"/>
    </xf>
    <xf numFmtId="0" fontId="14" fillId="0" borderId="5" xfId="0" applyFont="1" applyBorder="1" applyAlignment="1">
      <alignment horizontal="left" vertical="center" wrapText="1"/>
    </xf>
    <xf numFmtId="10" fontId="14" fillId="2" borderId="21" xfId="1" applyNumberFormat="1" applyFont="1" applyFill="1" applyBorder="1" applyAlignment="1" applyProtection="1">
      <alignment horizontal="center"/>
    </xf>
    <xf numFmtId="0" fontId="14" fillId="0" borderId="25" xfId="0" applyFont="1" applyBorder="1" applyAlignment="1">
      <alignment horizontal="left" wrapText="1"/>
    </xf>
    <xf numFmtId="164" fontId="14" fillId="0" borderId="25" xfId="0" applyNumberFormat="1" applyFont="1" applyBorder="1" applyAlignment="1">
      <alignment horizontal="center"/>
    </xf>
    <xf numFmtId="0" fontId="14" fillId="0" borderId="0" xfId="0" applyFont="1" applyAlignment="1">
      <alignment horizontal="left" wrapText="1"/>
    </xf>
    <xf numFmtId="164" fontId="14" fillId="0" borderId="0" xfId="0" applyNumberFormat="1" applyFont="1" applyAlignment="1">
      <alignment horizontal="center"/>
    </xf>
    <xf numFmtId="0" fontId="23" fillId="0" borderId="4" xfId="0" applyFont="1" applyBorder="1" applyAlignment="1">
      <alignment horizontal="center" wrapText="1"/>
    </xf>
    <xf numFmtId="0" fontId="1" fillId="0" borderId="16" xfId="0" applyFont="1" applyBorder="1" applyAlignment="1">
      <alignment horizontal="center"/>
    </xf>
    <xf numFmtId="0" fontId="21" fillId="0" borderId="4" xfId="0" applyFont="1" applyBorder="1" applyAlignment="1">
      <alignment horizontal="center" vertical="center"/>
    </xf>
    <xf numFmtId="0" fontId="21" fillId="0" borderId="22" xfId="0" applyFont="1" applyBorder="1" applyAlignment="1">
      <alignment horizontal="center" vertical="center"/>
    </xf>
    <xf numFmtId="9" fontId="14" fillId="0" borderId="22" xfId="1" applyFont="1" applyFill="1" applyBorder="1" applyAlignment="1" applyProtection="1">
      <alignment horizontal="center" vertical="center" wrapText="1"/>
    </xf>
    <xf numFmtId="9" fontId="14" fillId="0" borderId="4" xfId="1" applyFont="1" applyFill="1" applyBorder="1" applyAlignment="1" applyProtection="1">
      <alignment horizontal="center" vertical="center" wrapText="1"/>
    </xf>
    <xf numFmtId="9" fontId="14" fillId="0" borderId="20" xfId="1" applyFont="1" applyFill="1" applyBorder="1" applyAlignment="1" applyProtection="1">
      <alignment horizontal="center" vertical="center" wrapText="1"/>
    </xf>
    <xf numFmtId="0" fontId="21" fillId="2" borderId="4" xfId="0" applyFont="1" applyFill="1" applyBorder="1" applyAlignment="1">
      <alignment horizontal="center" vertical="center" wrapText="1"/>
    </xf>
    <xf numFmtId="0" fontId="12" fillId="2" borderId="21" xfId="0" applyFont="1" applyFill="1" applyBorder="1" applyAlignment="1">
      <alignment horizontal="center"/>
    </xf>
    <xf numFmtId="169" fontId="12" fillId="2" borderId="5" xfId="1" applyNumberFormat="1" applyFont="1" applyFill="1" applyBorder="1" applyProtection="1"/>
    <xf numFmtId="164" fontId="1" fillId="2" borderId="18" xfId="0" applyNumberFormat="1" applyFont="1" applyFill="1" applyBorder="1"/>
    <xf numFmtId="0" fontId="14" fillId="0" borderId="25" xfId="0" applyFont="1" applyBorder="1" applyAlignment="1">
      <alignment horizontal="center" wrapText="1"/>
    </xf>
    <xf numFmtId="0" fontId="14" fillId="0" borderId="4" xfId="0" applyFont="1" applyBorder="1" applyAlignment="1">
      <alignment horizontal="left" vertical="center"/>
    </xf>
    <xf numFmtId="0" fontId="14" fillId="0" borderId="21" xfId="0" applyFont="1" applyBorder="1" applyAlignment="1">
      <alignment horizontal="left" vertical="center"/>
    </xf>
    <xf numFmtId="164" fontId="23" fillId="2" borderId="4" xfId="0" applyNumberFormat="1" applyFont="1" applyFill="1" applyBorder="1" applyAlignment="1">
      <alignment horizontal="right" wrapText="1"/>
    </xf>
    <xf numFmtId="164" fontId="23" fillId="2" borderId="3" xfId="0" applyNumberFormat="1" applyFont="1" applyFill="1" applyBorder="1" applyAlignment="1">
      <alignment horizontal="right" wrapText="1"/>
    </xf>
    <xf numFmtId="164" fontId="23" fillId="2" borderId="18" xfId="0" applyNumberFormat="1" applyFont="1" applyFill="1" applyBorder="1" applyAlignment="1">
      <alignment horizontal="right" wrapText="1"/>
    </xf>
    <xf numFmtId="164" fontId="23" fillId="2" borderId="16" xfId="0" applyNumberFormat="1" applyFont="1" applyFill="1" applyBorder="1" applyAlignment="1">
      <alignment horizontal="right" wrapText="1"/>
    </xf>
    <xf numFmtId="0" fontId="14" fillId="0" borderId="5" xfId="0" applyFont="1" applyBorder="1" applyAlignment="1">
      <alignment horizontal="right" vertical="center"/>
    </xf>
    <xf numFmtId="164" fontId="23" fillId="2" borderId="16" xfId="0" applyNumberFormat="1" applyFont="1" applyFill="1" applyBorder="1"/>
    <xf numFmtId="0" fontId="14" fillId="2" borderId="4" xfId="0" applyFont="1" applyFill="1" applyBorder="1" applyAlignment="1">
      <alignment horizontal="left" vertical="center"/>
    </xf>
    <xf numFmtId="0" fontId="14" fillId="2" borderId="21" xfId="0" applyFont="1" applyFill="1" applyBorder="1" applyAlignment="1">
      <alignment wrapText="1"/>
    </xf>
    <xf numFmtId="0" fontId="14" fillId="2" borderId="16" xfId="0" applyFont="1" applyFill="1" applyBorder="1" applyAlignment="1">
      <alignment wrapText="1"/>
    </xf>
    <xf numFmtId="164" fontId="14" fillId="2" borderId="4" xfId="0" applyNumberFormat="1" applyFont="1" applyFill="1" applyBorder="1" applyAlignment="1">
      <alignment horizontal="right"/>
    </xf>
    <xf numFmtId="0" fontId="1" fillId="0" borderId="4" xfId="0" applyFont="1" applyBorder="1" applyAlignment="1">
      <alignment horizontal="center" vertical="center"/>
    </xf>
    <xf numFmtId="0" fontId="14" fillId="0" borderId="22" xfId="0" applyFont="1" applyBorder="1" applyAlignment="1">
      <alignment horizontal="center" vertical="center"/>
    </xf>
    <xf numFmtId="9" fontId="14" fillId="0" borderId="28" xfId="1" applyFont="1" applyFill="1" applyBorder="1" applyAlignment="1" applyProtection="1">
      <alignment horizontal="center" vertical="center" wrapText="1"/>
    </xf>
    <xf numFmtId="164" fontId="12" fillId="2" borderId="16" xfId="0" applyNumberFormat="1" applyFont="1" applyFill="1" applyBorder="1"/>
    <xf numFmtId="0" fontId="12" fillId="2" borderId="4" xfId="0" applyFont="1" applyFill="1" applyBorder="1" applyAlignment="1">
      <alignment horizontal="center"/>
    </xf>
    <xf numFmtId="0" fontId="12" fillId="2" borderId="3" xfId="0" applyFont="1" applyFill="1" applyBorder="1" applyAlignment="1">
      <alignment wrapText="1"/>
    </xf>
    <xf numFmtId="14" fontId="12" fillId="2" borderId="3" xfId="0" applyNumberFormat="1" applyFont="1" applyFill="1" applyBorder="1"/>
    <xf numFmtId="164" fontId="12" fillId="2" borderId="3" xfId="0" applyNumberFormat="1" applyFont="1" applyFill="1" applyBorder="1"/>
    <xf numFmtId="0" fontId="12" fillId="2" borderId="4" xfId="0" applyFont="1" applyFill="1" applyBorder="1" applyAlignment="1">
      <alignment wrapText="1"/>
    </xf>
    <xf numFmtId="14" fontId="12" fillId="2" borderId="4" xfId="0" applyNumberFormat="1" applyFont="1" applyFill="1" applyBorder="1"/>
    <xf numFmtId="0" fontId="21" fillId="0" borderId="4" xfId="0" applyFont="1" applyBorder="1" applyAlignment="1">
      <alignment horizontal="center"/>
    </xf>
    <xf numFmtId="0" fontId="21" fillId="2" borderId="4" xfId="0" applyFont="1" applyFill="1" applyBorder="1" applyAlignment="1">
      <alignment horizontal="center"/>
    </xf>
    <xf numFmtId="0" fontId="21" fillId="2" borderId="22" xfId="0" applyFont="1" applyFill="1" applyBorder="1" applyAlignment="1">
      <alignment wrapText="1"/>
    </xf>
    <xf numFmtId="14" fontId="21" fillId="2" borderId="22" xfId="0" applyNumberFormat="1" applyFont="1" applyFill="1" applyBorder="1"/>
    <xf numFmtId="164" fontId="21" fillId="2" borderId="22" xfId="0" applyNumberFormat="1" applyFont="1" applyFill="1" applyBorder="1"/>
    <xf numFmtId="164" fontId="21" fillId="2" borderId="17" xfId="0" applyNumberFormat="1" applyFont="1" applyFill="1" applyBorder="1"/>
    <xf numFmtId="164" fontId="21" fillId="2" borderId="2" xfId="0" applyNumberFormat="1" applyFont="1" applyFill="1" applyBorder="1"/>
    <xf numFmtId="164" fontId="21" fillId="2" borderId="29" xfId="0" applyNumberFormat="1" applyFont="1" applyFill="1" applyBorder="1"/>
    <xf numFmtId="0" fontId="21" fillId="2" borderId="4" xfId="0" applyFont="1" applyFill="1" applyBorder="1" applyAlignment="1">
      <alignment wrapText="1"/>
    </xf>
    <xf numFmtId="14" fontId="21" fillId="2" borderId="4" xfId="0" applyNumberFormat="1" applyFont="1" applyFill="1" applyBorder="1"/>
    <xf numFmtId="164" fontId="21" fillId="2" borderId="18" xfId="0" applyNumberFormat="1" applyFont="1" applyFill="1" applyBorder="1"/>
    <xf numFmtId="164" fontId="21" fillId="2" borderId="3" xfId="0" applyNumberFormat="1" applyFont="1" applyFill="1" applyBorder="1"/>
    <xf numFmtId="164" fontId="21" fillId="2" borderId="33" xfId="0" applyNumberFormat="1" applyFont="1" applyFill="1" applyBorder="1"/>
    <xf numFmtId="14" fontId="23" fillId="2" borderId="4" xfId="0" applyNumberFormat="1" applyFont="1" applyFill="1" applyBorder="1" applyAlignment="1">
      <alignment horizontal="center"/>
    </xf>
    <xf numFmtId="14" fontId="23" fillId="0" borderId="25" xfId="0" applyNumberFormat="1" applyFont="1" applyBorder="1" applyAlignment="1">
      <alignment horizontal="left"/>
    </xf>
    <xf numFmtId="0" fontId="23" fillId="0" borderId="17" xfId="0" applyFont="1" applyBorder="1" applyAlignment="1">
      <alignment horizontal="left"/>
    </xf>
    <xf numFmtId="0" fontId="14" fillId="0" borderId="0" xfId="0" applyFont="1"/>
    <xf numFmtId="0" fontId="14" fillId="0" borderId="35" xfId="0" applyFont="1" applyBorder="1"/>
    <xf numFmtId="164" fontId="12" fillId="2" borderId="18" xfId="0" applyNumberFormat="1" applyFont="1" applyFill="1" applyBorder="1"/>
    <xf numFmtId="0" fontId="14" fillId="0" borderId="20" xfId="1" applyNumberFormat="1" applyFont="1" applyFill="1" applyBorder="1" applyAlignment="1" applyProtection="1">
      <alignment horizontal="center" vertical="center" wrapText="1"/>
    </xf>
    <xf numFmtId="0" fontId="12" fillId="0" borderId="4" xfId="0" applyFont="1" applyBorder="1"/>
    <xf numFmtId="0" fontId="23" fillId="2" borderId="4" xfId="0" applyFont="1" applyFill="1" applyBorder="1" applyAlignment="1">
      <alignment horizontal="left"/>
    </xf>
    <xf numFmtId="0" fontId="14" fillId="0" borderId="5" xfId="0" applyFont="1" applyBorder="1" applyAlignment="1">
      <alignment horizontal="left"/>
    </xf>
    <xf numFmtId="0" fontId="14" fillId="2" borderId="4" xfId="0" applyFont="1" applyFill="1" applyBorder="1" applyAlignment="1">
      <alignment horizontal="left"/>
    </xf>
    <xf numFmtId="0" fontId="14" fillId="2" borderId="21" xfId="0" applyFont="1" applyFill="1" applyBorder="1" applyAlignment="1">
      <alignment horizontal="left"/>
    </xf>
    <xf numFmtId="0" fontId="14" fillId="2" borderId="16" xfId="0" applyFont="1" applyFill="1" applyBorder="1" applyAlignment="1">
      <alignment horizontal="left"/>
    </xf>
    <xf numFmtId="0" fontId="20" fillId="0" borderId="25" xfId="0" applyFont="1" applyBorder="1" applyAlignment="1">
      <alignment horizontal="left"/>
    </xf>
    <xf numFmtId="0" fontId="14" fillId="0" borderId="25" xfId="0" applyFont="1" applyBorder="1"/>
    <xf numFmtId="164" fontId="12" fillId="2" borderId="31" xfId="0" applyNumberFormat="1" applyFont="1" applyFill="1" applyBorder="1"/>
    <xf numFmtId="0" fontId="21" fillId="0" borderId="25" xfId="0" applyFont="1" applyBorder="1" applyAlignment="1">
      <alignment horizontal="center"/>
    </xf>
    <xf numFmtId="0" fontId="23" fillId="0" borderId="22" xfId="0" applyFont="1" applyBorder="1" applyAlignment="1">
      <alignment horizontal="center"/>
    </xf>
    <xf numFmtId="165" fontId="12" fillId="0" borderId="25" xfId="0" applyNumberFormat="1" applyFont="1" applyBorder="1"/>
    <xf numFmtId="0" fontId="12" fillId="0" borderId="22" xfId="0" applyFont="1" applyBorder="1" applyAlignment="1">
      <alignment horizontal="center"/>
    </xf>
    <xf numFmtId="165" fontId="12" fillId="0" borderId="22" xfId="0" applyNumberFormat="1" applyFont="1" applyBorder="1" applyAlignment="1">
      <alignment horizontal="center"/>
    </xf>
    <xf numFmtId="165" fontId="12" fillId="0" borderId="21" xfId="0" applyNumberFormat="1" applyFont="1" applyBorder="1" applyAlignment="1">
      <alignment horizontal="center"/>
    </xf>
    <xf numFmtId="0" fontId="19" fillId="0" borderId="25" xfId="0" applyFont="1" applyBorder="1"/>
    <xf numFmtId="0" fontId="4" fillId="0" borderId="21" xfId="0" applyFont="1" applyBorder="1" applyAlignment="1">
      <alignment horizontal="center"/>
    </xf>
    <xf numFmtId="0" fontId="12" fillId="0" borderId="21" xfId="0" applyFont="1" applyBorder="1" applyAlignment="1">
      <alignment horizontal="center"/>
    </xf>
    <xf numFmtId="0" fontId="42" fillId="0" borderId="0" xfId="0" applyFont="1" applyProtection="1">
      <protection locked="0"/>
    </xf>
    <xf numFmtId="0" fontId="1" fillId="0" borderId="0" xfId="0" applyFont="1" applyProtection="1">
      <protection locked="0"/>
    </xf>
    <xf numFmtId="0" fontId="1" fillId="0" borderId="14" xfId="0" applyFont="1" applyBorder="1" applyProtection="1">
      <protection locked="0"/>
    </xf>
    <xf numFmtId="0" fontId="12" fillId="0" borderId="0" xfId="0" applyFont="1" applyAlignment="1" applyProtection="1">
      <alignment horizontal="right"/>
      <protection locked="0"/>
    </xf>
    <xf numFmtId="0" fontId="23" fillId="0" borderId="0" xfId="0" applyFont="1" applyProtection="1">
      <protection locked="0"/>
    </xf>
    <xf numFmtId="0" fontId="19" fillId="0" borderId="0" xfId="0" applyFont="1" applyAlignment="1" applyProtection="1">
      <alignment vertical="center"/>
      <protection locked="0"/>
    </xf>
    <xf numFmtId="0" fontId="43" fillId="0" borderId="0" xfId="0" applyFont="1" applyAlignment="1" applyProtection="1">
      <alignment wrapText="1"/>
      <protection locked="0"/>
    </xf>
    <xf numFmtId="0" fontId="0" fillId="0" borderId="0" xfId="0" applyAlignment="1" applyProtection="1">
      <alignment wrapText="1"/>
      <protection locked="0"/>
    </xf>
    <xf numFmtId="0" fontId="1" fillId="0" borderId="0" xfId="0" applyFont="1" applyAlignment="1" applyProtection="1">
      <alignment wrapText="1"/>
      <protection locked="0"/>
    </xf>
    <xf numFmtId="0" fontId="31" fillId="0" borderId="0" xfId="0" applyFont="1" applyAlignment="1" applyProtection="1">
      <alignment wrapText="1"/>
      <protection locked="0"/>
    </xf>
    <xf numFmtId="0" fontId="1" fillId="0" borderId="0" xfId="0" applyFont="1" applyAlignment="1" applyProtection="1">
      <alignment horizontal="right"/>
      <protection locked="0"/>
    </xf>
    <xf numFmtId="0" fontId="14" fillId="0" borderId="0" xfId="0" applyFont="1" applyAlignment="1" applyProtection="1">
      <alignment vertical="center"/>
      <protection locked="0"/>
    </xf>
    <xf numFmtId="0" fontId="14" fillId="0" borderId="0" xfId="0" applyFont="1" applyProtection="1">
      <protection locked="0"/>
    </xf>
    <xf numFmtId="0" fontId="31" fillId="0" borderId="0" xfId="0" applyFont="1" applyAlignment="1" applyProtection="1">
      <alignment vertical="center" wrapText="1"/>
      <protection locked="0"/>
    </xf>
    <xf numFmtId="0" fontId="40" fillId="0" borderId="0" xfId="0" applyFont="1" applyAlignment="1" applyProtection="1">
      <alignment vertical="center" wrapText="1"/>
      <protection locked="0"/>
    </xf>
    <xf numFmtId="0" fontId="1" fillId="0" borderId="19" xfId="0" applyFont="1" applyBorder="1" applyAlignment="1">
      <alignment wrapText="1"/>
    </xf>
    <xf numFmtId="0" fontId="1" fillId="0" borderId="19" xfId="0" applyFont="1" applyBorder="1" applyAlignment="1">
      <alignment horizontal="left"/>
    </xf>
    <xf numFmtId="164" fontId="1" fillId="0" borderId="19" xfId="0" applyNumberFormat="1" applyFont="1" applyBorder="1"/>
    <xf numFmtId="164" fontId="1" fillId="0" borderId="23" xfId="0" applyNumberFormat="1" applyFont="1" applyBorder="1"/>
    <xf numFmtId="0" fontId="21" fillId="0" borderId="0" xfId="0" applyFont="1" applyProtection="1">
      <protection locked="0"/>
    </xf>
    <xf numFmtId="0" fontId="1" fillId="0" borderId="0" xfId="0" applyFont="1" applyAlignment="1" applyProtection="1">
      <alignment vertical="center" wrapText="1"/>
      <protection locked="0"/>
    </xf>
    <xf numFmtId="0" fontId="12" fillId="0" borderId="0" xfId="0" applyFont="1" applyProtection="1">
      <protection locked="0"/>
    </xf>
    <xf numFmtId="0" fontId="19" fillId="0" borderId="0" xfId="0" applyFont="1" applyAlignment="1" applyProtection="1">
      <alignment horizontal="left" vertical="center"/>
      <protection locked="0"/>
    </xf>
    <xf numFmtId="0" fontId="19" fillId="0" borderId="0" xfId="0" applyFont="1" applyProtection="1">
      <protection locked="0"/>
    </xf>
    <xf numFmtId="0" fontId="19" fillId="0" borderId="0" xfId="0" applyFont="1" applyAlignment="1" applyProtection="1">
      <alignment vertical="top"/>
      <protection locked="0"/>
    </xf>
    <xf numFmtId="0" fontId="14" fillId="0" borderId="0" xfId="0" applyFont="1" applyAlignment="1" applyProtection="1">
      <alignment horizontal="center"/>
      <protection locked="0"/>
    </xf>
    <xf numFmtId="0" fontId="1" fillId="0" borderId="21" xfId="0" applyFont="1" applyBorder="1" applyAlignment="1">
      <alignment horizontal="center" wrapText="1"/>
    </xf>
    <xf numFmtId="0" fontId="1" fillId="0" borderId="4" xfId="0" applyFont="1" applyBorder="1" applyAlignment="1">
      <alignment wrapText="1"/>
    </xf>
    <xf numFmtId="0" fontId="1" fillId="0" borderId="26" xfId="0" applyFont="1" applyBorder="1" applyAlignment="1" applyProtection="1">
      <alignment vertical="center"/>
      <protection locked="0"/>
    </xf>
    <xf numFmtId="0" fontId="21" fillId="4" borderId="11" xfId="0" applyFont="1" applyFill="1" applyBorder="1" applyAlignment="1">
      <alignment horizontal="center"/>
    </xf>
    <xf numFmtId="0" fontId="21" fillId="4" borderId="15" xfId="0" applyFont="1" applyFill="1" applyBorder="1" applyAlignment="1">
      <alignment horizontal="center"/>
    </xf>
    <xf numFmtId="0" fontId="29" fillId="0" borderId="13" xfId="5" applyFont="1" applyBorder="1" applyAlignment="1">
      <alignment horizontal="center"/>
    </xf>
    <xf numFmtId="0" fontId="14" fillId="0" borderId="0" xfId="5" applyFont="1" applyAlignment="1">
      <alignment horizontal="center"/>
    </xf>
  </cellXfs>
  <cellStyles count="9">
    <cellStyle name="Currency" xfId="7" builtinId="4"/>
    <cellStyle name="Hyperlink" xfId="4" builtinId="8"/>
    <cellStyle name="Input" xfId="8" builtinId="20"/>
    <cellStyle name="Normal" xfId="0" builtinId="0"/>
    <cellStyle name="Normal 2" xfId="2" xr:uid="{00000000-0005-0000-0000-000004000000}"/>
    <cellStyle name="Normal 2 2" xfId="5" xr:uid="{00000000-0005-0000-0000-000005000000}"/>
    <cellStyle name="Normal 3" xfId="3" xr:uid="{00000000-0005-0000-0000-000006000000}"/>
    <cellStyle name="Normal 6" xfId="6" xr:uid="{00000000-0005-0000-0000-000007000000}"/>
    <cellStyle name="Percent" xfId="1" builtinId="5"/>
  </cellStyles>
  <dxfs count="4">
    <dxf>
      <font>
        <color theme="9" tint="-0.24994659260841701"/>
      </font>
      <fill>
        <patternFill>
          <bgColor theme="9" tint="0.79998168889431442"/>
        </patternFill>
      </fill>
    </dxf>
    <dxf>
      <font>
        <color theme="0"/>
      </font>
      <fill>
        <patternFill>
          <bgColor rgb="FFFF0000"/>
        </patternFill>
      </fill>
    </dxf>
    <dxf>
      <font>
        <color theme="9" tint="-0.24994659260841701"/>
      </font>
      <fill>
        <patternFill>
          <bgColor theme="9" tint="0.79998168889431442"/>
        </patternFill>
      </fill>
    </dxf>
    <dxf>
      <font>
        <color theme="0"/>
      </font>
      <fill>
        <patternFill>
          <bgColor rgb="FFFF0000"/>
        </patternFill>
      </fill>
    </dxf>
  </dxfs>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externalLink" Target="externalLinks/externalLink2.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4.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33"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 Id="rId8" Type="http://schemas.openxmlformats.org/officeDocument/2006/relationships/worksheet" Target="worksheets/sheet8.xml"/></Relationships>
</file>

<file path=xl/ctrlProps/ctrlProp1.xml><?xml version="1.0" encoding="utf-8"?>
<formControlPr xmlns="http://schemas.microsoft.com/office/spreadsheetml/2009/9/main" objectType="Button" lockText="1"/>
</file>

<file path=xl/ctrlProps/ctrlProp2.xml><?xml version="1.0" encoding="utf-8"?>
<formControlPr xmlns="http://schemas.microsoft.com/office/spreadsheetml/2009/9/main" objectType="Button" lockText="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457200</xdr:colOff>
          <xdr:row>4</xdr:row>
          <xdr:rowOff>38100</xdr:rowOff>
        </xdr:from>
        <xdr:to>
          <xdr:col>3</xdr:col>
          <xdr:colOff>457200</xdr:colOff>
          <xdr:row>9</xdr:row>
          <xdr:rowOff>0</xdr:rowOff>
        </xdr:to>
        <xdr:sp macro="" textlink="">
          <xdr:nvSpPr>
            <xdr:cNvPr id="2052" name="Button 4" hidden="1">
              <a:extLst>
                <a:ext uri="{63B3BB69-23CF-44E3-9099-C40C66FF867C}">
                  <a14:compatExt spid="_x0000_s2052"/>
                </a:ext>
                <a:ext uri="{FF2B5EF4-FFF2-40B4-BE49-F238E27FC236}">
                  <a16:creationId xmlns:a16="http://schemas.microsoft.com/office/drawing/2014/main" id="{00000000-0008-0000-0000-000004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Lock All Sheets</a:t>
              </a:r>
            </a:p>
          </xdr:txBody>
        </xdr:sp>
        <xdr:clientData fPrintsWithSheet="0"/>
      </xdr:twoCellAnchor>
    </mc:Choice>
    <mc:Fallback/>
  </mc:AlternateContent>
  <mc:AlternateContent xmlns:mc="http://schemas.openxmlformats.org/markup-compatibility/2006">
    <mc:Choice xmlns:a14="http://schemas.microsoft.com/office/drawing/2010/main" Requires="a14">
      <xdr:twoCellAnchor>
        <xdr:from>
          <xdr:col>0</xdr:col>
          <xdr:colOff>457200</xdr:colOff>
          <xdr:row>10</xdr:row>
          <xdr:rowOff>95250</xdr:rowOff>
        </xdr:from>
        <xdr:to>
          <xdr:col>3</xdr:col>
          <xdr:colOff>457200</xdr:colOff>
          <xdr:row>15</xdr:row>
          <xdr:rowOff>57150</xdr:rowOff>
        </xdr:to>
        <xdr:sp macro="" textlink="">
          <xdr:nvSpPr>
            <xdr:cNvPr id="2053" name="Button 5" hidden="1">
              <a:extLst>
                <a:ext uri="{63B3BB69-23CF-44E3-9099-C40C66FF867C}">
                  <a14:compatExt spid="_x0000_s2053"/>
                </a:ext>
                <a:ext uri="{FF2B5EF4-FFF2-40B4-BE49-F238E27FC236}">
                  <a16:creationId xmlns:a16="http://schemas.microsoft.com/office/drawing/2014/main" id="{00000000-0008-0000-0000-000005080000}"/>
                </a:ext>
              </a:extLst>
            </xdr:cNvPr>
            <xdr:cNvSpPr/>
          </xdr:nvSpPr>
          <xdr:spPr bwMode="auto">
            <a:xfrm>
              <a:off x="0" y="0"/>
              <a:ext cx="0" cy="0"/>
            </a:xfrm>
            <a:prstGeom prst="rect">
              <a:avLst/>
            </a:prstGeom>
            <a:noFill/>
            <a:ln w="9525">
              <a:miter lim="800000"/>
              <a:headEnd/>
              <a:tailEnd/>
            </a:ln>
          </xdr:spPr>
          <xdr:txBody>
            <a:bodyPr vertOverflow="clip" wrap="square" lIns="27432" tIns="27432" rIns="27432" bIns="27432" anchor="ctr" upright="1"/>
            <a:lstStyle/>
            <a:p>
              <a:pPr algn="ctr" rtl="0">
                <a:defRPr sz="1000"/>
              </a:pPr>
              <a:r>
                <a:rPr lang="en-US" sz="1100" b="0" i="0" u="none" strike="noStrike" baseline="0">
                  <a:solidFill>
                    <a:srgbClr val="000000"/>
                  </a:solidFill>
                  <a:latin typeface="Calibri"/>
                  <a:cs typeface="Calibri"/>
                </a:rPr>
                <a:t>Unlock All Sheets</a:t>
              </a:r>
            </a:p>
          </xdr:txBody>
        </xdr:sp>
        <xdr:clientData fPrintsWithSheet="0"/>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hsintra\dhcs\NDMC\SOC_Shr\Revenue%20&amp;%20Expenditure%20Reports%20(RER)\Reversion\Reversion%20Calculation%20with%2011-15\Reversion%20Tables.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Reversion%20Tables\x%20Funds%20Subject%20to%20Reversion%20CSS,%20PEI,%20INN,%20WET,%20CFT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tes"/>
      <sheetName val="0506 RER"/>
      <sheetName val="0607 RER"/>
      <sheetName val="0708 RER"/>
      <sheetName val="0809 RER"/>
      <sheetName val="0910 RER"/>
      <sheetName val="1011 RER"/>
      <sheetName val="1112 RER"/>
      <sheetName val="1213 RER"/>
      <sheetName val="1314 RER"/>
      <sheetName val="1415 RER"/>
      <sheetName val="1516 RER"/>
      <sheetName val="1617 RER"/>
      <sheetName val="1718 RER"/>
      <sheetName val="1819 RER"/>
      <sheetName val="1920 RER"/>
      <sheetName val="2021 RER"/>
      <sheetName val="Reversion By County (Backup)"/>
      <sheetName val="Reversion By County (0506-0708)"/>
      <sheetName val="Reversion By County"/>
      <sheetName val="Schedule-CSS"/>
      <sheetName val="Schedule-PEI"/>
      <sheetName val="Schedule-INN"/>
      <sheetName val="Schedule-WET"/>
      <sheetName val="Schedule-WET OLD"/>
      <sheetName val="Schedule-CFTN"/>
      <sheetName val="Reversion Statewide 0506-0708"/>
      <sheetName val="Unspent 1516"/>
      <sheetName val="Unspent 1617"/>
      <sheetName val="Reversion Statewide"/>
      <sheetName val="Reversion Statewide Redacted"/>
      <sheetName val="0506 CSS"/>
      <sheetName val="0607 CSS"/>
      <sheetName val="0708 CSS"/>
      <sheetName val="0809 CSS"/>
      <sheetName val="0910 CSS"/>
      <sheetName val="1011 CSS"/>
      <sheetName val="1112 CSS"/>
      <sheetName val="1213 CSS"/>
      <sheetName val="1314 CSS"/>
      <sheetName val="1415 CSS"/>
      <sheetName val="1516 CSS"/>
      <sheetName val="1617 CSS"/>
      <sheetName val="0708 PEI"/>
      <sheetName val="0809 PEI"/>
      <sheetName val="0910 PEI"/>
      <sheetName val="1011 PEI"/>
      <sheetName val="1112 PEI"/>
      <sheetName val="1213 PEI"/>
      <sheetName val="1314 PEI"/>
      <sheetName val="1415 PEI"/>
      <sheetName val="1516 PEI"/>
      <sheetName val="1617 PEI"/>
      <sheetName val="0809 INN"/>
      <sheetName val="0910 INN"/>
      <sheetName val="1011 INN"/>
      <sheetName val="1112 INN"/>
      <sheetName val="1213 INN"/>
      <sheetName val="1314 INN"/>
      <sheetName val="1415 INN"/>
      <sheetName val="1516 INN"/>
      <sheetName val="1617 INN"/>
      <sheetName val="0607-0708 WET"/>
      <sheetName val="0607 WET"/>
      <sheetName val="0708 WET"/>
      <sheetName val="0708 CFTN"/>
      <sheetName val="Reversion Statewide OLD"/>
      <sheetName val="Reversion Amounts-CSS"/>
      <sheetName val="Reversion Amounts-PEI"/>
      <sheetName val="Reversion Amounts-INN"/>
      <sheetName val="Reversion Amounts-WET"/>
      <sheetName val="Reversion Amounts-CFTN"/>
      <sheetName val="Rev &amp; Exp"/>
      <sheetName val="0506 Planning"/>
      <sheetName val="0607 Planning"/>
      <sheetName val="0708 Planning"/>
      <sheetName val="0809 Planning"/>
      <sheetName val="0910 Planning"/>
      <sheetName val="1011 Planning"/>
      <sheetName val="1112 Planning"/>
      <sheetName val="1213 Allocation"/>
      <sheetName val="1314 Allocation"/>
      <sheetName val="1415 Allocation"/>
      <sheetName val="1516 Allocation"/>
      <sheetName val="1617 Allocation"/>
      <sheetName val="1718 Allocation"/>
      <sheetName val="1819 Alloc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row r="6">
          <cell r="I6" t="str">
            <v>Alameda</v>
          </cell>
        </row>
        <row r="7">
          <cell r="I7" t="str">
            <v xml:space="preserve">Alpine </v>
          </cell>
        </row>
        <row r="8">
          <cell r="I8" t="str">
            <v>Amador</v>
          </cell>
        </row>
        <row r="9">
          <cell r="I9" t="str">
            <v>Berkeley City</v>
          </cell>
        </row>
        <row r="10">
          <cell r="I10" t="str">
            <v>Butte</v>
          </cell>
        </row>
        <row r="11">
          <cell r="I11" t="str">
            <v>Calaveras</v>
          </cell>
        </row>
        <row r="12">
          <cell r="I12" t="str">
            <v>Colusa</v>
          </cell>
        </row>
        <row r="13">
          <cell r="I13" t="str">
            <v>Contra Costa</v>
          </cell>
        </row>
        <row r="14">
          <cell r="I14" t="str">
            <v>Del Norte</v>
          </cell>
        </row>
        <row r="15">
          <cell r="I15" t="str">
            <v>El Dorado</v>
          </cell>
        </row>
        <row r="16">
          <cell r="I16" t="str">
            <v>Fresno</v>
          </cell>
        </row>
        <row r="17">
          <cell r="I17" t="str">
            <v>Glenn</v>
          </cell>
        </row>
        <row r="18">
          <cell r="I18" t="str">
            <v>Humboldt</v>
          </cell>
        </row>
        <row r="19">
          <cell r="I19" t="str">
            <v>Imperial</v>
          </cell>
        </row>
        <row r="20">
          <cell r="I20" t="str">
            <v>Inyo</v>
          </cell>
        </row>
        <row r="21">
          <cell r="I21" t="str">
            <v>Kern</v>
          </cell>
        </row>
        <row r="22">
          <cell r="I22" t="str">
            <v>Kings</v>
          </cell>
        </row>
        <row r="23">
          <cell r="I23" t="str">
            <v>Lake</v>
          </cell>
        </row>
        <row r="24">
          <cell r="I24" t="str">
            <v>Lassen</v>
          </cell>
        </row>
        <row r="25">
          <cell r="I25" t="str">
            <v>Los Angeles</v>
          </cell>
        </row>
        <row r="26">
          <cell r="I26" t="str">
            <v>Madera</v>
          </cell>
        </row>
        <row r="27">
          <cell r="I27" t="str">
            <v>Marin</v>
          </cell>
        </row>
        <row r="28">
          <cell r="I28" t="str">
            <v>Mariposa</v>
          </cell>
        </row>
        <row r="29">
          <cell r="I29" t="str">
            <v>Mendocino</v>
          </cell>
        </row>
        <row r="30">
          <cell r="I30" t="str">
            <v>Merced</v>
          </cell>
        </row>
        <row r="31">
          <cell r="I31" t="str">
            <v>Modoc</v>
          </cell>
        </row>
        <row r="32">
          <cell r="I32" t="str">
            <v>Mono</v>
          </cell>
        </row>
        <row r="33">
          <cell r="I33" t="str">
            <v>Monterey</v>
          </cell>
        </row>
        <row r="34">
          <cell r="I34" t="str">
            <v>Napa</v>
          </cell>
        </row>
        <row r="35">
          <cell r="I35" t="str">
            <v>Nevada</v>
          </cell>
        </row>
        <row r="36">
          <cell r="I36" t="str">
            <v>Orange</v>
          </cell>
        </row>
        <row r="37">
          <cell r="I37" t="str">
            <v>Placer</v>
          </cell>
        </row>
        <row r="38">
          <cell r="I38" t="str">
            <v>Plumas</v>
          </cell>
        </row>
        <row r="39">
          <cell r="I39" t="str">
            <v>Riverside</v>
          </cell>
        </row>
        <row r="40">
          <cell r="I40" t="str">
            <v>Sacramento</v>
          </cell>
        </row>
        <row r="41">
          <cell r="I41" t="str">
            <v>San Benito</v>
          </cell>
        </row>
        <row r="42">
          <cell r="I42" t="str">
            <v>San Bernardino</v>
          </cell>
        </row>
        <row r="43">
          <cell r="I43" t="str">
            <v>San Diego</v>
          </cell>
        </row>
        <row r="44">
          <cell r="I44" t="str">
            <v>San Francisco</v>
          </cell>
        </row>
        <row r="45">
          <cell r="I45" t="str">
            <v>San Joaquin</v>
          </cell>
        </row>
        <row r="46">
          <cell r="I46" t="str">
            <v>San Luis Obispo</v>
          </cell>
        </row>
        <row r="47">
          <cell r="I47" t="str">
            <v>San Mateo</v>
          </cell>
        </row>
        <row r="48">
          <cell r="I48" t="str">
            <v>Santa Barbara</v>
          </cell>
        </row>
        <row r="49">
          <cell r="I49" t="str">
            <v>Santa Clara</v>
          </cell>
        </row>
        <row r="50">
          <cell r="I50" t="str">
            <v>Santa Cruz</v>
          </cell>
        </row>
        <row r="51">
          <cell r="I51" t="str">
            <v>Shasta</v>
          </cell>
        </row>
        <row r="52">
          <cell r="I52" t="str">
            <v>Sierra</v>
          </cell>
        </row>
        <row r="53">
          <cell r="I53" t="str">
            <v>Siskiyou</v>
          </cell>
        </row>
        <row r="54">
          <cell r="I54" t="str">
            <v>Solano</v>
          </cell>
        </row>
        <row r="55">
          <cell r="I55" t="str">
            <v>Sonoma</v>
          </cell>
        </row>
        <row r="56">
          <cell r="I56" t="str">
            <v>Stanislaus</v>
          </cell>
        </row>
        <row r="57">
          <cell r="I57" t="str">
            <v>Sutter-Yuba</v>
          </cell>
        </row>
        <row r="58">
          <cell r="I58" t="str">
            <v>Tehama</v>
          </cell>
        </row>
        <row r="59">
          <cell r="I59" t="str">
            <v>Tri-City</v>
          </cell>
        </row>
        <row r="60">
          <cell r="I60" t="str">
            <v>Trinity</v>
          </cell>
        </row>
        <row r="61">
          <cell r="I61" t="str">
            <v>Tulare</v>
          </cell>
        </row>
        <row r="62">
          <cell r="I62" t="str">
            <v>Tuolumne</v>
          </cell>
        </row>
        <row r="63">
          <cell r="I63" t="str">
            <v>Ventura</v>
          </cell>
        </row>
        <row r="64">
          <cell r="I64" t="str">
            <v>Yolo</v>
          </cell>
        </row>
      </sheetData>
      <sheetData sheetId="21"/>
      <sheetData sheetId="22"/>
      <sheetData sheetId="23"/>
      <sheetData sheetId="24"/>
      <sheetData sheetId="25"/>
      <sheetData sheetId="26"/>
      <sheetData sheetId="27"/>
      <sheetData sheetId="28"/>
      <sheetData sheetId="29"/>
      <sheetData sheetId="30"/>
      <sheetData sheetId="31">
        <row r="5">
          <cell r="A5" t="str">
            <v>Alameda</v>
          </cell>
        </row>
      </sheetData>
      <sheetData sheetId="32">
        <row r="5">
          <cell r="A5" t="str">
            <v>Alameda</v>
          </cell>
        </row>
      </sheetData>
      <sheetData sheetId="33">
        <row r="5">
          <cell r="A5" t="str">
            <v>Alameda</v>
          </cell>
        </row>
      </sheetData>
      <sheetData sheetId="34">
        <row r="5">
          <cell r="A5" t="str">
            <v>Alameda</v>
          </cell>
        </row>
      </sheetData>
      <sheetData sheetId="35">
        <row r="5">
          <cell r="A5" t="str">
            <v>Alameda</v>
          </cell>
        </row>
      </sheetData>
      <sheetData sheetId="36">
        <row r="5">
          <cell r="A5" t="str">
            <v>Alameda</v>
          </cell>
        </row>
      </sheetData>
      <sheetData sheetId="37">
        <row r="5">
          <cell r="A5" t="str">
            <v>Alameda</v>
          </cell>
        </row>
      </sheetData>
      <sheetData sheetId="38">
        <row r="5">
          <cell r="A5" t="str">
            <v>Alameda</v>
          </cell>
        </row>
      </sheetData>
      <sheetData sheetId="39">
        <row r="5">
          <cell r="A5" t="str">
            <v>Alameda</v>
          </cell>
        </row>
      </sheetData>
      <sheetData sheetId="40">
        <row r="5">
          <cell r="A5" t="str">
            <v>Alameda</v>
          </cell>
        </row>
      </sheetData>
      <sheetData sheetId="41">
        <row r="5">
          <cell r="A5" t="str">
            <v>Alameda</v>
          </cell>
        </row>
      </sheetData>
      <sheetData sheetId="42">
        <row r="5">
          <cell r="A5" t="str">
            <v>Alameda</v>
          </cell>
        </row>
      </sheetData>
      <sheetData sheetId="43">
        <row r="5">
          <cell r="A5" t="str">
            <v>Alameda</v>
          </cell>
        </row>
      </sheetData>
      <sheetData sheetId="44">
        <row r="5">
          <cell r="A5" t="str">
            <v>Alameda</v>
          </cell>
        </row>
      </sheetData>
      <sheetData sheetId="45">
        <row r="5">
          <cell r="A5" t="str">
            <v>Alameda</v>
          </cell>
        </row>
      </sheetData>
      <sheetData sheetId="46">
        <row r="5">
          <cell r="A5" t="str">
            <v>Alameda</v>
          </cell>
        </row>
      </sheetData>
      <sheetData sheetId="47">
        <row r="5">
          <cell r="A5" t="str">
            <v>Alameda</v>
          </cell>
        </row>
      </sheetData>
      <sheetData sheetId="48">
        <row r="5">
          <cell r="A5" t="str">
            <v>Alameda</v>
          </cell>
        </row>
      </sheetData>
      <sheetData sheetId="49">
        <row r="5">
          <cell r="A5" t="str">
            <v>Alameda</v>
          </cell>
        </row>
      </sheetData>
      <sheetData sheetId="50">
        <row r="5">
          <cell r="A5" t="str">
            <v>Alameda</v>
          </cell>
        </row>
      </sheetData>
      <sheetData sheetId="51">
        <row r="5">
          <cell r="A5" t="str">
            <v>Alameda</v>
          </cell>
        </row>
      </sheetData>
      <sheetData sheetId="52">
        <row r="5">
          <cell r="A5" t="str">
            <v>Alameda</v>
          </cell>
        </row>
      </sheetData>
      <sheetData sheetId="53">
        <row r="5">
          <cell r="A5" t="str">
            <v>Alameda</v>
          </cell>
        </row>
      </sheetData>
      <sheetData sheetId="54">
        <row r="5">
          <cell r="A5" t="str">
            <v>Alameda</v>
          </cell>
        </row>
      </sheetData>
      <sheetData sheetId="55">
        <row r="5">
          <cell r="A5" t="str">
            <v>Alameda</v>
          </cell>
        </row>
      </sheetData>
      <sheetData sheetId="56">
        <row r="5">
          <cell r="A5" t="str">
            <v>Alameda</v>
          </cell>
        </row>
      </sheetData>
      <sheetData sheetId="57">
        <row r="5">
          <cell r="A5" t="str">
            <v>Alameda</v>
          </cell>
        </row>
      </sheetData>
      <sheetData sheetId="58">
        <row r="5">
          <cell r="A5" t="str">
            <v>Alameda</v>
          </cell>
        </row>
      </sheetData>
      <sheetData sheetId="59">
        <row r="5">
          <cell r="A5" t="str">
            <v>Alameda</v>
          </cell>
        </row>
      </sheetData>
      <sheetData sheetId="60">
        <row r="5">
          <cell r="A5" t="str">
            <v>Alameda</v>
          </cell>
        </row>
      </sheetData>
      <sheetData sheetId="61">
        <row r="5">
          <cell r="A5" t="str">
            <v>Alameda</v>
          </cell>
        </row>
      </sheetData>
      <sheetData sheetId="62"/>
      <sheetData sheetId="63">
        <row r="5">
          <cell r="A5" t="str">
            <v>Alameda</v>
          </cell>
        </row>
      </sheetData>
      <sheetData sheetId="64">
        <row r="5">
          <cell r="A5" t="str">
            <v>Alameda</v>
          </cell>
        </row>
      </sheetData>
      <sheetData sheetId="65">
        <row r="5">
          <cell r="W5">
            <v>16200300</v>
          </cell>
        </row>
      </sheetData>
      <sheetData sheetId="66"/>
      <sheetData sheetId="67">
        <row r="5">
          <cell r="B5">
            <v>0</v>
          </cell>
        </row>
      </sheetData>
      <sheetData sheetId="68">
        <row r="5">
          <cell r="B5">
            <v>0</v>
          </cell>
        </row>
      </sheetData>
      <sheetData sheetId="69">
        <row r="5">
          <cell r="B5">
            <v>1704995</v>
          </cell>
        </row>
      </sheetData>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version Statewide"/>
      <sheetName val="Notes"/>
      <sheetName val="OLD MHSA REVERSION AMOUNTS"/>
      <sheetName val="Redacted 1"/>
      <sheetName val="OLD By County"/>
      <sheetName val="CSS Reversion Amounts"/>
      <sheetName val="PEI Reversion Amounts"/>
      <sheetName val="INN Reversion Amounts"/>
      <sheetName val="WET Reversion Amounts"/>
      <sheetName val="CFTN Reversion Amounts"/>
      <sheetName val="Data"/>
      <sheetName val="Reversion Statewide old"/>
      <sheetName val="Sheet1"/>
      <sheetName val="Redacted 2.21.18"/>
      <sheetName val="Reversion By County (2)"/>
      <sheetName val="Reversion By County"/>
      <sheetName val="Crosschecks"/>
      <sheetName val="Data2"/>
      <sheetName val="Fields"/>
    </sheetNames>
    <sheetDataSet>
      <sheetData sheetId="0"/>
      <sheetData sheetId="1"/>
      <sheetData sheetId="2"/>
      <sheetData sheetId="3"/>
      <sheetData sheetId="4"/>
      <sheetData sheetId="5"/>
      <sheetData sheetId="6"/>
      <sheetData sheetId="7"/>
      <sheetData sheetId="8"/>
      <sheetData sheetId="9"/>
      <sheetData sheetId="10">
        <row r="3">
          <cell r="A3" t="str">
            <v>Alameda</v>
          </cell>
          <cell r="B3">
            <v>0</v>
          </cell>
          <cell r="C3">
            <v>0</v>
          </cell>
          <cell r="D3">
            <v>0</v>
          </cell>
          <cell r="E3">
            <v>0</v>
          </cell>
          <cell r="F3">
            <v>0</v>
          </cell>
          <cell r="G3">
            <v>0</v>
          </cell>
          <cell r="H3">
            <v>0</v>
          </cell>
          <cell r="I3">
            <v>0</v>
          </cell>
          <cell r="J3">
            <v>0</v>
          </cell>
          <cell r="K3">
            <v>0</v>
          </cell>
          <cell r="L3">
            <v>0</v>
          </cell>
          <cell r="M3">
            <v>0</v>
          </cell>
          <cell r="N3">
            <v>0</v>
          </cell>
          <cell r="O3">
            <v>0</v>
          </cell>
          <cell r="P3">
            <v>0</v>
          </cell>
          <cell r="Q3">
            <v>0</v>
          </cell>
          <cell r="R3">
            <v>0</v>
          </cell>
          <cell r="S3">
            <v>0</v>
          </cell>
          <cell r="T3">
            <v>1704995</v>
          </cell>
          <cell r="U3">
            <v>1285017</v>
          </cell>
          <cell r="V3">
            <v>2023342</v>
          </cell>
          <cell r="W3">
            <v>0</v>
          </cell>
          <cell r="X3">
            <v>0</v>
          </cell>
          <cell r="Y3">
            <v>0</v>
          </cell>
          <cell r="Z3">
            <v>0</v>
          </cell>
          <cell r="AA3">
            <v>2455221</v>
          </cell>
          <cell r="AB3">
            <v>7530171</v>
          </cell>
          <cell r="AC3">
            <v>11035300</v>
          </cell>
          <cell r="AD3">
            <v>11658589</v>
          </cell>
          <cell r="AE3">
            <v>19127084</v>
          </cell>
          <cell r="AF3">
            <v>23213216</v>
          </cell>
          <cell r="AG3">
            <v>31958251</v>
          </cell>
          <cell r="AH3">
            <v>28063717</v>
          </cell>
          <cell r="AI3">
            <v>26518591</v>
          </cell>
          <cell r="AJ3">
            <v>39381426</v>
          </cell>
          <cell r="AK3">
            <v>33240046</v>
          </cell>
          <cell r="AL3">
            <v>46169325</v>
          </cell>
          <cell r="AM3">
            <v>0</v>
          </cell>
          <cell r="AN3">
            <v>0</v>
          </cell>
          <cell r="AO3">
            <v>4301000</v>
          </cell>
          <cell r="AP3">
            <v>8943796</v>
          </cell>
          <cell r="AQ3">
            <v>12485173</v>
          </cell>
          <cell r="AR3">
            <v>8346154</v>
          </cell>
          <cell r="AS3">
            <v>7189697</v>
          </cell>
          <cell r="AT3">
            <v>9858306</v>
          </cell>
          <cell r="AU3">
            <v>8314092</v>
          </cell>
          <cell r="AV3">
            <v>11599914</v>
          </cell>
          <cell r="AW3">
            <v>0</v>
          </cell>
          <cell r="AX3">
            <v>0</v>
          </cell>
          <cell r="AY3">
            <v>2543800</v>
          </cell>
          <cell r="AZ3">
            <v>2549684</v>
          </cell>
          <cell r="BA3">
            <v>4314279</v>
          </cell>
          <cell r="BB3">
            <v>1769107</v>
          </cell>
          <cell r="BC3">
            <v>2606482</v>
          </cell>
          <cell r="BD3">
            <v>2198801</v>
          </cell>
          <cell r="BE3">
            <v>3037456</v>
          </cell>
          <cell r="BF3">
            <v>0</v>
          </cell>
          <cell r="BG3">
            <v>0</v>
          </cell>
          <cell r="BH3">
            <v>7556650</v>
          </cell>
          <cell r="BI3">
            <v>16200300</v>
          </cell>
        </row>
        <row r="4">
          <cell r="A4" t="str">
            <v xml:space="preserve">Alpine </v>
          </cell>
          <cell r="B4">
            <v>0</v>
          </cell>
          <cell r="C4">
            <v>0</v>
          </cell>
          <cell r="D4">
            <v>0</v>
          </cell>
          <cell r="E4">
            <v>0</v>
          </cell>
          <cell r="F4">
            <v>544795</v>
          </cell>
          <cell r="G4">
            <v>100071</v>
          </cell>
          <cell r="H4">
            <v>38042</v>
          </cell>
          <cell r="I4">
            <v>15460</v>
          </cell>
          <cell r="J4">
            <v>0</v>
          </cell>
          <cell r="K4">
            <v>804636</v>
          </cell>
          <cell r="L4">
            <v>86107</v>
          </cell>
          <cell r="M4">
            <v>125200</v>
          </cell>
          <cell r="N4">
            <v>181410</v>
          </cell>
          <cell r="O4">
            <v>113696</v>
          </cell>
          <cell r="P4">
            <v>83413</v>
          </cell>
          <cell r="Q4">
            <v>228355</v>
          </cell>
          <cell r="R4">
            <v>172498</v>
          </cell>
          <cell r="S4">
            <v>297838</v>
          </cell>
          <cell r="T4">
            <v>62000</v>
          </cell>
          <cell r="U4">
            <v>62000</v>
          </cell>
          <cell r="V4">
            <v>108600</v>
          </cell>
          <cell r="W4">
            <v>45151</v>
          </cell>
          <cell r="X4">
            <v>67511</v>
          </cell>
          <cell r="Y4">
            <v>56463</v>
          </cell>
          <cell r="Z4">
            <v>78813</v>
          </cell>
          <cell r="AA4">
            <v>450000</v>
          </cell>
          <cell r="AB4">
            <v>788500</v>
          </cell>
          <cell r="AC4">
            <v>252400</v>
          </cell>
          <cell r="AD4">
            <v>254927</v>
          </cell>
          <cell r="AE4">
            <v>342600</v>
          </cell>
          <cell r="AF4">
            <v>626374</v>
          </cell>
          <cell r="AG4">
            <v>889218</v>
          </cell>
          <cell r="AH4">
            <v>780502</v>
          </cell>
          <cell r="AI4">
            <v>741553</v>
          </cell>
          <cell r="AJ4">
            <v>1011081</v>
          </cell>
          <cell r="AK4">
            <v>852923</v>
          </cell>
          <cell r="AL4">
            <v>1188373</v>
          </cell>
          <cell r="AM4">
            <v>0</v>
          </cell>
          <cell r="AN4">
            <v>0</v>
          </cell>
          <cell r="AO4">
            <v>100000</v>
          </cell>
          <cell r="AP4">
            <v>125200</v>
          </cell>
          <cell r="AQ4">
            <v>225200</v>
          </cell>
          <cell r="AR4">
            <v>147600</v>
          </cell>
          <cell r="AS4">
            <v>129084</v>
          </cell>
          <cell r="AT4">
            <v>255115</v>
          </cell>
          <cell r="AU4">
            <v>213442</v>
          </cell>
          <cell r="AV4">
            <v>297838</v>
          </cell>
          <cell r="AW4">
            <v>0</v>
          </cell>
          <cell r="AX4">
            <v>0</v>
          </cell>
          <cell r="AY4">
            <v>62000</v>
          </cell>
          <cell r="AZ4">
            <v>62000</v>
          </cell>
          <cell r="BA4">
            <v>108600</v>
          </cell>
          <cell r="BB4">
            <v>45151</v>
          </cell>
          <cell r="BC4">
            <v>67511</v>
          </cell>
          <cell r="BD4">
            <v>56463</v>
          </cell>
          <cell r="BE4">
            <v>78813</v>
          </cell>
          <cell r="BF4">
            <v>0</v>
          </cell>
          <cell r="BG4">
            <v>0</v>
          </cell>
          <cell r="BH4">
            <v>450000</v>
          </cell>
          <cell r="BI4">
            <v>788500</v>
          </cell>
        </row>
        <row r="5">
          <cell r="A5" t="str">
            <v>Amador</v>
          </cell>
          <cell r="B5">
            <v>0</v>
          </cell>
          <cell r="C5">
            <v>0</v>
          </cell>
          <cell r="D5">
            <v>0</v>
          </cell>
          <cell r="E5">
            <v>0</v>
          </cell>
          <cell r="F5">
            <v>0</v>
          </cell>
          <cell r="G5">
            <v>0</v>
          </cell>
          <cell r="H5">
            <v>0</v>
          </cell>
          <cell r="I5">
            <v>0</v>
          </cell>
          <cell r="J5">
            <v>0</v>
          </cell>
          <cell r="K5">
            <v>541570</v>
          </cell>
          <cell r="L5">
            <v>0</v>
          </cell>
          <cell r="M5">
            <v>0</v>
          </cell>
          <cell r="N5">
            <v>17226</v>
          </cell>
          <cell r="O5">
            <v>10661</v>
          </cell>
          <cell r="P5">
            <v>0</v>
          </cell>
          <cell r="Q5">
            <v>42254</v>
          </cell>
          <cell r="R5">
            <v>66972</v>
          </cell>
          <cell r="S5">
            <v>530252</v>
          </cell>
          <cell r="T5">
            <v>108521</v>
          </cell>
          <cell r="U5">
            <v>108038</v>
          </cell>
          <cell r="V5">
            <v>183373</v>
          </cell>
          <cell r="W5">
            <v>54005</v>
          </cell>
          <cell r="X5">
            <v>8821</v>
          </cell>
          <cell r="Y5">
            <v>26551</v>
          </cell>
          <cell r="Z5">
            <v>140310</v>
          </cell>
          <cell r="AA5">
            <v>189061</v>
          </cell>
          <cell r="AB5">
            <v>325012</v>
          </cell>
          <cell r="AC5">
            <v>526300</v>
          </cell>
          <cell r="AD5">
            <v>531615</v>
          </cell>
          <cell r="AE5">
            <v>857207</v>
          </cell>
          <cell r="AF5">
            <v>1301678</v>
          </cell>
          <cell r="AG5">
            <v>1674152</v>
          </cell>
          <cell r="AH5">
            <v>1444666</v>
          </cell>
          <cell r="AI5">
            <v>1364585</v>
          </cell>
          <cell r="AJ5">
            <v>1803060</v>
          </cell>
          <cell r="AK5">
            <v>1522185</v>
          </cell>
          <cell r="AL5">
            <v>2121662</v>
          </cell>
          <cell r="AM5">
            <v>0</v>
          </cell>
          <cell r="AN5">
            <v>0</v>
          </cell>
          <cell r="AO5">
            <v>100000</v>
          </cell>
          <cell r="AP5">
            <v>196000</v>
          </cell>
          <cell r="AQ5">
            <v>299653</v>
          </cell>
          <cell r="AR5">
            <v>196298</v>
          </cell>
          <cell r="AS5">
            <v>168901</v>
          </cell>
          <cell r="AT5">
            <v>450416</v>
          </cell>
          <cell r="AU5">
            <v>380406</v>
          </cell>
          <cell r="AV5">
            <v>530252</v>
          </cell>
          <cell r="AW5">
            <v>0</v>
          </cell>
          <cell r="AX5">
            <v>0</v>
          </cell>
          <cell r="AY5">
            <v>115200</v>
          </cell>
          <cell r="AZ5">
            <v>116429</v>
          </cell>
          <cell r="BA5">
            <v>195808</v>
          </cell>
          <cell r="BB5">
            <v>81798</v>
          </cell>
          <cell r="BC5">
            <v>119114</v>
          </cell>
          <cell r="BD5">
            <v>100506</v>
          </cell>
          <cell r="BE5">
            <v>140310</v>
          </cell>
          <cell r="BF5">
            <v>0</v>
          </cell>
          <cell r="BG5">
            <v>0</v>
          </cell>
          <cell r="BH5">
            <v>450000</v>
          </cell>
          <cell r="BI5">
            <v>788500</v>
          </cell>
        </row>
        <row r="6">
          <cell r="A6" t="str">
            <v>Berkeley City</v>
          </cell>
          <cell r="B6">
            <v>0</v>
          </cell>
          <cell r="C6">
            <v>0</v>
          </cell>
          <cell r="D6">
            <v>0</v>
          </cell>
          <cell r="E6">
            <v>0</v>
          </cell>
          <cell r="F6">
            <v>0</v>
          </cell>
          <cell r="G6">
            <v>0</v>
          </cell>
          <cell r="H6">
            <v>0</v>
          </cell>
          <cell r="I6">
            <v>0</v>
          </cell>
          <cell r="J6">
            <v>0</v>
          </cell>
          <cell r="K6">
            <v>0</v>
          </cell>
          <cell r="L6">
            <v>0</v>
          </cell>
          <cell r="M6">
            <v>0</v>
          </cell>
          <cell r="N6">
            <v>155937</v>
          </cell>
          <cell r="O6">
            <v>87906</v>
          </cell>
          <cell r="P6">
            <v>0</v>
          </cell>
          <cell r="Q6">
            <v>0</v>
          </cell>
          <cell r="R6">
            <v>0</v>
          </cell>
          <cell r="S6">
            <v>0</v>
          </cell>
          <cell r="T6">
            <v>214800</v>
          </cell>
          <cell r="U6">
            <v>0</v>
          </cell>
          <cell r="V6">
            <v>0</v>
          </cell>
          <cell r="W6">
            <v>0</v>
          </cell>
          <cell r="X6">
            <v>0</v>
          </cell>
          <cell r="Y6">
            <v>0</v>
          </cell>
          <cell r="Z6">
            <v>122025</v>
          </cell>
          <cell r="AA6">
            <v>121105</v>
          </cell>
          <cell r="AB6">
            <v>1322116</v>
          </cell>
          <cell r="AC6">
            <v>250000</v>
          </cell>
          <cell r="AD6">
            <v>252503</v>
          </cell>
          <cell r="AE6">
            <v>2207500</v>
          </cell>
          <cell r="AF6">
            <v>1893500</v>
          </cell>
          <cell r="AG6">
            <v>2689225</v>
          </cell>
          <cell r="AH6">
            <v>2340807</v>
          </cell>
          <cell r="AI6">
            <v>2213281</v>
          </cell>
          <cell r="AJ6">
            <v>3331004</v>
          </cell>
          <cell r="AK6">
            <v>2810920</v>
          </cell>
          <cell r="AL6">
            <v>3917811</v>
          </cell>
          <cell r="AM6">
            <v>0</v>
          </cell>
          <cell r="AN6">
            <v>0</v>
          </cell>
          <cell r="AO6">
            <v>370300</v>
          </cell>
          <cell r="AP6">
            <v>769700</v>
          </cell>
          <cell r="AQ6">
            <v>1080331</v>
          </cell>
          <cell r="AR6">
            <v>714658</v>
          </cell>
          <cell r="AS6">
            <v>614953</v>
          </cell>
          <cell r="AT6">
            <v>834477</v>
          </cell>
          <cell r="AU6">
            <v>703443</v>
          </cell>
          <cell r="AV6">
            <v>979794</v>
          </cell>
          <cell r="AW6">
            <v>0</v>
          </cell>
          <cell r="AX6">
            <v>0</v>
          </cell>
          <cell r="AY6">
            <v>214800</v>
          </cell>
          <cell r="AZ6">
            <v>214940</v>
          </cell>
          <cell r="BA6">
            <v>363211</v>
          </cell>
          <cell r="BB6">
            <v>147832</v>
          </cell>
          <cell r="BC6">
            <v>219447</v>
          </cell>
          <cell r="BD6">
            <v>185071</v>
          </cell>
          <cell r="BE6">
            <v>257841</v>
          </cell>
          <cell r="BF6">
            <v>0</v>
          </cell>
          <cell r="BG6">
            <v>0</v>
          </cell>
          <cell r="BH6">
            <v>656860</v>
          </cell>
          <cell r="BI6">
            <v>1432100</v>
          </cell>
        </row>
        <row r="7">
          <cell r="A7" t="str">
            <v>Butte</v>
          </cell>
          <cell r="B7">
            <v>0</v>
          </cell>
          <cell r="C7">
            <v>0</v>
          </cell>
          <cell r="D7">
            <v>0</v>
          </cell>
          <cell r="E7">
            <v>0</v>
          </cell>
          <cell r="F7">
            <v>0</v>
          </cell>
          <cell r="G7">
            <v>0</v>
          </cell>
          <cell r="H7">
            <v>0</v>
          </cell>
          <cell r="I7">
            <v>0</v>
          </cell>
          <cell r="J7">
            <v>0</v>
          </cell>
          <cell r="K7">
            <v>0</v>
          </cell>
          <cell r="L7">
            <v>0</v>
          </cell>
          <cell r="M7">
            <v>0</v>
          </cell>
          <cell r="N7">
            <v>0</v>
          </cell>
          <cell r="O7">
            <v>0</v>
          </cell>
          <cell r="P7">
            <v>0</v>
          </cell>
          <cell r="Q7">
            <v>0</v>
          </cell>
          <cell r="R7">
            <v>0</v>
          </cell>
          <cell r="S7">
            <v>0</v>
          </cell>
          <cell r="T7">
            <v>256411</v>
          </cell>
          <cell r="U7">
            <v>0</v>
          </cell>
          <cell r="V7">
            <v>0</v>
          </cell>
          <cell r="W7">
            <v>0</v>
          </cell>
          <cell r="X7">
            <v>0</v>
          </cell>
          <cell r="Y7">
            <v>0</v>
          </cell>
          <cell r="Z7">
            <v>506975</v>
          </cell>
          <cell r="AA7">
            <v>56800</v>
          </cell>
          <cell r="AB7">
            <v>0</v>
          </cell>
          <cell r="AC7">
            <v>1979800</v>
          </cell>
          <cell r="AD7">
            <v>2070429</v>
          </cell>
          <cell r="AE7">
            <v>3779104</v>
          </cell>
          <cell r="AF7">
            <v>4201590</v>
          </cell>
          <cell r="AG7">
            <v>5448817</v>
          </cell>
          <cell r="AH7">
            <v>4680650</v>
          </cell>
          <cell r="AI7">
            <v>4404749</v>
          </cell>
          <cell r="AJ7">
            <v>6449507</v>
          </cell>
          <cell r="AK7">
            <v>5429459</v>
          </cell>
          <cell r="AL7">
            <v>7569786</v>
          </cell>
          <cell r="AM7">
            <v>0</v>
          </cell>
          <cell r="AN7">
            <v>0</v>
          </cell>
          <cell r="AO7">
            <v>639300</v>
          </cell>
          <cell r="AP7">
            <v>1326200</v>
          </cell>
          <cell r="AQ7">
            <v>1888104</v>
          </cell>
          <cell r="AR7">
            <v>1282181</v>
          </cell>
          <cell r="AS7">
            <v>1071257</v>
          </cell>
          <cell r="AT7">
            <v>1611062</v>
          </cell>
          <cell r="AU7">
            <v>1357485</v>
          </cell>
          <cell r="AV7">
            <v>1893117</v>
          </cell>
          <cell r="AW7">
            <v>0</v>
          </cell>
          <cell r="AX7">
            <v>0</v>
          </cell>
          <cell r="AY7">
            <v>418100</v>
          </cell>
          <cell r="AZ7">
            <v>424845</v>
          </cell>
          <cell r="BA7">
            <v>726762</v>
          </cell>
          <cell r="BB7">
            <v>311852</v>
          </cell>
          <cell r="BC7">
            <v>427933</v>
          </cell>
          <cell r="BD7">
            <v>360322</v>
          </cell>
          <cell r="BE7">
            <v>506975</v>
          </cell>
          <cell r="BF7">
            <v>0</v>
          </cell>
          <cell r="BG7">
            <v>0</v>
          </cell>
          <cell r="BH7">
            <v>1128860</v>
          </cell>
          <cell r="BI7">
            <v>2430900</v>
          </cell>
        </row>
        <row r="8">
          <cell r="A8" t="str">
            <v>Calaveras</v>
          </cell>
          <cell r="B8">
            <v>0</v>
          </cell>
          <cell r="C8">
            <v>0</v>
          </cell>
          <cell r="D8">
            <v>0</v>
          </cell>
          <cell r="E8">
            <v>0</v>
          </cell>
          <cell r="F8">
            <v>0</v>
          </cell>
          <cell r="G8">
            <v>0</v>
          </cell>
          <cell r="H8">
            <v>0</v>
          </cell>
          <cell r="I8">
            <v>0</v>
          </cell>
          <cell r="J8">
            <v>0</v>
          </cell>
          <cell r="K8">
            <v>1173747</v>
          </cell>
          <cell r="L8">
            <v>0</v>
          </cell>
          <cell r="M8">
            <v>0</v>
          </cell>
          <cell r="N8">
            <v>0</v>
          </cell>
          <cell r="O8">
            <v>0</v>
          </cell>
          <cell r="P8">
            <v>0</v>
          </cell>
          <cell r="Q8">
            <v>0</v>
          </cell>
          <cell r="R8">
            <v>0</v>
          </cell>
          <cell r="S8">
            <v>446895</v>
          </cell>
          <cell r="T8">
            <v>27322</v>
          </cell>
          <cell r="U8">
            <v>8065</v>
          </cell>
          <cell r="V8">
            <v>88487</v>
          </cell>
          <cell r="W8">
            <v>0</v>
          </cell>
          <cell r="X8">
            <v>16390</v>
          </cell>
          <cell r="Y8">
            <v>0</v>
          </cell>
          <cell r="Z8">
            <v>58248</v>
          </cell>
          <cell r="AA8">
            <v>72885</v>
          </cell>
          <cell r="AB8">
            <v>49110</v>
          </cell>
          <cell r="AC8">
            <v>603400</v>
          </cell>
          <cell r="AD8">
            <v>609504</v>
          </cell>
          <cell r="AE8">
            <v>997647</v>
          </cell>
          <cell r="AF8">
            <v>1438895</v>
          </cell>
          <cell r="AG8">
            <v>1781240</v>
          </cell>
          <cell r="AH8">
            <v>1564209</v>
          </cell>
          <cell r="AI8">
            <v>1464721</v>
          </cell>
          <cell r="AJ8">
            <v>1965034</v>
          </cell>
          <cell r="AK8">
            <v>1658075</v>
          </cell>
          <cell r="AL8">
            <v>2306327</v>
          </cell>
          <cell r="AM8">
            <v>0</v>
          </cell>
          <cell r="AN8">
            <v>0</v>
          </cell>
          <cell r="AO8">
            <v>121100</v>
          </cell>
          <cell r="AP8">
            <v>252613</v>
          </cell>
          <cell r="AQ8">
            <v>365215</v>
          </cell>
          <cell r="AR8">
            <v>246007</v>
          </cell>
          <cell r="AS8">
            <v>209417</v>
          </cell>
          <cell r="AT8">
            <v>490856</v>
          </cell>
          <cell r="AU8">
            <v>414436</v>
          </cell>
          <cell r="AV8">
            <v>576878</v>
          </cell>
          <cell r="AW8">
            <v>0</v>
          </cell>
          <cell r="AX8">
            <v>0</v>
          </cell>
          <cell r="AY8">
            <v>126457</v>
          </cell>
          <cell r="AZ8">
            <v>126987</v>
          </cell>
          <cell r="BA8">
            <v>214206</v>
          </cell>
          <cell r="BB8">
            <v>89523</v>
          </cell>
          <cell r="BC8">
            <v>130574</v>
          </cell>
          <cell r="BD8">
            <v>110078</v>
          </cell>
          <cell r="BE8">
            <v>152505</v>
          </cell>
          <cell r="BF8">
            <v>0</v>
          </cell>
          <cell r="BG8">
            <v>0</v>
          </cell>
          <cell r="BH8">
            <v>450000</v>
          </cell>
          <cell r="BI8">
            <v>788500</v>
          </cell>
        </row>
        <row r="9">
          <cell r="A9" t="str">
            <v>Colusa</v>
          </cell>
          <cell r="B9">
            <v>0</v>
          </cell>
          <cell r="C9">
            <v>0</v>
          </cell>
          <cell r="D9">
            <v>0</v>
          </cell>
          <cell r="E9">
            <v>0</v>
          </cell>
          <cell r="F9">
            <v>0</v>
          </cell>
          <cell r="G9">
            <v>0</v>
          </cell>
          <cell r="H9">
            <v>0</v>
          </cell>
          <cell r="I9">
            <v>0</v>
          </cell>
          <cell r="J9">
            <v>503420</v>
          </cell>
          <cell r="K9">
            <v>1913066</v>
          </cell>
          <cell r="L9">
            <v>0</v>
          </cell>
          <cell r="M9">
            <v>0</v>
          </cell>
          <cell r="N9">
            <v>83502</v>
          </cell>
          <cell r="O9">
            <v>0</v>
          </cell>
          <cell r="P9">
            <v>0</v>
          </cell>
          <cell r="Q9">
            <v>0</v>
          </cell>
          <cell r="R9">
            <v>0</v>
          </cell>
          <cell r="S9">
            <v>327325</v>
          </cell>
          <cell r="T9">
            <v>101541</v>
          </cell>
          <cell r="U9">
            <v>94928</v>
          </cell>
          <cell r="V9">
            <v>148973</v>
          </cell>
          <cell r="W9">
            <v>53692</v>
          </cell>
          <cell r="X9">
            <v>86498</v>
          </cell>
          <cell r="Y9">
            <v>0</v>
          </cell>
          <cell r="Z9">
            <v>0</v>
          </cell>
          <cell r="AA9">
            <v>25728</v>
          </cell>
          <cell r="AB9">
            <v>0</v>
          </cell>
          <cell r="AC9">
            <v>426700</v>
          </cell>
          <cell r="AD9">
            <v>436771</v>
          </cell>
          <cell r="AE9">
            <v>703804</v>
          </cell>
          <cell r="AF9">
            <v>1183048</v>
          </cell>
          <cell r="AG9">
            <v>1560710</v>
          </cell>
          <cell r="AH9">
            <v>1334213</v>
          </cell>
          <cell r="AI9">
            <v>1315541</v>
          </cell>
          <cell r="AJ9">
            <v>1670394</v>
          </cell>
          <cell r="AK9">
            <v>1376375</v>
          </cell>
          <cell r="AL9">
            <v>1913066</v>
          </cell>
          <cell r="AM9">
            <v>0</v>
          </cell>
          <cell r="AN9">
            <v>0</v>
          </cell>
          <cell r="AO9">
            <v>100000</v>
          </cell>
          <cell r="AP9">
            <v>128856</v>
          </cell>
          <cell r="AQ9">
            <v>240197</v>
          </cell>
          <cell r="AR9">
            <v>155835</v>
          </cell>
          <cell r="AS9">
            <v>148408</v>
          </cell>
          <cell r="AT9">
            <v>419982</v>
          </cell>
          <cell r="AU9">
            <v>345415</v>
          </cell>
          <cell r="AV9">
            <v>482461</v>
          </cell>
          <cell r="AW9">
            <v>0</v>
          </cell>
          <cell r="AX9">
            <v>0</v>
          </cell>
          <cell r="AY9">
            <v>101541</v>
          </cell>
          <cell r="AZ9">
            <v>103818</v>
          </cell>
          <cell r="BA9">
            <v>176143</v>
          </cell>
          <cell r="BB9">
            <v>93637</v>
          </cell>
          <cell r="BC9">
            <v>118182</v>
          </cell>
          <cell r="BD9">
            <v>92468</v>
          </cell>
          <cell r="BE9">
            <v>129639</v>
          </cell>
          <cell r="BF9">
            <v>0</v>
          </cell>
          <cell r="BG9">
            <v>0</v>
          </cell>
          <cell r="BH9">
            <v>450003</v>
          </cell>
          <cell r="BI9">
            <v>788500</v>
          </cell>
        </row>
        <row r="10">
          <cell r="A10" t="str">
            <v>Contra Costa</v>
          </cell>
          <cell r="B10">
            <v>0</v>
          </cell>
          <cell r="C10">
            <v>0</v>
          </cell>
          <cell r="D10">
            <v>0</v>
          </cell>
          <cell r="E10">
            <v>0</v>
          </cell>
          <cell r="F10">
            <v>0</v>
          </cell>
          <cell r="G10">
            <v>0</v>
          </cell>
          <cell r="H10">
            <v>0</v>
          </cell>
          <cell r="I10">
            <v>0</v>
          </cell>
          <cell r="J10">
            <v>0</v>
          </cell>
          <cell r="K10">
            <v>0</v>
          </cell>
          <cell r="L10">
            <v>0</v>
          </cell>
          <cell r="M10">
            <v>0</v>
          </cell>
          <cell r="N10">
            <v>2059690</v>
          </cell>
          <cell r="O10">
            <v>0</v>
          </cell>
          <cell r="P10">
            <v>0</v>
          </cell>
          <cell r="Q10">
            <v>0</v>
          </cell>
          <cell r="R10">
            <v>0</v>
          </cell>
          <cell r="S10">
            <v>0</v>
          </cell>
          <cell r="T10">
            <v>0</v>
          </cell>
          <cell r="U10">
            <v>0</v>
          </cell>
          <cell r="V10">
            <v>0</v>
          </cell>
          <cell r="W10">
            <v>0</v>
          </cell>
          <cell r="X10">
            <v>0</v>
          </cell>
          <cell r="Y10">
            <v>0</v>
          </cell>
          <cell r="Z10">
            <v>0</v>
          </cell>
          <cell r="AA10">
            <v>167226</v>
          </cell>
          <cell r="AB10">
            <v>0</v>
          </cell>
          <cell r="AC10">
            <v>7121500</v>
          </cell>
          <cell r="AD10">
            <v>7449967</v>
          </cell>
          <cell r="AE10">
            <v>12473665</v>
          </cell>
          <cell r="AF10">
            <v>14769722</v>
          </cell>
          <cell r="AG10">
            <v>20407145</v>
          </cell>
          <cell r="AH10">
            <v>17827071</v>
          </cell>
          <cell r="AI10">
            <v>16874771</v>
          </cell>
          <cell r="AJ10">
            <v>25060767</v>
          </cell>
          <cell r="AK10">
            <v>21200659</v>
          </cell>
          <cell r="AL10">
            <v>29510233</v>
          </cell>
          <cell r="AM10">
            <v>0</v>
          </cell>
          <cell r="AN10">
            <v>0</v>
          </cell>
          <cell r="AO10">
            <v>2686300</v>
          </cell>
          <cell r="AP10">
            <v>5602801</v>
          </cell>
          <cell r="AQ10">
            <v>7819343</v>
          </cell>
          <cell r="AR10">
            <v>5222848</v>
          </cell>
          <cell r="AS10">
            <v>4499390</v>
          </cell>
          <cell r="AT10">
            <v>6290450</v>
          </cell>
          <cell r="AU10">
            <v>5300165</v>
          </cell>
          <cell r="AV10">
            <v>7377558</v>
          </cell>
          <cell r="AW10">
            <v>0</v>
          </cell>
          <cell r="AX10">
            <v>0</v>
          </cell>
          <cell r="AY10">
            <v>1618515</v>
          </cell>
          <cell r="AZ10">
            <v>1620638</v>
          </cell>
          <cell r="BA10">
            <v>2741822</v>
          </cell>
          <cell r="BB10">
            <v>1135307</v>
          </cell>
          <cell r="BC10">
            <v>1665643</v>
          </cell>
          <cell r="BD10">
            <v>1394781</v>
          </cell>
          <cell r="BE10">
            <v>1941463</v>
          </cell>
          <cell r="BF10">
            <v>0</v>
          </cell>
          <cell r="BG10">
            <v>0</v>
          </cell>
          <cell r="BH10">
            <v>4738030</v>
          </cell>
          <cell r="BI10">
            <v>10223247</v>
          </cell>
        </row>
        <row r="11">
          <cell r="A11" t="str">
            <v>Del Norte</v>
          </cell>
          <cell r="B11">
            <v>0</v>
          </cell>
          <cell r="C11">
            <v>0</v>
          </cell>
          <cell r="D11">
            <v>0</v>
          </cell>
          <cell r="E11">
            <v>0</v>
          </cell>
          <cell r="F11">
            <v>0</v>
          </cell>
          <cell r="G11">
            <v>0</v>
          </cell>
          <cell r="H11">
            <v>0</v>
          </cell>
          <cell r="I11">
            <v>0</v>
          </cell>
          <cell r="J11">
            <v>0</v>
          </cell>
          <cell r="K11">
            <v>0</v>
          </cell>
          <cell r="L11">
            <v>28750</v>
          </cell>
          <cell r="M11">
            <v>233258</v>
          </cell>
          <cell r="N11">
            <v>43368</v>
          </cell>
          <cell r="O11">
            <v>0</v>
          </cell>
          <cell r="P11">
            <v>0</v>
          </cell>
          <cell r="Q11">
            <v>0</v>
          </cell>
          <cell r="R11">
            <v>0</v>
          </cell>
          <cell r="S11">
            <v>0</v>
          </cell>
          <cell r="T11">
            <v>89946</v>
          </cell>
          <cell r="U11">
            <v>26682</v>
          </cell>
          <cell r="V11">
            <v>30509</v>
          </cell>
          <cell r="W11">
            <v>0</v>
          </cell>
          <cell r="X11">
            <v>0</v>
          </cell>
          <cell r="Y11">
            <v>0</v>
          </cell>
          <cell r="Z11">
            <v>288812</v>
          </cell>
          <cell r="AA11">
            <v>225673</v>
          </cell>
          <cell r="AB11">
            <v>832232</v>
          </cell>
          <cell r="AC11">
            <v>470800</v>
          </cell>
          <cell r="AD11">
            <v>490088</v>
          </cell>
          <cell r="AE11">
            <v>798015</v>
          </cell>
          <cell r="AF11">
            <v>1229191</v>
          </cell>
          <cell r="AG11">
            <v>1579317</v>
          </cell>
          <cell r="AH11">
            <v>1378628</v>
          </cell>
          <cell r="AI11">
            <v>1300360</v>
          </cell>
          <cell r="AJ11">
            <v>1709788</v>
          </cell>
          <cell r="AK11">
            <v>1448900</v>
          </cell>
          <cell r="AL11">
            <v>2019474</v>
          </cell>
          <cell r="AM11">
            <v>0</v>
          </cell>
          <cell r="AN11">
            <v>0</v>
          </cell>
          <cell r="AO11">
            <v>100000</v>
          </cell>
          <cell r="AP11">
            <v>161700</v>
          </cell>
          <cell r="AQ11">
            <v>261700</v>
          </cell>
          <cell r="AR11">
            <v>174080</v>
          </cell>
          <cell r="AS11">
            <v>150073</v>
          </cell>
          <cell r="AT11">
            <v>428164</v>
          </cell>
          <cell r="AU11">
            <v>363550</v>
          </cell>
          <cell r="AV11">
            <v>506217</v>
          </cell>
          <cell r="AW11">
            <v>0</v>
          </cell>
          <cell r="AX11">
            <v>0</v>
          </cell>
          <cell r="AY11">
            <v>108100</v>
          </cell>
          <cell r="AZ11">
            <v>108100</v>
          </cell>
          <cell r="BA11">
            <v>186989</v>
          </cell>
          <cell r="BB11">
            <v>77076</v>
          </cell>
          <cell r="BC11">
            <v>113017</v>
          </cell>
          <cell r="BD11">
            <v>96138</v>
          </cell>
          <cell r="BE11">
            <v>134107</v>
          </cell>
          <cell r="BF11">
            <v>0</v>
          </cell>
          <cell r="BG11">
            <v>0</v>
          </cell>
          <cell r="BH11">
            <v>450000</v>
          </cell>
          <cell r="BI11">
            <v>788500</v>
          </cell>
        </row>
        <row r="12">
          <cell r="A12" t="str">
            <v>El Dorado</v>
          </cell>
          <cell r="B12">
            <v>0</v>
          </cell>
          <cell r="C12">
            <v>0</v>
          </cell>
          <cell r="D12">
            <v>0</v>
          </cell>
          <cell r="E12">
            <v>0</v>
          </cell>
          <cell r="F12">
            <v>0</v>
          </cell>
          <cell r="G12">
            <v>0</v>
          </cell>
          <cell r="H12">
            <v>0</v>
          </cell>
          <cell r="I12">
            <v>0</v>
          </cell>
          <cell r="J12">
            <v>0</v>
          </cell>
          <cell r="K12">
            <v>0</v>
          </cell>
          <cell r="L12">
            <v>0</v>
          </cell>
          <cell r="M12">
            <v>0</v>
          </cell>
          <cell r="N12">
            <v>0</v>
          </cell>
          <cell r="O12">
            <v>579150</v>
          </cell>
          <cell r="P12">
            <v>86126</v>
          </cell>
          <cell r="Q12">
            <v>329457</v>
          </cell>
          <cell r="R12">
            <v>43721</v>
          </cell>
          <cell r="S12">
            <v>396686</v>
          </cell>
          <cell r="T12">
            <v>395176</v>
          </cell>
          <cell r="U12">
            <v>0</v>
          </cell>
          <cell r="V12">
            <v>300036</v>
          </cell>
          <cell r="W12">
            <v>201890</v>
          </cell>
          <cell r="X12">
            <v>434720</v>
          </cell>
          <cell r="Y12">
            <v>245703</v>
          </cell>
          <cell r="Z12">
            <v>206307</v>
          </cell>
          <cell r="AA12">
            <v>13732</v>
          </cell>
          <cell r="AB12">
            <v>354617</v>
          </cell>
          <cell r="AC12">
            <v>1423300</v>
          </cell>
          <cell r="AD12">
            <v>1504844</v>
          </cell>
          <cell r="AE12">
            <v>2968836</v>
          </cell>
          <cell r="AF12">
            <v>2902646</v>
          </cell>
          <cell r="AG12">
            <v>3752542</v>
          </cell>
          <cell r="AH12">
            <v>3266306</v>
          </cell>
          <cell r="AI12">
            <v>3091760</v>
          </cell>
          <cell r="AJ12">
            <v>4469725</v>
          </cell>
          <cell r="AK12">
            <v>3780682</v>
          </cell>
          <cell r="AL12">
            <v>5266555</v>
          </cell>
          <cell r="AM12">
            <v>0</v>
          </cell>
          <cell r="AN12">
            <v>0</v>
          </cell>
          <cell r="AO12">
            <v>431100</v>
          </cell>
          <cell r="AP12">
            <v>891500</v>
          </cell>
          <cell r="AQ12">
            <v>1241770</v>
          </cell>
          <cell r="AR12">
            <v>823073</v>
          </cell>
          <cell r="AS12">
            <v>710273</v>
          </cell>
          <cell r="AT12">
            <v>1118103</v>
          </cell>
          <cell r="AU12">
            <v>945669</v>
          </cell>
          <cell r="AV12">
            <v>1317464</v>
          </cell>
          <cell r="AW12">
            <v>0</v>
          </cell>
          <cell r="AX12">
            <v>0</v>
          </cell>
          <cell r="AY12">
            <v>292000</v>
          </cell>
          <cell r="AZ12">
            <v>292339</v>
          </cell>
          <cell r="BA12">
            <v>488788</v>
          </cell>
          <cell r="BB12">
            <v>202946</v>
          </cell>
          <cell r="BC12">
            <v>295146</v>
          </cell>
          <cell r="BD12">
            <v>250213</v>
          </cell>
          <cell r="BE12">
            <v>349767</v>
          </cell>
          <cell r="BF12">
            <v>0</v>
          </cell>
          <cell r="BG12">
            <v>0</v>
          </cell>
          <cell r="BH12">
            <v>755020</v>
          </cell>
          <cell r="BI12">
            <v>1624100</v>
          </cell>
        </row>
        <row r="13">
          <cell r="A13" t="str">
            <v>Fresno</v>
          </cell>
          <cell r="B13">
            <v>0</v>
          </cell>
          <cell r="C13">
            <v>0</v>
          </cell>
          <cell r="D13">
            <v>0</v>
          </cell>
          <cell r="E13">
            <v>0</v>
          </cell>
          <cell r="F13">
            <v>0</v>
          </cell>
          <cell r="G13">
            <v>0</v>
          </cell>
          <cell r="H13">
            <v>0</v>
          </cell>
          <cell r="I13">
            <v>0</v>
          </cell>
          <cell r="J13">
            <v>0</v>
          </cell>
          <cell r="K13">
            <v>14417464</v>
          </cell>
          <cell r="L13">
            <v>0</v>
          </cell>
          <cell r="M13">
            <v>0</v>
          </cell>
          <cell r="N13">
            <v>1240689</v>
          </cell>
          <cell r="O13">
            <v>0</v>
          </cell>
          <cell r="P13">
            <v>0</v>
          </cell>
          <cell r="Q13">
            <v>0</v>
          </cell>
          <cell r="R13">
            <v>0</v>
          </cell>
          <cell r="S13">
            <v>5229325</v>
          </cell>
          <cell r="T13">
            <v>1467376</v>
          </cell>
          <cell r="U13">
            <v>1430021</v>
          </cell>
          <cell r="V13">
            <v>907680</v>
          </cell>
          <cell r="W13">
            <v>0</v>
          </cell>
          <cell r="X13">
            <v>0</v>
          </cell>
          <cell r="Y13">
            <v>0</v>
          </cell>
          <cell r="Z13">
            <v>333626</v>
          </cell>
          <cell r="AA13">
            <v>3297666</v>
          </cell>
          <cell r="AB13">
            <v>5830760</v>
          </cell>
          <cell r="AC13">
            <v>7962400</v>
          </cell>
          <cell r="AD13">
            <v>8245519</v>
          </cell>
          <cell r="AE13">
            <v>13774405</v>
          </cell>
          <cell r="AF13">
            <v>16503974</v>
          </cell>
          <cell r="AG13">
            <v>22626434</v>
          </cell>
          <cell r="AH13">
            <v>19799094</v>
          </cell>
          <cell r="AI13">
            <v>18744271</v>
          </cell>
          <cell r="AJ13">
            <v>27291604</v>
          </cell>
          <cell r="AK13">
            <v>23204784</v>
          </cell>
          <cell r="AL13">
            <v>32286081</v>
          </cell>
          <cell r="AM13">
            <v>0</v>
          </cell>
          <cell r="AN13">
            <v>0</v>
          </cell>
          <cell r="AO13">
            <v>2721000</v>
          </cell>
          <cell r="AP13">
            <v>5739366</v>
          </cell>
          <cell r="AQ13">
            <v>8232508</v>
          </cell>
          <cell r="AR13">
            <v>5736326</v>
          </cell>
          <cell r="AS13">
            <v>4894936</v>
          </cell>
          <cell r="AT13">
            <v>6912593</v>
          </cell>
          <cell r="AU13">
            <v>5871962</v>
          </cell>
          <cell r="AV13">
            <v>8133874</v>
          </cell>
          <cell r="AW13">
            <v>0</v>
          </cell>
          <cell r="AX13">
            <v>0</v>
          </cell>
          <cell r="AY13">
            <v>1739800</v>
          </cell>
          <cell r="AZ13">
            <v>1748167</v>
          </cell>
          <cell r="BA13">
            <v>2958160</v>
          </cell>
          <cell r="BB13">
            <v>1282154</v>
          </cell>
          <cell r="BC13">
            <v>1869298</v>
          </cell>
          <cell r="BD13">
            <v>1584705</v>
          </cell>
          <cell r="BE13">
            <v>2174374</v>
          </cell>
          <cell r="BF13">
            <v>0</v>
          </cell>
          <cell r="BG13">
            <v>0</v>
          </cell>
          <cell r="BH13">
            <v>4986002</v>
          </cell>
          <cell r="BI13">
            <v>11047300</v>
          </cell>
        </row>
        <row r="14">
          <cell r="A14" t="str">
            <v>Glenn</v>
          </cell>
          <cell r="B14">
            <v>0</v>
          </cell>
          <cell r="C14">
            <v>0</v>
          </cell>
          <cell r="D14">
            <v>0</v>
          </cell>
          <cell r="E14">
            <v>0</v>
          </cell>
          <cell r="F14">
            <v>0</v>
          </cell>
          <cell r="G14">
            <v>0</v>
          </cell>
          <cell r="H14">
            <v>0</v>
          </cell>
          <cell r="I14">
            <v>0</v>
          </cell>
          <cell r="J14">
            <v>0</v>
          </cell>
          <cell r="K14">
            <v>0</v>
          </cell>
          <cell r="L14">
            <v>0</v>
          </cell>
          <cell r="M14">
            <v>0</v>
          </cell>
          <cell r="N14">
            <v>0</v>
          </cell>
          <cell r="O14">
            <v>0</v>
          </cell>
          <cell r="P14">
            <v>0</v>
          </cell>
          <cell r="Q14">
            <v>0</v>
          </cell>
          <cell r="R14">
            <v>0</v>
          </cell>
          <cell r="S14">
            <v>0</v>
          </cell>
          <cell r="T14">
            <v>104392</v>
          </cell>
          <cell r="U14">
            <v>0</v>
          </cell>
          <cell r="V14">
            <v>0</v>
          </cell>
          <cell r="W14">
            <v>0</v>
          </cell>
          <cell r="X14">
            <v>0</v>
          </cell>
          <cell r="Y14">
            <v>0</v>
          </cell>
          <cell r="Z14">
            <v>0</v>
          </cell>
          <cell r="AA14">
            <v>79075</v>
          </cell>
          <cell r="AB14">
            <v>0</v>
          </cell>
          <cell r="AC14">
            <v>481300</v>
          </cell>
          <cell r="AD14">
            <v>506766</v>
          </cell>
          <cell r="AE14">
            <v>805947</v>
          </cell>
          <cell r="AF14">
            <v>1245354</v>
          </cell>
          <cell r="AG14">
            <v>1590930</v>
          </cell>
          <cell r="AH14">
            <v>1382398</v>
          </cell>
          <cell r="AI14">
            <v>1305795</v>
          </cell>
          <cell r="AJ14">
            <v>1718055</v>
          </cell>
          <cell r="AK14">
            <v>1450894</v>
          </cell>
          <cell r="AL14">
            <v>2024008</v>
          </cell>
          <cell r="AM14">
            <v>0</v>
          </cell>
          <cell r="AN14">
            <v>0</v>
          </cell>
          <cell r="AO14">
            <v>100460</v>
          </cell>
          <cell r="AP14">
            <v>166805</v>
          </cell>
          <cell r="AQ14">
            <v>265315</v>
          </cell>
          <cell r="AR14">
            <v>174145</v>
          </cell>
          <cell r="AS14">
            <v>149626</v>
          </cell>
          <cell r="AT14">
            <v>429940</v>
          </cell>
          <cell r="AU14">
            <v>362879</v>
          </cell>
          <cell r="AV14">
            <v>505294</v>
          </cell>
          <cell r="AW14">
            <v>0</v>
          </cell>
          <cell r="AX14">
            <v>0</v>
          </cell>
          <cell r="AY14">
            <v>108700</v>
          </cell>
          <cell r="AZ14">
            <v>109252</v>
          </cell>
          <cell r="BA14">
            <v>188042</v>
          </cell>
          <cell r="BB14">
            <v>76563</v>
          </cell>
          <cell r="BC14">
            <v>113222</v>
          </cell>
          <cell r="BD14">
            <v>95749</v>
          </cell>
          <cell r="BE14">
            <v>133388</v>
          </cell>
          <cell r="BF14">
            <v>0</v>
          </cell>
          <cell r="BG14">
            <v>0</v>
          </cell>
          <cell r="BH14">
            <v>450207</v>
          </cell>
          <cell r="BI14">
            <v>788500</v>
          </cell>
        </row>
        <row r="15">
          <cell r="A15" t="str">
            <v>Humboldt</v>
          </cell>
          <cell r="B15">
            <v>0</v>
          </cell>
          <cell r="C15">
            <v>0</v>
          </cell>
          <cell r="D15">
            <v>0</v>
          </cell>
          <cell r="E15">
            <v>0</v>
          </cell>
          <cell r="F15">
            <v>0</v>
          </cell>
          <cell r="G15">
            <v>0</v>
          </cell>
          <cell r="H15">
            <v>0</v>
          </cell>
          <cell r="I15">
            <v>0</v>
          </cell>
          <cell r="J15">
            <v>0</v>
          </cell>
          <cell r="K15">
            <v>0</v>
          </cell>
          <cell r="L15">
            <v>0</v>
          </cell>
          <cell r="M15">
            <v>0</v>
          </cell>
          <cell r="N15">
            <v>0</v>
          </cell>
          <cell r="O15">
            <v>25898</v>
          </cell>
          <cell r="P15">
            <v>0</v>
          </cell>
          <cell r="Q15">
            <v>0</v>
          </cell>
          <cell r="R15">
            <v>0</v>
          </cell>
          <cell r="S15">
            <v>887950</v>
          </cell>
          <cell r="T15">
            <v>258495</v>
          </cell>
          <cell r="U15">
            <v>20579</v>
          </cell>
          <cell r="V15">
            <v>197871</v>
          </cell>
          <cell r="W15">
            <v>0</v>
          </cell>
          <cell r="X15">
            <v>57212</v>
          </cell>
          <cell r="Y15">
            <v>0</v>
          </cell>
          <cell r="Z15">
            <v>163667</v>
          </cell>
          <cell r="AA15">
            <v>303007</v>
          </cell>
          <cell r="AB15">
            <v>214206</v>
          </cell>
          <cell r="AC15">
            <v>1281400</v>
          </cell>
          <cell r="AD15">
            <v>1342477</v>
          </cell>
          <cell r="AE15">
            <v>2515129</v>
          </cell>
          <cell r="AF15">
            <v>2590501</v>
          </cell>
          <cell r="AG15">
            <v>3446938</v>
          </cell>
          <cell r="AH15">
            <v>2934139</v>
          </cell>
          <cell r="AI15">
            <v>2765701</v>
          </cell>
          <cell r="AJ15">
            <v>3964905</v>
          </cell>
          <cell r="AK15">
            <v>3346498</v>
          </cell>
          <cell r="AL15">
            <v>4668925</v>
          </cell>
          <cell r="AM15">
            <v>0</v>
          </cell>
          <cell r="AN15">
            <v>0</v>
          </cell>
          <cell r="AO15">
            <v>370200</v>
          </cell>
          <cell r="AP15">
            <v>767000</v>
          </cell>
          <cell r="AQ15">
            <v>1074500</v>
          </cell>
          <cell r="AR15">
            <v>729977</v>
          </cell>
          <cell r="AS15">
            <v>625263</v>
          </cell>
          <cell r="AT15">
            <v>1000453</v>
          </cell>
          <cell r="AU15">
            <v>849140</v>
          </cell>
          <cell r="AV15">
            <v>1175378</v>
          </cell>
          <cell r="AW15">
            <v>0</v>
          </cell>
          <cell r="AX15">
            <v>0</v>
          </cell>
          <cell r="AY15">
            <v>258700</v>
          </cell>
          <cell r="AZ15">
            <v>258700</v>
          </cell>
          <cell r="BA15">
            <v>446084</v>
          </cell>
          <cell r="BB15">
            <v>186067</v>
          </cell>
          <cell r="BC15">
            <v>267080</v>
          </cell>
          <cell r="BD15">
            <v>226964</v>
          </cell>
          <cell r="BE15">
            <v>313554</v>
          </cell>
          <cell r="BF15">
            <v>0</v>
          </cell>
          <cell r="BG15">
            <v>0</v>
          </cell>
          <cell r="BH15">
            <v>650910</v>
          </cell>
          <cell r="BI15">
            <v>1403700</v>
          </cell>
        </row>
        <row r="16">
          <cell r="A16" t="str">
            <v>Imperial</v>
          </cell>
          <cell r="B16">
            <v>131375</v>
          </cell>
          <cell r="C16">
            <v>0</v>
          </cell>
          <cell r="D16">
            <v>0</v>
          </cell>
          <cell r="E16">
            <v>0</v>
          </cell>
          <cell r="F16">
            <v>0</v>
          </cell>
          <cell r="G16">
            <v>0</v>
          </cell>
          <cell r="H16">
            <v>0</v>
          </cell>
          <cell r="I16">
            <v>0</v>
          </cell>
          <cell r="J16">
            <v>0</v>
          </cell>
          <cell r="K16">
            <v>0</v>
          </cell>
          <cell r="L16">
            <v>0</v>
          </cell>
          <cell r="M16">
            <v>0</v>
          </cell>
          <cell r="N16">
            <v>0</v>
          </cell>
          <cell r="O16">
            <v>0</v>
          </cell>
          <cell r="P16">
            <v>0</v>
          </cell>
          <cell r="Q16">
            <v>0</v>
          </cell>
          <cell r="R16">
            <v>0</v>
          </cell>
          <cell r="S16">
            <v>691964</v>
          </cell>
          <cell r="T16">
            <v>394650</v>
          </cell>
          <cell r="U16">
            <v>409483</v>
          </cell>
          <cell r="V16">
            <v>587476</v>
          </cell>
          <cell r="W16">
            <v>94419</v>
          </cell>
          <cell r="X16">
            <v>0</v>
          </cell>
          <cell r="Y16">
            <v>0</v>
          </cell>
          <cell r="Z16">
            <v>0</v>
          </cell>
          <cell r="AA16">
            <v>166831</v>
          </cell>
          <cell r="AB16">
            <v>0</v>
          </cell>
          <cell r="AC16">
            <v>1699000</v>
          </cell>
          <cell r="AD16">
            <v>1716012</v>
          </cell>
          <cell r="AE16">
            <v>2845371</v>
          </cell>
          <cell r="AF16">
            <v>3454058</v>
          </cell>
          <cell r="AG16">
            <v>4616745</v>
          </cell>
          <cell r="AH16">
            <v>4009357</v>
          </cell>
          <cell r="AI16">
            <v>3779617</v>
          </cell>
          <cell r="AJ16">
            <v>5468127</v>
          </cell>
          <cell r="AK16">
            <v>4617395</v>
          </cell>
          <cell r="AL16">
            <v>6431966</v>
          </cell>
          <cell r="AM16">
            <v>0</v>
          </cell>
          <cell r="AN16">
            <v>0</v>
          </cell>
          <cell r="AO16">
            <v>503600</v>
          </cell>
          <cell r="AP16">
            <v>1063234</v>
          </cell>
          <cell r="AQ16">
            <v>1519100</v>
          </cell>
          <cell r="AR16">
            <v>1017735</v>
          </cell>
          <cell r="AS16">
            <v>873745</v>
          </cell>
          <cell r="AT16">
            <v>1368078</v>
          </cell>
          <cell r="AU16">
            <v>1157929</v>
          </cell>
          <cell r="AV16">
            <v>1617693</v>
          </cell>
          <cell r="AW16">
            <v>0</v>
          </cell>
          <cell r="AX16">
            <v>0</v>
          </cell>
          <cell r="AY16">
            <v>353394</v>
          </cell>
          <cell r="AZ16">
            <v>353200</v>
          </cell>
          <cell r="BA16">
            <v>595872</v>
          </cell>
          <cell r="BB16">
            <v>252167</v>
          </cell>
          <cell r="BC16">
            <v>363565</v>
          </cell>
          <cell r="BD16">
            <v>306642</v>
          </cell>
          <cell r="BE16">
            <v>426427</v>
          </cell>
          <cell r="BF16">
            <v>0</v>
          </cell>
          <cell r="BG16">
            <v>0</v>
          </cell>
          <cell r="BH16">
            <v>929810</v>
          </cell>
          <cell r="BI16">
            <v>2061800</v>
          </cell>
        </row>
        <row r="17">
          <cell r="A17" t="str">
            <v>Inyo</v>
          </cell>
          <cell r="B17">
            <v>0</v>
          </cell>
          <cell r="C17">
            <v>0</v>
          </cell>
          <cell r="D17">
            <v>0</v>
          </cell>
          <cell r="E17">
            <v>0</v>
          </cell>
          <cell r="F17">
            <v>0</v>
          </cell>
          <cell r="G17">
            <v>0</v>
          </cell>
          <cell r="H17">
            <v>0</v>
          </cell>
          <cell r="I17">
            <v>0</v>
          </cell>
          <cell r="J17">
            <v>0</v>
          </cell>
          <cell r="K17">
            <v>283130</v>
          </cell>
          <cell r="L17">
            <v>0</v>
          </cell>
          <cell r="M17">
            <v>0</v>
          </cell>
          <cell r="N17">
            <v>0</v>
          </cell>
          <cell r="O17">
            <v>0</v>
          </cell>
          <cell r="P17">
            <v>0</v>
          </cell>
          <cell r="Q17">
            <v>0</v>
          </cell>
          <cell r="R17">
            <v>0</v>
          </cell>
          <cell r="S17">
            <v>84976</v>
          </cell>
          <cell r="T17">
            <v>72600</v>
          </cell>
          <cell r="U17">
            <v>72076</v>
          </cell>
          <cell r="V17">
            <v>122007</v>
          </cell>
          <cell r="W17">
            <v>52044</v>
          </cell>
          <cell r="X17">
            <v>0</v>
          </cell>
          <cell r="Y17">
            <v>0</v>
          </cell>
          <cell r="Z17">
            <v>0</v>
          </cell>
          <cell r="AA17">
            <v>248279</v>
          </cell>
          <cell r="AB17">
            <v>0</v>
          </cell>
          <cell r="AC17">
            <v>370000</v>
          </cell>
          <cell r="AD17">
            <v>382158</v>
          </cell>
          <cell r="AE17">
            <v>536622</v>
          </cell>
          <cell r="AF17">
            <v>802325</v>
          </cell>
          <cell r="AG17">
            <v>1040628</v>
          </cell>
          <cell r="AH17">
            <v>902295</v>
          </cell>
          <cell r="AI17">
            <v>854323</v>
          </cell>
          <cell r="AJ17">
            <v>1159286</v>
          </cell>
          <cell r="AK17">
            <v>979340</v>
          </cell>
          <cell r="AL17">
            <v>1364793</v>
          </cell>
          <cell r="AM17">
            <v>0</v>
          </cell>
          <cell r="AN17">
            <v>0</v>
          </cell>
          <cell r="AO17">
            <v>100000</v>
          </cell>
          <cell r="AP17">
            <v>127100</v>
          </cell>
          <cell r="AQ17">
            <v>229916</v>
          </cell>
          <cell r="AR17">
            <v>149767</v>
          </cell>
          <cell r="AS17">
            <v>129961</v>
          </cell>
          <cell r="AT17">
            <v>289868</v>
          </cell>
          <cell r="AU17">
            <v>244923</v>
          </cell>
          <cell r="AV17">
            <v>341415</v>
          </cell>
          <cell r="AW17">
            <v>0</v>
          </cell>
          <cell r="AX17">
            <v>0</v>
          </cell>
          <cell r="AY17">
            <v>72800</v>
          </cell>
          <cell r="AZ17">
            <v>73076</v>
          </cell>
          <cell r="BA17">
            <v>125707</v>
          </cell>
          <cell r="BB17">
            <v>52044</v>
          </cell>
          <cell r="BC17">
            <v>76851</v>
          </cell>
          <cell r="BD17">
            <v>64928</v>
          </cell>
          <cell r="BE17">
            <v>90546</v>
          </cell>
          <cell r="BF17">
            <v>0</v>
          </cell>
          <cell r="BG17">
            <v>0</v>
          </cell>
          <cell r="BH17">
            <v>450000</v>
          </cell>
          <cell r="BI17">
            <v>788500</v>
          </cell>
        </row>
        <row r="18">
          <cell r="A18" t="str">
            <v>Kern</v>
          </cell>
          <cell r="B18">
            <v>0</v>
          </cell>
          <cell r="C18">
            <v>0</v>
          </cell>
          <cell r="D18">
            <v>0</v>
          </cell>
          <cell r="E18">
            <v>0</v>
          </cell>
          <cell r="F18">
            <v>0</v>
          </cell>
          <cell r="G18">
            <v>0</v>
          </cell>
          <cell r="H18">
            <v>0</v>
          </cell>
          <cell r="I18">
            <v>0</v>
          </cell>
          <cell r="J18">
            <v>0</v>
          </cell>
          <cell r="K18">
            <v>0</v>
          </cell>
          <cell r="L18">
            <v>235215</v>
          </cell>
          <cell r="M18">
            <v>2651795</v>
          </cell>
          <cell r="N18">
            <v>1838873</v>
          </cell>
          <cell r="O18">
            <v>0</v>
          </cell>
          <cell r="P18">
            <v>272574</v>
          </cell>
          <cell r="Q18">
            <v>0</v>
          </cell>
          <cell r="R18">
            <v>1374404</v>
          </cell>
          <cell r="S18">
            <v>0</v>
          </cell>
          <cell r="T18">
            <v>819547</v>
          </cell>
          <cell r="U18">
            <v>154891</v>
          </cell>
          <cell r="V18">
            <v>1070534</v>
          </cell>
          <cell r="W18">
            <v>150831</v>
          </cell>
          <cell r="X18">
            <v>255407</v>
          </cell>
          <cell r="Y18">
            <v>1309837</v>
          </cell>
          <cell r="Z18">
            <v>1811834</v>
          </cell>
          <cell r="AA18">
            <v>75100</v>
          </cell>
          <cell r="AB18">
            <v>0</v>
          </cell>
          <cell r="AC18">
            <v>6978700</v>
          </cell>
          <cell r="AD18">
            <v>7339192</v>
          </cell>
          <cell r="AE18">
            <v>11288495</v>
          </cell>
          <cell r="AF18">
            <v>14158455</v>
          </cell>
          <cell r="AG18">
            <v>19389997</v>
          </cell>
          <cell r="AH18">
            <v>16819119</v>
          </cell>
          <cell r="AI18">
            <v>15901109</v>
          </cell>
          <cell r="AJ18">
            <v>23386378</v>
          </cell>
          <cell r="AK18">
            <v>19744738</v>
          </cell>
          <cell r="AL18">
            <v>27539852</v>
          </cell>
          <cell r="AM18">
            <v>0</v>
          </cell>
          <cell r="AN18">
            <v>0</v>
          </cell>
          <cell r="AO18">
            <v>2333700</v>
          </cell>
          <cell r="AP18">
            <v>4908400</v>
          </cell>
          <cell r="AQ18">
            <v>7046866</v>
          </cell>
          <cell r="AR18">
            <v>4721230</v>
          </cell>
          <cell r="AS18">
            <v>4098529</v>
          </cell>
          <cell r="AT18">
            <v>5882868</v>
          </cell>
          <cell r="AU18">
            <v>4960771</v>
          </cell>
          <cell r="AV18">
            <v>6884968</v>
          </cell>
          <cell r="AW18">
            <v>0</v>
          </cell>
          <cell r="AX18">
            <v>0</v>
          </cell>
          <cell r="AY18">
            <v>1503100</v>
          </cell>
          <cell r="AZ18">
            <v>1526850</v>
          </cell>
          <cell r="BA18">
            <v>2569392</v>
          </cell>
          <cell r="BB18">
            <v>1079220</v>
          </cell>
          <cell r="BC18">
            <v>1554431</v>
          </cell>
          <cell r="BD18">
            <v>1309837</v>
          </cell>
          <cell r="BE18">
            <v>1811834</v>
          </cell>
          <cell r="BF18">
            <v>0</v>
          </cell>
          <cell r="BG18">
            <v>0</v>
          </cell>
          <cell r="BH18">
            <v>4274650</v>
          </cell>
          <cell r="BI18">
            <v>9417000</v>
          </cell>
        </row>
        <row r="19">
          <cell r="A19" t="str">
            <v>Kings</v>
          </cell>
          <cell r="B19">
            <v>0</v>
          </cell>
          <cell r="C19">
            <v>0</v>
          </cell>
          <cell r="D19">
            <v>0</v>
          </cell>
          <cell r="E19">
            <v>0</v>
          </cell>
          <cell r="F19">
            <v>0</v>
          </cell>
          <cell r="G19">
            <v>0</v>
          </cell>
          <cell r="H19">
            <v>0</v>
          </cell>
          <cell r="I19">
            <v>0</v>
          </cell>
          <cell r="J19">
            <v>0</v>
          </cell>
          <cell r="K19">
            <v>0</v>
          </cell>
          <cell r="L19">
            <v>328439</v>
          </cell>
          <cell r="M19">
            <v>212992</v>
          </cell>
          <cell r="N19">
            <v>36049</v>
          </cell>
          <cell r="O19">
            <v>0</v>
          </cell>
          <cell r="P19">
            <v>0</v>
          </cell>
          <cell r="Q19">
            <v>0</v>
          </cell>
          <cell r="R19">
            <v>0</v>
          </cell>
          <cell r="S19">
            <v>0</v>
          </cell>
          <cell r="T19">
            <v>143361</v>
          </cell>
          <cell r="U19">
            <v>70677</v>
          </cell>
          <cell r="V19">
            <v>309679</v>
          </cell>
          <cell r="W19">
            <v>18767</v>
          </cell>
          <cell r="X19">
            <v>142309</v>
          </cell>
          <cell r="Y19">
            <v>69688</v>
          </cell>
          <cell r="Z19">
            <v>160217</v>
          </cell>
          <cell r="AA19">
            <v>0</v>
          </cell>
          <cell r="AB19">
            <v>1087498</v>
          </cell>
          <cell r="AC19">
            <v>1496500</v>
          </cell>
          <cell r="AD19">
            <v>1524576</v>
          </cell>
          <cell r="AE19">
            <v>2485128</v>
          </cell>
          <cell r="AF19">
            <v>2962865</v>
          </cell>
          <cell r="AG19">
            <v>3946559</v>
          </cell>
          <cell r="AH19">
            <v>3436331</v>
          </cell>
          <cell r="AI19">
            <v>3267444</v>
          </cell>
          <cell r="AJ19">
            <v>4645169</v>
          </cell>
          <cell r="AK19">
            <v>3918317</v>
          </cell>
          <cell r="AL19">
            <v>5448154</v>
          </cell>
          <cell r="AM19">
            <v>0</v>
          </cell>
          <cell r="AN19">
            <v>0</v>
          </cell>
          <cell r="AO19">
            <v>417300</v>
          </cell>
          <cell r="AP19">
            <v>874931</v>
          </cell>
          <cell r="AQ19">
            <v>1240715</v>
          </cell>
          <cell r="AR19">
            <v>841378</v>
          </cell>
          <cell r="AS19">
            <v>738588</v>
          </cell>
          <cell r="AT19">
            <v>1166077</v>
          </cell>
          <cell r="AU19">
            <v>981041</v>
          </cell>
          <cell r="AV19">
            <v>1362409</v>
          </cell>
          <cell r="AW19">
            <v>0</v>
          </cell>
          <cell r="AX19">
            <v>0</v>
          </cell>
          <cell r="AY19">
            <v>298300</v>
          </cell>
          <cell r="AZ19">
            <v>301743</v>
          </cell>
          <cell r="BA19">
            <v>501305</v>
          </cell>
          <cell r="BB19">
            <v>216716</v>
          </cell>
          <cell r="BC19">
            <v>310581</v>
          </cell>
          <cell r="BD19">
            <v>261863</v>
          </cell>
          <cell r="BE19">
            <v>363973</v>
          </cell>
          <cell r="BF19">
            <v>0</v>
          </cell>
          <cell r="BG19">
            <v>0</v>
          </cell>
          <cell r="BH19">
            <v>756010</v>
          </cell>
          <cell r="BI19">
            <v>1648400</v>
          </cell>
        </row>
        <row r="20">
          <cell r="A20" t="str">
            <v>Lake</v>
          </cell>
          <cell r="B20">
            <v>0</v>
          </cell>
          <cell r="C20">
            <v>0</v>
          </cell>
          <cell r="D20">
            <v>0</v>
          </cell>
          <cell r="E20">
            <v>0</v>
          </cell>
          <cell r="F20">
            <v>0</v>
          </cell>
          <cell r="G20">
            <v>0</v>
          </cell>
          <cell r="H20">
            <v>0</v>
          </cell>
          <cell r="I20">
            <v>0</v>
          </cell>
          <cell r="J20">
            <v>1417585</v>
          </cell>
          <cell r="K20">
            <v>2671223</v>
          </cell>
          <cell r="L20">
            <v>124944</v>
          </cell>
          <cell r="M20">
            <v>0</v>
          </cell>
          <cell r="N20">
            <v>244986</v>
          </cell>
          <cell r="O20">
            <v>83304</v>
          </cell>
          <cell r="P20">
            <v>0</v>
          </cell>
          <cell r="Q20">
            <v>271388</v>
          </cell>
          <cell r="R20">
            <v>479320</v>
          </cell>
          <cell r="S20">
            <v>667806</v>
          </cell>
          <cell r="T20">
            <v>150000</v>
          </cell>
          <cell r="U20">
            <v>0</v>
          </cell>
          <cell r="V20">
            <v>0</v>
          </cell>
          <cell r="W20">
            <v>0</v>
          </cell>
          <cell r="X20">
            <v>63517</v>
          </cell>
          <cell r="Y20">
            <v>126137</v>
          </cell>
          <cell r="Z20">
            <v>175738</v>
          </cell>
          <cell r="AA20">
            <v>292694</v>
          </cell>
          <cell r="AB20">
            <v>449135</v>
          </cell>
          <cell r="AC20">
            <v>752500</v>
          </cell>
          <cell r="AD20">
            <v>790931</v>
          </cell>
          <cell r="AE20">
            <v>1232028</v>
          </cell>
          <cell r="AF20">
            <v>1632927</v>
          </cell>
          <cell r="AG20">
            <v>1996185</v>
          </cell>
          <cell r="AH20">
            <v>1733952</v>
          </cell>
          <cell r="AI20">
            <v>1643693</v>
          </cell>
          <cell r="AJ20">
            <v>2270955</v>
          </cell>
          <cell r="AK20">
            <v>1917281</v>
          </cell>
          <cell r="AL20">
            <v>2671223</v>
          </cell>
          <cell r="AM20">
            <v>0</v>
          </cell>
          <cell r="AN20">
            <v>0</v>
          </cell>
          <cell r="AO20">
            <v>178400</v>
          </cell>
          <cell r="AP20">
            <v>368773</v>
          </cell>
          <cell r="AQ20">
            <v>515593</v>
          </cell>
          <cell r="AR20">
            <v>340545</v>
          </cell>
          <cell r="AS20">
            <v>296033</v>
          </cell>
          <cell r="AT20">
            <v>567739</v>
          </cell>
          <cell r="AU20">
            <v>479320</v>
          </cell>
          <cell r="AV20">
            <v>667806</v>
          </cell>
          <cell r="AW20">
            <v>0</v>
          </cell>
          <cell r="AX20">
            <v>0</v>
          </cell>
          <cell r="AY20">
            <v>150000</v>
          </cell>
          <cell r="AZ20">
            <v>150000</v>
          </cell>
          <cell r="BA20">
            <v>247118</v>
          </cell>
          <cell r="BB20">
            <v>107484</v>
          </cell>
          <cell r="BC20">
            <v>149405</v>
          </cell>
          <cell r="BD20">
            <v>126137</v>
          </cell>
          <cell r="BE20">
            <v>175738</v>
          </cell>
          <cell r="BF20">
            <v>0</v>
          </cell>
          <cell r="BG20">
            <v>0</v>
          </cell>
          <cell r="BH20">
            <v>450402</v>
          </cell>
          <cell r="BI20">
            <v>788500</v>
          </cell>
        </row>
        <row r="21">
          <cell r="A21" t="str">
            <v>Lassen</v>
          </cell>
          <cell r="B21">
            <v>0</v>
          </cell>
          <cell r="C21">
            <v>0</v>
          </cell>
          <cell r="D21">
            <v>0</v>
          </cell>
          <cell r="E21">
            <v>0</v>
          </cell>
          <cell r="F21">
            <v>0</v>
          </cell>
          <cell r="G21">
            <v>0</v>
          </cell>
          <cell r="H21">
            <v>0</v>
          </cell>
          <cell r="I21">
            <v>0</v>
          </cell>
          <cell r="J21">
            <v>0</v>
          </cell>
          <cell r="K21">
            <v>0</v>
          </cell>
          <cell r="L21">
            <v>0</v>
          </cell>
          <cell r="M21">
            <v>0</v>
          </cell>
          <cell r="N21">
            <v>113353</v>
          </cell>
          <cell r="O21">
            <v>124124</v>
          </cell>
          <cell r="P21">
            <v>0</v>
          </cell>
          <cell r="Q21">
            <v>162840</v>
          </cell>
          <cell r="R21">
            <v>180858</v>
          </cell>
          <cell r="S21">
            <v>504038</v>
          </cell>
          <cell r="T21">
            <v>108200</v>
          </cell>
          <cell r="U21">
            <v>90243</v>
          </cell>
          <cell r="V21">
            <v>145336</v>
          </cell>
          <cell r="W21">
            <v>10648</v>
          </cell>
          <cell r="X21">
            <v>25931</v>
          </cell>
          <cell r="Y21">
            <v>0</v>
          </cell>
          <cell r="Z21">
            <v>0</v>
          </cell>
          <cell r="AA21">
            <v>0</v>
          </cell>
          <cell r="AB21">
            <v>0</v>
          </cell>
          <cell r="AC21">
            <v>474700</v>
          </cell>
          <cell r="AD21">
            <v>511148</v>
          </cell>
          <cell r="AE21">
            <v>812696</v>
          </cell>
          <cell r="AF21">
            <v>1263302</v>
          </cell>
          <cell r="AG21">
            <v>1585100</v>
          </cell>
          <cell r="AH21">
            <v>1376450</v>
          </cell>
          <cell r="AI21">
            <v>1300300</v>
          </cell>
          <cell r="AJ21">
            <v>1709853</v>
          </cell>
          <cell r="AK21">
            <v>1443983</v>
          </cell>
          <cell r="AL21">
            <v>2013930</v>
          </cell>
          <cell r="AM21">
            <v>0</v>
          </cell>
          <cell r="AN21">
            <v>0</v>
          </cell>
          <cell r="AO21">
            <v>100000</v>
          </cell>
          <cell r="AP21">
            <v>160700</v>
          </cell>
          <cell r="AQ21">
            <v>261919</v>
          </cell>
          <cell r="AR21">
            <v>172600</v>
          </cell>
          <cell r="AS21">
            <v>149121</v>
          </cell>
          <cell r="AT21">
            <v>427463</v>
          </cell>
          <cell r="AU21">
            <v>361441</v>
          </cell>
          <cell r="AV21">
            <v>504038</v>
          </cell>
          <cell r="AW21">
            <v>0</v>
          </cell>
          <cell r="AX21">
            <v>0</v>
          </cell>
          <cell r="AY21">
            <v>108200</v>
          </cell>
          <cell r="AZ21">
            <v>108200</v>
          </cell>
          <cell r="BA21">
            <v>185250</v>
          </cell>
          <cell r="BB21">
            <v>78400</v>
          </cell>
          <cell r="BC21">
            <v>112490</v>
          </cell>
          <cell r="BD21">
            <v>95571</v>
          </cell>
          <cell r="BE21">
            <v>133419</v>
          </cell>
          <cell r="BF21">
            <v>0</v>
          </cell>
          <cell r="BG21">
            <v>0</v>
          </cell>
          <cell r="BH21">
            <v>450000</v>
          </cell>
          <cell r="BI21">
            <v>788500</v>
          </cell>
        </row>
        <row r="22">
          <cell r="A22" t="str">
            <v>Los Angeles</v>
          </cell>
          <cell r="B22">
            <v>0</v>
          </cell>
          <cell r="C22">
            <v>0</v>
          </cell>
          <cell r="D22">
            <v>0</v>
          </cell>
          <cell r="E22">
            <v>0</v>
          </cell>
          <cell r="F22">
            <v>0</v>
          </cell>
          <cell r="G22">
            <v>0</v>
          </cell>
          <cell r="H22">
            <v>0</v>
          </cell>
          <cell r="I22">
            <v>0</v>
          </cell>
          <cell r="J22">
            <v>0</v>
          </cell>
          <cell r="K22">
            <v>0</v>
          </cell>
          <cell r="L22">
            <v>0</v>
          </cell>
          <cell r="M22">
            <v>8967758</v>
          </cell>
          <cell r="N22">
            <v>24243751</v>
          </cell>
          <cell r="O22">
            <v>0</v>
          </cell>
          <cell r="P22">
            <v>0</v>
          </cell>
          <cell r="Q22">
            <v>0</v>
          </cell>
          <cell r="R22">
            <v>783856</v>
          </cell>
          <cell r="S22">
            <v>93264945</v>
          </cell>
          <cell r="T22">
            <v>18494946</v>
          </cell>
          <cell r="U22">
            <v>15743680</v>
          </cell>
          <cell r="V22">
            <v>14841279</v>
          </cell>
          <cell r="W22">
            <v>0</v>
          </cell>
          <cell r="X22">
            <v>0</v>
          </cell>
          <cell r="Y22">
            <v>6879705</v>
          </cell>
          <cell r="Z22">
            <v>24881480</v>
          </cell>
          <cell r="AA22">
            <v>22409879</v>
          </cell>
          <cell r="AB22">
            <v>10752635</v>
          </cell>
          <cell r="AC22">
            <v>89792800</v>
          </cell>
          <cell r="AD22">
            <v>97516515</v>
          </cell>
          <cell r="AE22">
            <v>151752590</v>
          </cell>
          <cell r="AF22">
            <v>186501690</v>
          </cell>
          <cell r="AG22">
            <v>257757480</v>
          </cell>
          <cell r="AH22">
            <v>224405573</v>
          </cell>
          <cell r="AI22">
            <v>211938025</v>
          </cell>
          <cell r="AJ22">
            <v>315033123</v>
          </cell>
          <cell r="AK22">
            <v>266412331</v>
          </cell>
          <cell r="AL22">
            <v>371303512</v>
          </cell>
          <cell r="AM22">
            <v>0</v>
          </cell>
          <cell r="AN22">
            <v>0</v>
          </cell>
          <cell r="AO22">
            <v>34001800</v>
          </cell>
          <cell r="AP22">
            <v>70594700</v>
          </cell>
          <cell r="AQ22">
            <v>100774089</v>
          </cell>
          <cell r="AR22">
            <v>67352369</v>
          </cell>
          <cell r="AS22">
            <v>58219826</v>
          </cell>
          <cell r="AT22">
            <v>79435435</v>
          </cell>
          <cell r="AU22">
            <v>67110764</v>
          </cell>
          <cell r="AV22">
            <v>93264945</v>
          </cell>
          <cell r="AW22">
            <v>0</v>
          </cell>
          <cell r="AX22">
            <v>0</v>
          </cell>
          <cell r="AY22">
            <v>20294900</v>
          </cell>
          <cell r="AZ22">
            <v>20609594</v>
          </cell>
          <cell r="BA22">
            <v>34840618</v>
          </cell>
          <cell r="BB22">
            <v>14644664</v>
          </cell>
          <cell r="BC22">
            <v>21197538</v>
          </cell>
          <cell r="BD22">
            <v>17982430</v>
          </cell>
          <cell r="BE22">
            <v>24881480</v>
          </cell>
          <cell r="BF22">
            <v>0</v>
          </cell>
          <cell r="BG22">
            <v>0</v>
          </cell>
          <cell r="BH22">
            <v>60219610</v>
          </cell>
          <cell r="BI22">
            <v>131007000</v>
          </cell>
        </row>
        <row r="23">
          <cell r="A23" t="str">
            <v>Madera</v>
          </cell>
          <cell r="B23">
            <v>0</v>
          </cell>
          <cell r="C23">
            <v>0</v>
          </cell>
          <cell r="D23">
            <v>0</v>
          </cell>
          <cell r="E23">
            <v>0</v>
          </cell>
          <cell r="F23">
            <v>0</v>
          </cell>
          <cell r="G23">
            <v>0</v>
          </cell>
          <cell r="H23">
            <v>0</v>
          </cell>
          <cell r="I23">
            <v>0</v>
          </cell>
          <cell r="J23">
            <v>0</v>
          </cell>
          <cell r="K23">
            <v>3679235</v>
          </cell>
          <cell r="L23">
            <v>0</v>
          </cell>
          <cell r="M23">
            <v>0</v>
          </cell>
          <cell r="N23">
            <v>0</v>
          </cell>
          <cell r="O23">
            <v>0</v>
          </cell>
          <cell r="P23">
            <v>0</v>
          </cell>
          <cell r="Q23">
            <v>0</v>
          </cell>
          <cell r="R23">
            <v>0</v>
          </cell>
          <cell r="S23">
            <v>1038134</v>
          </cell>
          <cell r="T23">
            <v>0</v>
          </cell>
          <cell r="U23">
            <v>0</v>
          </cell>
          <cell r="V23">
            <v>0</v>
          </cell>
          <cell r="W23">
            <v>0</v>
          </cell>
          <cell r="X23">
            <v>0</v>
          </cell>
          <cell r="Y23">
            <v>0</v>
          </cell>
          <cell r="Z23">
            <v>0</v>
          </cell>
          <cell r="AA23">
            <v>0</v>
          </cell>
          <cell r="AB23">
            <v>0</v>
          </cell>
          <cell r="AC23">
            <v>1499500</v>
          </cell>
          <cell r="AD23">
            <v>1587218</v>
          </cell>
          <cell r="AE23">
            <v>2921846</v>
          </cell>
          <cell r="AF23">
            <v>3060730</v>
          </cell>
          <cell r="AG23">
            <v>4091441</v>
          </cell>
          <cell r="AH23">
            <v>3595215</v>
          </cell>
          <cell r="AI23">
            <v>3351461</v>
          </cell>
          <cell r="AJ23">
            <v>4824347</v>
          </cell>
          <cell r="AK23">
            <v>4085785</v>
          </cell>
          <cell r="AL23">
            <v>5724715</v>
          </cell>
          <cell r="AM23">
            <v>0</v>
          </cell>
          <cell r="AN23">
            <v>0</v>
          </cell>
          <cell r="AO23">
            <v>438900</v>
          </cell>
          <cell r="AP23">
            <v>924900</v>
          </cell>
          <cell r="AQ23">
            <v>1322600</v>
          </cell>
          <cell r="AR23">
            <v>875000</v>
          </cell>
          <cell r="AS23">
            <v>753100</v>
          </cell>
          <cell r="AT23">
            <v>1200212</v>
          </cell>
          <cell r="AU23">
            <v>1013293</v>
          </cell>
          <cell r="AV23">
            <v>1411756</v>
          </cell>
          <cell r="AW23">
            <v>0</v>
          </cell>
          <cell r="AX23">
            <v>0</v>
          </cell>
          <cell r="AY23">
            <v>311100</v>
          </cell>
          <cell r="AZ23">
            <v>311100</v>
          </cell>
          <cell r="BA23">
            <v>522300</v>
          </cell>
          <cell r="BB23">
            <v>213200</v>
          </cell>
          <cell r="BC23">
            <v>315845</v>
          </cell>
          <cell r="BD23">
            <v>266656</v>
          </cell>
          <cell r="BE23">
            <v>371515</v>
          </cell>
          <cell r="BF23">
            <v>0</v>
          </cell>
          <cell r="BG23">
            <v>0</v>
          </cell>
          <cell r="BH23">
            <v>807620</v>
          </cell>
          <cell r="BI23">
            <v>1796800</v>
          </cell>
        </row>
        <row r="24">
          <cell r="A24" t="str">
            <v>Marin</v>
          </cell>
          <cell r="B24">
            <v>0</v>
          </cell>
          <cell r="C24">
            <v>0</v>
          </cell>
          <cell r="D24">
            <v>0</v>
          </cell>
          <cell r="E24">
            <v>0</v>
          </cell>
          <cell r="F24">
            <v>0</v>
          </cell>
          <cell r="G24">
            <v>0</v>
          </cell>
          <cell r="H24">
            <v>0</v>
          </cell>
          <cell r="I24">
            <v>0</v>
          </cell>
          <cell r="J24">
            <v>0</v>
          </cell>
          <cell r="K24">
            <v>0</v>
          </cell>
          <cell r="L24">
            <v>0</v>
          </cell>
          <cell r="M24">
            <v>0</v>
          </cell>
          <cell r="N24">
            <v>0</v>
          </cell>
          <cell r="O24">
            <v>0</v>
          </cell>
          <cell r="P24">
            <v>0</v>
          </cell>
          <cell r="Q24">
            <v>0</v>
          </cell>
          <cell r="R24">
            <v>0</v>
          </cell>
          <cell r="S24">
            <v>0</v>
          </cell>
          <cell r="T24">
            <v>378761</v>
          </cell>
          <cell r="U24">
            <v>402000</v>
          </cell>
          <cell r="V24">
            <v>688806</v>
          </cell>
          <cell r="W24">
            <v>0</v>
          </cell>
          <cell r="X24">
            <v>0</v>
          </cell>
          <cell r="Y24">
            <v>0</v>
          </cell>
          <cell r="Z24">
            <v>0</v>
          </cell>
          <cell r="AA24">
            <v>572910</v>
          </cell>
          <cell r="AB24">
            <v>1444673</v>
          </cell>
          <cell r="AC24">
            <v>1710400</v>
          </cell>
          <cell r="AD24">
            <v>1796983</v>
          </cell>
          <cell r="AE24">
            <v>4167881</v>
          </cell>
          <cell r="AF24">
            <v>3795105</v>
          </cell>
          <cell r="AG24">
            <v>5155165</v>
          </cell>
          <cell r="AH24">
            <v>4494838</v>
          </cell>
          <cell r="AI24">
            <v>4239541</v>
          </cell>
          <cell r="AJ24">
            <v>6235886</v>
          </cell>
          <cell r="AK24">
            <v>5266339</v>
          </cell>
          <cell r="AL24">
            <v>7343700</v>
          </cell>
          <cell r="AM24">
            <v>0</v>
          </cell>
          <cell r="AN24">
            <v>0</v>
          </cell>
          <cell r="AO24">
            <v>632800</v>
          </cell>
          <cell r="AP24">
            <v>1320800</v>
          </cell>
          <cell r="AQ24">
            <v>1888480</v>
          </cell>
          <cell r="AR24">
            <v>1256082</v>
          </cell>
          <cell r="AS24">
            <v>1073648</v>
          </cell>
          <cell r="AT24">
            <v>1558972</v>
          </cell>
          <cell r="AU24">
            <v>1316585</v>
          </cell>
          <cell r="AV24">
            <v>1835925</v>
          </cell>
          <cell r="AW24">
            <v>0</v>
          </cell>
          <cell r="AX24">
            <v>0</v>
          </cell>
          <cell r="AY24">
            <v>402000</v>
          </cell>
          <cell r="AZ24">
            <v>402000</v>
          </cell>
          <cell r="BA24">
            <v>688806</v>
          </cell>
          <cell r="BB24">
            <v>279864</v>
          </cell>
          <cell r="BC24">
            <v>410256</v>
          </cell>
          <cell r="BD24">
            <v>346470</v>
          </cell>
          <cell r="BE24">
            <v>483138</v>
          </cell>
          <cell r="BF24">
            <v>0</v>
          </cell>
          <cell r="BG24">
            <v>0</v>
          </cell>
          <cell r="BH24">
            <v>1133180</v>
          </cell>
          <cell r="BI24">
            <v>2489000</v>
          </cell>
        </row>
        <row r="25">
          <cell r="A25" t="str">
            <v>Mariposa</v>
          </cell>
          <cell r="B25">
            <v>0</v>
          </cell>
          <cell r="C25">
            <v>0</v>
          </cell>
          <cell r="D25">
            <v>0</v>
          </cell>
          <cell r="E25">
            <v>0</v>
          </cell>
          <cell r="F25">
            <v>0</v>
          </cell>
          <cell r="G25">
            <v>0</v>
          </cell>
          <cell r="H25">
            <v>0</v>
          </cell>
          <cell r="I25">
            <v>0</v>
          </cell>
          <cell r="J25">
            <v>0</v>
          </cell>
          <cell r="K25">
            <v>0</v>
          </cell>
          <cell r="L25">
            <v>15531</v>
          </cell>
          <cell r="M25">
            <v>41637</v>
          </cell>
          <cell r="N25">
            <v>153547</v>
          </cell>
          <cell r="O25">
            <v>53292</v>
          </cell>
          <cell r="P25">
            <v>0</v>
          </cell>
          <cell r="Q25">
            <v>0</v>
          </cell>
          <cell r="R25">
            <v>0</v>
          </cell>
          <cell r="S25">
            <v>238707</v>
          </cell>
          <cell r="T25">
            <v>58827</v>
          </cell>
          <cell r="U25">
            <v>63552</v>
          </cell>
          <cell r="V25">
            <v>109367</v>
          </cell>
          <cell r="W25">
            <v>25693</v>
          </cell>
          <cell r="X25">
            <v>70595</v>
          </cell>
          <cell r="Y25">
            <v>0</v>
          </cell>
          <cell r="Z25">
            <v>61308</v>
          </cell>
          <cell r="AA25">
            <v>140760</v>
          </cell>
          <cell r="AB25">
            <v>0</v>
          </cell>
          <cell r="AC25">
            <v>377200</v>
          </cell>
          <cell r="AD25">
            <v>396733</v>
          </cell>
          <cell r="AE25">
            <v>527958</v>
          </cell>
          <cell r="AF25">
            <v>793675</v>
          </cell>
          <cell r="AG25">
            <v>1045537</v>
          </cell>
          <cell r="AH25">
            <v>919147</v>
          </cell>
          <cell r="AI25">
            <v>858500</v>
          </cell>
          <cell r="AJ25">
            <v>1166536</v>
          </cell>
          <cell r="AK25">
            <v>984862</v>
          </cell>
          <cell r="AL25">
            <v>1372145</v>
          </cell>
          <cell r="AM25">
            <v>0</v>
          </cell>
          <cell r="AN25">
            <v>0</v>
          </cell>
          <cell r="AO25">
            <v>100000</v>
          </cell>
          <cell r="AP25">
            <v>127544</v>
          </cell>
          <cell r="AQ25">
            <v>227200</v>
          </cell>
          <cell r="AR25">
            <v>153223</v>
          </cell>
          <cell r="AS25">
            <v>128747</v>
          </cell>
          <cell r="AT25">
            <v>291634</v>
          </cell>
          <cell r="AU25">
            <v>245999</v>
          </cell>
          <cell r="AV25">
            <v>344787</v>
          </cell>
          <cell r="AW25">
            <v>0</v>
          </cell>
          <cell r="AX25">
            <v>0</v>
          </cell>
          <cell r="AY25">
            <v>73428</v>
          </cell>
          <cell r="AZ25">
            <v>73449</v>
          </cell>
          <cell r="BA25">
            <v>128600</v>
          </cell>
          <cell r="BB25">
            <v>51956</v>
          </cell>
          <cell r="BC25">
            <v>76746</v>
          </cell>
          <cell r="BD25">
            <v>64683</v>
          </cell>
          <cell r="BE25">
            <v>91150</v>
          </cell>
          <cell r="BF25">
            <v>0</v>
          </cell>
          <cell r="BG25">
            <v>0</v>
          </cell>
          <cell r="BH25">
            <v>450000</v>
          </cell>
          <cell r="BI25">
            <v>788500</v>
          </cell>
        </row>
        <row r="26">
          <cell r="A26" t="str">
            <v>Mendocino</v>
          </cell>
          <cell r="B26">
            <v>0</v>
          </cell>
          <cell r="C26">
            <v>0</v>
          </cell>
          <cell r="D26">
            <v>0</v>
          </cell>
          <cell r="E26">
            <v>0</v>
          </cell>
          <cell r="F26">
            <v>0</v>
          </cell>
          <cell r="G26">
            <v>0</v>
          </cell>
          <cell r="H26">
            <v>0</v>
          </cell>
          <cell r="I26">
            <v>0</v>
          </cell>
          <cell r="J26">
            <v>0</v>
          </cell>
          <cell r="K26">
            <v>0</v>
          </cell>
          <cell r="L26">
            <v>120793</v>
          </cell>
          <cell r="M26">
            <v>343482</v>
          </cell>
          <cell r="N26">
            <v>215201</v>
          </cell>
          <cell r="O26">
            <v>0</v>
          </cell>
          <cell r="P26">
            <v>0</v>
          </cell>
          <cell r="Q26">
            <v>0</v>
          </cell>
          <cell r="R26">
            <v>0</v>
          </cell>
          <cell r="S26">
            <v>153069</v>
          </cell>
          <cell r="T26">
            <v>181400</v>
          </cell>
          <cell r="U26">
            <v>181400</v>
          </cell>
          <cell r="V26">
            <v>301826</v>
          </cell>
          <cell r="W26">
            <v>75870</v>
          </cell>
          <cell r="X26">
            <v>154070</v>
          </cell>
          <cell r="Y26">
            <v>135652</v>
          </cell>
          <cell r="Z26">
            <v>215586</v>
          </cell>
          <cell r="AA26">
            <v>306546</v>
          </cell>
          <cell r="AB26">
            <v>584017</v>
          </cell>
          <cell r="AC26">
            <v>917500</v>
          </cell>
          <cell r="AD26">
            <v>926687</v>
          </cell>
          <cell r="AE26">
            <v>1919243</v>
          </cell>
          <cell r="AF26">
            <v>1860062</v>
          </cell>
          <cell r="AG26">
            <v>2367584</v>
          </cell>
          <cell r="AH26">
            <v>2061922</v>
          </cell>
          <cell r="AI26">
            <v>1945879</v>
          </cell>
          <cell r="AJ26">
            <v>2776235</v>
          </cell>
          <cell r="AK26">
            <v>2342108</v>
          </cell>
          <cell r="AL26">
            <v>3254807</v>
          </cell>
          <cell r="AM26">
            <v>0</v>
          </cell>
          <cell r="AN26">
            <v>0</v>
          </cell>
          <cell r="AO26">
            <v>244700</v>
          </cell>
          <cell r="AP26">
            <v>505600</v>
          </cell>
          <cell r="AQ26">
            <v>704700</v>
          </cell>
          <cell r="AR26">
            <v>466344</v>
          </cell>
          <cell r="AS26">
            <v>403826</v>
          </cell>
          <cell r="AT26">
            <v>697380</v>
          </cell>
          <cell r="AU26">
            <v>588189</v>
          </cell>
          <cell r="AV26">
            <v>815388</v>
          </cell>
          <cell r="AW26">
            <v>0</v>
          </cell>
          <cell r="AX26">
            <v>0</v>
          </cell>
          <cell r="AY26">
            <v>181400</v>
          </cell>
          <cell r="AZ26">
            <v>181400</v>
          </cell>
          <cell r="BA26">
            <v>301826</v>
          </cell>
          <cell r="BB26">
            <v>123961</v>
          </cell>
          <cell r="BC26">
            <v>185209</v>
          </cell>
          <cell r="BD26">
            <v>156526</v>
          </cell>
          <cell r="BE26">
            <v>215586</v>
          </cell>
          <cell r="BF26">
            <v>0</v>
          </cell>
          <cell r="BG26">
            <v>0</v>
          </cell>
          <cell r="BH26">
            <v>450000</v>
          </cell>
          <cell r="BI26">
            <v>925900</v>
          </cell>
        </row>
        <row r="27">
          <cell r="A27" t="str">
            <v>Merced</v>
          </cell>
          <cell r="B27">
            <v>0</v>
          </cell>
          <cell r="C27">
            <v>0</v>
          </cell>
          <cell r="D27">
            <v>0</v>
          </cell>
          <cell r="E27">
            <v>0</v>
          </cell>
          <cell r="F27">
            <v>0</v>
          </cell>
          <cell r="G27">
            <v>0</v>
          </cell>
          <cell r="H27">
            <v>0</v>
          </cell>
          <cell r="I27">
            <v>0</v>
          </cell>
          <cell r="J27">
            <v>0</v>
          </cell>
          <cell r="K27">
            <v>0</v>
          </cell>
          <cell r="L27">
            <v>0</v>
          </cell>
          <cell r="M27">
            <v>818242</v>
          </cell>
          <cell r="N27">
            <v>913671</v>
          </cell>
          <cell r="O27">
            <v>360974</v>
          </cell>
          <cell r="P27">
            <v>89934</v>
          </cell>
          <cell r="Q27">
            <v>41650</v>
          </cell>
          <cell r="R27">
            <v>0</v>
          </cell>
          <cell r="S27">
            <v>0</v>
          </cell>
          <cell r="T27">
            <v>498633</v>
          </cell>
          <cell r="U27">
            <v>384750</v>
          </cell>
          <cell r="V27">
            <v>375875</v>
          </cell>
          <cell r="W27">
            <v>0</v>
          </cell>
          <cell r="X27">
            <v>181219</v>
          </cell>
          <cell r="Y27">
            <v>325208</v>
          </cell>
          <cell r="Z27">
            <v>621905</v>
          </cell>
          <cell r="AA27">
            <v>20569</v>
          </cell>
          <cell r="AB27">
            <v>0</v>
          </cell>
          <cell r="AC27">
            <v>2509000</v>
          </cell>
          <cell r="AD27">
            <v>2555412</v>
          </cell>
          <cell r="AE27">
            <v>4149253</v>
          </cell>
          <cell r="AF27">
            <v>5083094</v>
          </cell>
          <cell r="AG27">
            <v>6815281</v>
          </cell>
          <cell r="AH27">
            <v>5893520</v>
          </cell>
          <cell r="AI27">
            <v>5554930</v>
          </cell>
          <cell r="AJ27">
            <v>8115304</v>
          </cell>
          <cell r="AK27">
            <v>6885640</v>
          </cell>
          <cell r="AL27">
            <v>9603914</v>
          </cell>
          <cell r="AM27">
            <v>0</v>
          </cell>
          <cell r="AN27">
            <v>0</v>
          </cell>
          <cell r="AO27">
            <v>769500</v>
          </cell>
          <cell r="AP27">
            <v>1634591</v>
          </cell>
          <cell r="AQ27">
            <v>2312099</v>
          </cell>
          <cell r="AR27">
            <v>1529404</v>
          </cell>
          <cell r="AS27">
            <v>1316651</v>
          </cell>
          <cell r="AT27">
            <v>2027718</v>
          </cell>
          <cell r="AU27">
            <v>1720837</v>
          </cell>
          <cell r="AV27">
            <v>2400772</v>
          </cell>
          <cell r="AW27">
            <v>0</v>
          </cell>
          <cell r="AX27">
            <v>0</v>
          </cell>
          <cell r="AY27">
            <v>525391</v>
          </cell>
          <cell r="AZ27">
            <v>525568</v>
          </cell>
          <cell r="BA27">
            <v>880350</v>
          </cell>
          <cell r="BB27">
            <v>359093</v>
          </cell>
          <cell r="BC27">
            <v>533610</v>
          </cell>
          <cell r="BD27">
            <v>452852</v>
          </cell>
          <cell r="BE27">
            <v>631782</v>
          </cell>
          <cell r="BF27">
            <v>0</v>
          </cell>
          <cell r="BG27">
            <v>0</v>
          </cell>
          <cell r="BH27">
            <v>1412020</v>
          </cell>
          <cell r="BI27">
            <v>3137228</v>
          </cell>
        </row>
        <row r="28">
          <cell r="A28" t="str">
            <v>Modoc</v>
          </cell>
          <cell r="B28">
            <v>0</v>
          </cell>
          <cell r="C28">
            <v>0</v>
          </cell>
          <cell r="D28">
            <v>0</v>
          </cell>
          <cell r="E28">
            <v>0</v>
          </cell>
          <cell r="F28">
            <v>0</v>
          </cell>
          <cell r="G28">
            <v>0</v>
          </cell>
          <cell r="H28">
            <v>0</v>
          </cell>
          <cell r="I28">
            <v>0</v>
          </cell>
          <cell r="J28">
            <v>0</v>
          </cell>
          <cell r="K28">
            <v>0</v>
          </cell>
          <cell r="L28">
            <v>4794</v>
          </cell>
          <cell r="M28">
            <v>0</v>
          </cell>
          <cell r="N28">
            <v>0</v>
          </cell>
          <cell r="O28">
            <v>24317</v>
          </cell>
          <cell r="P28">
            <v>0</v>
          </cell>
          <cell r="Q28">
            <v>177136</v>
          </cell>
          <cell r="R28">
            <v>65710</v>
          </cell>
          <cell r="S28">
            <v>321975</v>
          </cell>
          <cell r="T28">
            <v>60102</v>
          </cell>
          <cell r="U28">
            <v>0</v>
          </cell>
          <cell r="V28">
            <v>0</v>
          </cell>
          <cell r="W28">
            <v>0</v>
          </cell>
          <cell r="X28">
            <v>0</v>
          </cell>
          <cell r="Y28">
            <v>14510</v>
          </cell>
          <cell r="Z28">
            <v>84527</v>
          </cell>
          <cell r="AA28">
            <v>125629</v>
          </cell>
          <cell r="AB28">
            <v>697845</v>
          </cell>
          <cell r="AC28">
            <v>318700</v>
          </cell>
          <cell r="AD28">
            <v>322273</v>
          </cell>
          <cell r="AE28">
            <v>541086</v>
          </cell>
          <cell r="AF28">
            <v>719406</v>
          </cell>
          <cell r="AG28">
            <v>968258</v>
          </cell>
          <cell r="AH28">
            <v>841152</v>
          </cell>
          <cell r="AI28">
            <v>796977</v>
          </cell>
          <cell r="AJ28">
            <v>1090047</v>
          </cell>
          <cell r="AK28">
            <v>919458</v>
          </cell>
          <cell r="AL28">
            <v>1281023</v>
          </cell>
          <cell r="AM28">
            <v>0</v>
          </cell>
          <cell r="AN28">
            <v>0</v>
          </cell>
          <cell r="AO28">
            <v>100000</v>
          </cell>
          <cell r="AP28">
            <v>126200</v>
          </cell>
          <cell r="AQ28">
            <v>227825</v>
          </cell>
          <cell r="AR28">
            <v>149251</v>
          </cell>
          <cell r="AS28">
            <v>128342</v>
          </cell>
          <cell r="AT28">
            <v>272512</v>
          </cell>
          <cell r="AU28">
            <v>231023</v>
          </cell>
          <cell r="AV28">
            <v>321975</v>
          </cell>
          <cell r="AW28">
            <v>0</v>
          </cell>
          <cell r="AX28">
            <v>0</v>
          </cell>
          <cell r="AY28">
            <v>68000</v>
          </cell>
          <cell r="AZ28">
            <v>68000</v>
          </cell>
          <cell r="BA28">
            <v>118251</v>
          </cell>
          <cell r="BB28">
            <v>48581</v>
          </cell>
          <cell r="BC28">
            <v>71714</v>
          </cell>
          <cell r="BD28">
            <v>60757</v>
          </cell>
          <cell r="BE28">
            <v>84527</v>
          </cell>
          <cell r="BF28">
            <v>0</v>
          </cell>
          <cell r="BG28">
            <v>0</v>
          </cell>
          <cell r="BH28">
            <v>450000</v>
          </cell>
          <cell r="BI28">
            <v>788500</v>
          </cell>
        </row>
        <row r="29">
          <cell r="A29" t="str">
            <v>Mono</v>
          </cell>
          <cell r="B29">
            <v>0</v>
          </cell>
          <cell r="C29">
            <v>0</v>
          </cell>
          <cell r="D29">
            <v>0</v>
          </cell>
          <cell r="E29">
            <v>0</v>
          </cell>
          <cell r="F29">
            <v>0</v>
          </cell>
          <cell r="G29">
            <v>0</v>
          </cell>
          <cell r="H29">
            <v>0</v>
          </cell>
          <cell r="I29">
            <v>0</v>
          </cell>
          <cell r="J29">
            <v>0</v>
          </cell>
          <cell r="K29">
            <v>0</v>
          </cell>
          <cell r="L29">
            <v>0</v>
          </cell>
          <cell r="M29">
            <v>0</v>
          </cell>
          <cell r="N29">
            <v>0</v>
          </cell>
          <cell r="O29">
            <v>0</v>
          </cell>
          <cell r="P29">
            <v>0</v>
          </cell>
          <cell r="Q29">
            <v>0</v>
          </cell>
          <cell r="R29">
            <v>74710</v>
          </cell>
          <cell r="S29">
            <v>339597</v>
          </cell>
          <cell r="T29">
            <v>0</v>
          </cell>
          <cell r="U29">
            <v>3889</v>
          </cell>
          <cell r="V29">
            <v>81199</v>
          </cell>
          <cell r="W29">
            <v>0</v>
          </cell>
          <cell r="X29">
            <v>0</v>
          </cell>
          <cell r="Y29">
            <v>0</v>
          </cell>
          <cell r="Z29">
            <v>84935</v>
          </cell>
          <cell r="AA29">
            <v>66709</v>
          </cell>
          <cell r="AB29">
            <v>306021</v>
          </cell>
          <cell r="AC29">
            <v>353200</v>
          </cell>
          <cell r="AD29">
            <v>371777</v>
          </cell>
          <cell r="AE29">
            <v>489904</v>
          </cell>
          <cell r="AF29">
            <v>788517</v>
          </cell>
          <cell r="AG29">
            <v>1026450</v>
          </cell>
          <cell r="AH29">
            <v>893431</v>
          </cell>
          <cell r="AI29">
            <v>848944</v>
          </cell>
          <cell r="AJ29">
            <v>1134578</v>
          </cell>
          <cell r="AK29">
            <v>979055</v>
          </cell>
          <cell r="AL29">
            <v>1358390</v>
          </cell>
          <cell r="AM29">
            <v>0</v>
          </cell>
          <cell r="AN29">
            <v>0</v>
          </cell>
          <cell r="AO29">
            <v>100000</v>
          </cell>
          <cell r="AP29">
            <v>126700</v>
          </cell>
          <cell r="AQ29">
            <v>231245</v>
          </cell>
          <cell r="AR29">
            <v>149158</v>
          </cell>
          <cell r="AS29">
            <v>132920</v>
          </cell>
          <cell r="AT29">
            <v>283644</v>
          </cell>
          <cell r="AU29">
            <v>244763</v>
          </cell>
          <cell r="AV29">
            <v>339597</v>
          </cell>
          <cell r="AW29">
            <v>0</v>
          </cell>
          <cell r="AX29">
            <v>0</v>
          </cell>
          <cell r="AY29">
            <v>71200</v>
          </cell>
          <cell r="AZ29">
            <v>74844</v>
          </cell>
          <cell r="BA29">
            <v>123103</v>
          </cell>
          <cell r="BB29">
            <v>50400</v>
          </cell>
          <cell r="BC29">
            <v>74643</v>
          </cell>
          <cell r="BD29">
            <v>64411</v>
          </cell>
          <cell r="BE29">
            <v>89368</v>
          </cell>
          <cell r="BF29">
            <v>0</v>
          </cell>
          <cell r="BG29">
            <v>0</v>
          </cell>
          <cell r="BH29">
            <v>450000</v>
          </cell>
          <cell r="BI29">
            <v>788500</v>
          </cell>
        </row>
        <row r="30">
          <cell r="A30" t="str">
            <v>Monterey</v>
          </cell>
          <cell r="B30">
            <v>0</v>
          </cell>
          <cell r="C30">
            <v>0</v>
          </cell>
          <cell r="D30">
            <v>0</v>
          </cell>
          <cell r="E30">
            <v>0</v>
          </cell>
          <cell r="F30">
            <v>0</v>
          </cell>
          <cell r="G30">
            <v>0</v>
          </cell>
          <cell r="H30">
            <v>0</v>
          </cell>
          <cell r="I30">
            <v>0</v>
          </cell>
          <cell r="J30">
            <v>9363609</v>
          </cell>
          <cell r="K30">
            <v>15133819</v>
          </cell>
          <cell r="L30">
            <v>0</v>
          </cell>
          <cell r="M30">
            <v>0</v>
          </cell>
          <cell r="N30">
            <v>0</v>
          </cell>
          <cell r="O30">
            <v>0</v>
          </cell>
          <cell r="P30">
            <v>0</v>
          </cell>
          <cell r="Q30">
            <v>0</v>
          </cell>
          <cell r="R30">
            <v>489370</v>
          </cell>
          <cell r="S30">
            <v>3783455</v>
          </cell>
          <cell r="T30">
            <v>0</v>
          </cell>
          <cell r="U30">
            <v>0</v>
          </cell>
          <cell r="V30">
            <v>373737</v>
          </cell>
          <cell r="W30">
            <v>407256</v>
          </cell>
          <cell r="X30">
            <v>848073</v>
          </cell>
          <cell r="Y30">
            <v>715451</v>
          </cell>
          <cell r="Z30">
            <v>995646</v>
          </cell>
          <cell r="AA30">
            <v>0</v>
          </cell>
          <cell r="AB30">
            <v>208518</v>
          </cell>
          <cell r="AC30">
            <v>3846700</v>
          </cell>
          <cell r="AD30">
            <v>4090299</v>
          </cell>
          <cell r="AE30">
            <v>6010595</v>
          </cell>
          <cell r="AF30">
            <v>7751145</v>
          </cell>
          <cell r="AG30">
            <v>10640318</v>
          </cell>
          <cell r="AH30">
            <v>9227032</v>
          </cell>
          <cell r="AI30">
            <v>8737840</v>
          </cell>
          <cell r="AJ30">
            <v>12869284</v>
          </cell>
          <cell r="AK30">
            <v>10872939</v>
          </cell>
          <cell r="AL30">
            <v>15133819</v>
          </cell>
          <cell r="AM30">
            <v>0</v>
          </cell>
          <cell r="AN30">
            <v>0</v>
          </cell>
          <cell r="AO30">
            <v>1357702</v>
          </cell>
          <cell r="AP30">
            <v>2827848</v>
          </cell>
          <cell r="AQ30">
            <v>3943294</v>
          </cell>
          <cell r="AR30">
            <v>2597068</v>
          </cell>
          <cell r="AS30">
            <v>2239571</v>
          </cell>
          <cell r="AT30">
            <v>3220021</v>
          </cell>
          <cell r="AU30">
            <v>2718687</v>
          </cell>
          <cell r="AV30">
            <v>3783455</v>
          </cell>
          <cell r="AW30">
            <v>0</v>
          </cell>
          <cell r="AX30">
            <v>0</v>
          </cell>
          <cell r="AY30">
            <v>837797</v>
          </cell>
          <cell r="AZ30">
            <v>840154</v>
          </cell>
          <cell r="BA30">
            <v>1411712</v>
          </cell>
          <cell r="BB30">
            <v>580206</v>
          </cell>
          <cell r="BC30">
            <v>848073</v>
          </cell>
          <cell r="BD30">
            <v>715451</v>
          </cell>
          <cell r="BE30">
            <v>995646</v>
          </cell>
          <cell r="BF30">
            <v>0</v>
          </cell>
          <cell r="BG30">
            <v>0</v>
          </cell>
          <cell r="BH30">
            <v>2375866</v>
          </cell>
          <cell r="BI30">
            <v>5115207</v>
          </cell>
        </row>
        <row r="31">
          <cell r="A31" t="str">
            <v>Napa</v>
          </cell>
          <cell r="B31">
            <v>0</v>
          </cell>
          <cell r="C31">
            <v>0</v>
          </cell>
          <cell r="D31">
            <v>0</v>
          </cell>
          <cell r="E31">
            <v>0</v>
          </cell>
          <cell r="F31">
            <v>0</v>
          </cell>
          <cell r="G31">
            <v>0</v>
          </cell>
          <cell r="H31">
            <v>0</v>
          </cell>
          <cell r="I31">
            <v>0</v>
          </cell>
          <cell r="J31">
            <v>0</v>
          </cell>
          <cell r="K31">
            <v>304104</v>
          </cell>
          <cell r="L31">
            <v>0</v>
          </cell>
          <cell r="M31">
            <v>0</v>
          </cell>
          <cell r="N31">
            <v>0</v>
          </cell>
          <cell r="O31">
            <v>0</v>
          </cell>
          <cell r="P31">
            <v>0</v>
          </cell>
          <cell r="Q31">
            <v>0</v>
          </cell>
          <cell r="R31">
            <v>0</v>
          </cell>
          <cell r="S31">
            <v>145639</v>
          </cell>
          <cell r="T31">
            <v>191069</v>
          </cell>
          <cell r="U31">
            <v>236854</v>
          </cell>
          <cell r="V31">
            <v>350899</v>
          </cell>
          <cell r="W31">
            <v>0</v>
          </cell>
          <cell r="X31">
            <v>0</v>
          </cell>
          <cell r="Y31">
            <v>90518</v>
          </cell>
          <cell r="Z31">
            <v>286031</v>
          </cell>
          <cell r="AA31">
            <v>243285</v>
          </cell>
          <cell r="AB31">
            <v>246177</v>
          </cell>
          <cell r="AC31">
            <v>1125700</v>
          </cell>
          <cell r="AD31">
            <v>1189037</v>
          </cell>
          <cell r="AE31">
            <v>2093972</v>
          </cell>
          <cell r="AF31">
            <v>2379854</v>
          </cell>
          <cell r="AG31">
            <v>3120671</v>
          </cell>
          <cell r="AH31">
            <v>2719001</v>
          </cell>
          <cell r="AI31">
            <v>2572360</v>
          </cell>
          <cell r="AJ31">
            <v>3707952</v>
          </cell>
          <cell r="AK31">
            <v>3125193</v>
          </cell>
          <cell r="AL31">
            <v>4361098</v>
          </cell>
          <cell r="AM31">
            <v>0</v>
          </cell>
          <cell r="AN31">
            <v>0</v>
          </cell>
          <cell r="AO31">
            <v>346100</v>
          </cell>
          <cell r="AP31">
            <v>722614</v>
          </cell>
          <cell r="AQ31">
            <v>1020266</v>
          </cell>
          <cell r="AR31">
            <v>685425</v>
          </cell>
          <cell r="AS31">
            <v>592620</v>
          </cell>
          <cell r="AT31">
            <v>930451</v>
          </cell>
          <cell r="AU31">
            <v>786491</v>
          </cell>
          <cell r="AV31">
            <v>1091189</v>
          </cell>
          <cell r="AW31">
            <v>0</v>
          </cell>
          <cell r="AX31">
            <v>0</v>
          </cell>
          <cell r="AY31">
            <v>240500</v>
          </cell>
          <cell r="AZ31">
            <v>241385</v>
          </cell>
          <cell r="BA31">
            <v>407418</v>
          </cell>
          <cell r="BB31">
            <v>174246</v>
          </cell>
          <cell r="BC31">
            <v>251663</v>
          </cell>
          <cell r="BD31">
            <v>214535</v>
          </cell>
          <cell r="BE31">
            <v>286031</v>
          </cell>
          <cell r="BF31">
            <v>0</v>
          </cell>
          <cell r="BG31">
            <v>0</v>
          </cell>
          <cell r="BH31">
            <v>618160</v>
          </cell>
          <cell r="BI31">
            <v>1354900</v>
          </cell>
        </row>
        <row r="32">
          <cell r="A32" t="str">
            <v>Nevada</v>
          </cell>
          <cell r="B32">
            <v>80061</v>
          </cell>
          <cell r="C32">
            <v>0</v>
          </cell>
          <cell r="D32">
            <v>0</v>
          </cell>
          <cell r="E32">
            <v>0</v>
          </cell>
          <cell r="F32">
            <v>0</v>
          </cell>
          <cell r="G32">
            <v>0</v>
          </cell>
          <cell r="H32">
            <v>0</v>
          </cell>
          <cell r="I32">
            <v>0</v>
          </cell>
          <cell r="J32">
            <v>0</v>
          </cell>
          <cell r="K32">
            <v>3558487</v>
          </cell>
          <cell r="L32">
            <v>0</v>
          </cell>
          <cell r="M32">
            <v>0</v>
          </cell>
          <cell r="N32">
            <v>0</v>
          </cell>
          <cell r="O32">
            <v>0</v>
          </cell>
          <cell r="P32">
            <v>0</v>
          </cell>
          <cell r="Q32">
            <v>199993</v>
          </cell>
          <cell r="R32">
            <v>651241</v>
          </cell>
          <cell r="S32">
            <v>889622</v>
          </cell>
          <cell r="T32">
            <v>133693</v>
          </cell>
          <cell r="U32">
            <v>61421</v>
          </cell>
          <cell r="V32">
            <v>84612</v>
          </cell>
          <cell r="W32">
            <v>0</v>
          </cell>
          <cell r="X32">
            <v>169650</v>
          </cell>
          <cell r="Y32">
            <v>171797</v>
          </cell>
          <cell r="Z32">
            <v>234111</v>
          </cell>
          <cell r="AA32">
            <v>89030</v>
          </cell>
          <cell r="AB32">
            <v>0</v>
          </cell>
          <cell r="AC32">
            <v>1002400</v>
          </cell>
          <cell r="AD32">
            <v>1014967</v>
          </cell>
          <cell r="AE32">
            <v>1771111</v>
          </cell>
          <cell r="AF32">
            <v>2100529</v>
          </cell>
          <cell r="AG32">
            <v>2606861</v>
          </cell>
          <cell r="AH32">
            <v>2276601</v>
          </cell>
          <cell r="AI32">
            <v>2163167</v>
          </cell>
          <cell r="AJ32">
            <v>3049158</v>
          </cell>
          <cell r="AK32">
            <v>2585904</v>
          </cell>
          <cell r="AL32">
            <v>3558487</v>
          </cell>
          <cell r="AM32">
            <v>0</v>
          </cell>
          <cell r="AN32">
            <v>0</v>
          </cell>
          <cell r="AO32">
            <v>262600</v>
          </cell>
          <cell r="AP32">
            <v>541200</v>
          </cell>
          <cell r="AQ32">
            <v>757549</v>
          </cell>
          <cell r="AR32">
            <v>503019</v>
          </cell>
          <cell r="AS32">
            <v>437978</v>
          </cell>
          <cell r="AT32">
            <v>764234</v>
          </cell>
          <cell r="AU32">
            <v>651241</v>
          </cell>
          <cell r="AV32">
            <v>889622</v>
          </cell>
          <cell r="AW32">
            <v>0</v>
          </cell>
          <cell r="AX32">
            <v>0</v>
          </cell>
          <cell r="AY32">
            <v>199100</v>
          </cell>
          <cell r="AZ32">
            <v>199428</v>
          </cell>
          <cell r="BA32">
            <v>329964</v>
          </cell>
          <cell r="BB32">
            <v>137292</v>
          </cell>
          <cell r="BC32">
            <v>201702</v>
          </cell>
          <cell r="BD32">
            <v>171797</v>
          </cell>
          <cell r="BE32">
            <v>234111</v>
          </cell>
          <cell r="BF32">
            <v>0</v>
          </cell>
          <cell r="BG32">
            <v>0</v>
          </cell>
          <cell r="BH32">
            <v>456980</v>
          </cell>
          <cell r="BI32">
            <v>979200</v>
          </cell>
        </row>
        <row r="33">
          <cell r="A33" t="str">
            <v>Orange</v>
          </cell>
          <cell r="B33">
            <v>0</v>
          </cell>
          <cell r="C33">
            <v>0</v>
          </cell>
          <cell r="D33">
            <v>0</v>
          </cell>
          <cell r="E33">
            <v>0</v>
          </cell>
          <cell r="F33">
            <v>0</v>
          </cell>
          <cell r="G33">
            <v>0</v>
          </cell>
          <cell r="H33">
            <v>0</v>
          </cell>
          <cell r="I33">
            <v>0</v>
          </cell>
          <cell r="J33">
            <v>0</v>
          </cell>
          <cell r="K33">
            <v>0</v>
          </cell>
          <cell r="L33">
            <v>0</v>
          </cell>
          <cell r="M33">
            <v>792885</v>
          </cell>
          <cell r="N33">
            <v>10646703</v>
          </cell>
          <cell r="O33">
            <v>415939</v>
          </cell>
          <cell r="P33">
            <v>0</v>
          </cell>
          <cell r="Q33">
            <v>0</v>
          </cell>
          <cell r="R33">
            <v>0</v>
          </cell>
          <cell r="S33">
            <v>0</v>
          </cell>
          <cell r="T33">
            <v>4872213</v>
          </cell>
          <cell r="U33">
            <v>1519731</v>
          </cell>
          <cell r="V33">
            <v>3735965</v>
          </cell>
          <cell r="W33">
            <v>0</v>
          </cell>
          <cell r="X33">
            <v>0</v>
          </cell>
          <cell r="Y33">
            <v>0</v>
          </cell>
          <cell r="Z33">
            <v>3301503</v>
          </cell>
          <cell r="AA33">
            <v>0</v>
          </cell>
          <cell r="AB33">
            <v>3169063</v>
          </cell>
          <cell r="AC33">
            <v>25596076</v>
          </cell>
          <cell r="AD33">
            <v>27677695</v>
          </cell>
          <cell r="AE33">
            <v>39377353</v>
          </cell>
          <cell r="AF33">
            <v>53218444</v>
          </cell>
          <cell r="AG33">
            <v>73310206</v>
          </cell>
          <cell r="AH33">
            <v>63476500</v>
          </cell>
          <cell r="AI33">
            <v>60023782</v>
          </cell>
          <cell r="AJ33">
            <v>89457357</v>
          </cell>
          <cell r="AK33">
            <v>75565501</v>
          </cell>
          <cell r="AL33">
            <v>105372947</v>
          </cell>
          <cell r="AM33">
            <v>0</v>
          </cell>
          <cell r="AN33">
            <v>0</v>
          </cell>
          <cell r="AO33">
            <v>9755200</v>
          </cell>
          <cell r="AP33">
            <v>20301493</v>
          </cell>
          <cell r="AQ33">
            <v>28401616</v>
          </cell>
          <cell r="AR33">
            <v>19099587</v>
          </cell>
          <cell r="AS33">
            <v>16419801</v>
          </cell>
          <cell r="AT33">
            <v>22491261</v>
          </cell>
          <cell r="AU33">
            <v>18994816</v>
          </cell>
          <cell r="AV33">
            <v>26453954</v>
          </cell>
          <cell r="AW33">
            <v>0</v>
          </cell>
          <cell r="AX33">
            <v>0</v>
          </cell>
          <cell r="AY33">
            <v>5787600</v>
          </cell>
          <cell r="AZ33">
            <v>5817223</v>
          </cell>
          <cell r="BA33">
            <v>9922093</v>
          </cell>
          <cell r="BB33">
            <v>4114558</v>
          </cell>
          <cell r="BC33">
            <v>5935784</v>
          </cell>
          <cell r="BD33">
            <v>5009563</v>
          </cell>
          <cell r="BE33">
            <v>6972688</v>
          </cell>
          <cell r="BF33">
            <v>0</v>
          </cell>
          <cell r="BG33">
            <v>0</v>
          </cell>
          <cell r="BH33">
            <v>17215310</v>
          </cell>
          <cell r="BI33">
            <v>37202800</v>
          </cell>
        </row>
        <row r="34">
          <cell r="A34" t="str">
            <v>Placer</v>
          </cell>
          <cell r="B34">
            <v>0</v>
          </cell>
          <cell r="C34">
            <v>0</v>
          </cell>
          <cell r="D34">
            <v>0</v>
          </cell>
          <cell r="E34">
            <v>0</v>
          </cell>
          <cell r="F34">
            <v>0</v>
          </cell>
          <cell r="G34">
            <v>0</v>
          </cell>
          <cell r="H34">
            <v>0</v>
          </cell>
          <cell r="I34">
            <v>0</v>
          </cell>
          <cell r="J34">
            <v>0</v>
          </cell>
          <cell r="K34">
            <v>0</v>
          </cell>
          <cell r="L34">
            <v>0</v>
          </cell>
          <cell r="M34">
            <v>0</v>
          </cell>
          <cell r="N34">
            <v>0</v>
          </cell>
          <cell r="O34">
            <v>0</v>
          </cell>
          <cell r="P34">
            <v>0</v>
          </cell>
          <cell r="Q34">
            <v>0</v>
          </cell>
          <cell r="R34">
            <v>0</v>
          </cell>
          <cell r="S34">
            <v>0</v>
          </cell>
          <cell r="T34">
            <v>135767</v>
          </cell>
          <cell r="U34">
            <v>0</v>
          </cell>
          <cell r="V34">
            <v>0</v>
          </cell>
          <cell r="W34">
            <v>0</v>
          </cell>
          <cell r="X34">
            <v>0</v>
          </cell>
          <cell r="Y34">
            <v>0</v>
          </cell>
          <cell r="Z34">
            <v>335568</v>
          </cell>
          <cell r="AA34">
            <v>0</v>
          </cell>
          <cell r="AB34">
            <v>1603580</v>
          </cell>
          <cell r="AC34">
            <v>2261500</v>
          </cell>
          <cell r="AD34">
            <v>2434721</v>
          </cell>
          <cell r="AE34">
            <v>4181056</v>
          </cell>
          <cell r="AF34">
            <v>4752459</v>
          </cell>
          <cell r="AG34">
            <v>6439310</v>
          </cell>
          <cell r="AH34">
            <v>5576209</v>
          </cell>
          <cell r="AI34">
            <v>5302433</v>
          </cell>
          <cell r="AJ34">
            <v>7626510</v>
          </cell>
          <cell r="AK34">
            <v>6489039</v>
          </cell>
          <cell r="AL34">
            <v>8980248</v>
          </cell>
          <cell r="AM34">
            <v>0</v>
          </cell>
          <cell r="AN34">
            <v>0</v>
          </cell>
          <cell r="AO34">
            <v>701400</v>
          </cell>
          <cell r="AP34">
            <v>1495200</v>
          </cell>
          <cell r="AQ34">
            <v>2142400</v>
          </cell>
          <cell r="AR34">
            <v>1472444</v>
          </cell>
          <cell r="AS34">
            <v>1286753</v>
          </cell>
          <cell r="AT34">
            <v>1923969</v>
          </cell>
          <cell r="AU34">
            <v>1630893</v>
          </cell>
          <cell r="AV34">
            <v>2245755</v>
          </cell>
          <cell r="AW34">
            <v>0</v>
          </cell>
          <cell r="AX34">
            <v>0</v>
          </cell>
          <cell r="AY34">
            <v>483800</v>
          </cell>
          <cell r="AZ34">
            <v>483800</v>
          </cell>
          <cell r="BA34">
            <v>836682</v>
          </cell>
          <cell r="BB34">
            <v>358287</v>
          </cell>
          <cell r="BC34">
            <v>512277</v>
          </cell>
          <cell r="BD34">
            <v>429802</v>
          </cell>
          <cell r="BE34">
            <v>584593</v>
          </cell>
          <cell r="BF34">
            <v>0</v>
          </cell>
          <cell r="BG34">
            <v>0</v>
          </cell>
          <cell r="BH34">
            <v>1330050</v>
          </cell>
          <cell r="BI34">
            <v>2991800</v>
          </cell>
        </row>
        <row r="35">
          <cell r="A35" t="str">
            <v>Plumas</v>
          </cell>
          <cell r="B35">
            <v>0</v>
          </cell>
          <cell r="C35">
            <v>0</v>
          </cell>
          <cell r="D35">
            <v>0</v>
          </cell>
          <cell r="E35">
            <v>0</v>
          </cell>
          <cell r="F35">
            <v>0</v>
          </cell>
          <cell r="G35">
            <v>582922</v>
          </cell>
          <cell r="H35">
            <v>699856</v>
          </cell>
          <cell r="I35">
            <v>0</v>
          </cell>
          <cell r="J35">
            <v>706981</v>
          </cell>
          <cell r="K35">
            <v>1864437</v>
          </cell>
          <cell r="L35">
            <v>39861</v>
          </cell>
          <cell r="M35">
            <v>71345</v>
          </cell>
          <cell r="N35">
            <v>108663</v>
          </cell>
          <cell r="O35">
            <v>59891</v>
          </cell>
          <cell r="P35">
            <v>5531</v>
          </cell>
          <cell r="Q35">
            <v>29090</v>
          </cell>
          <cell r="R35">
            <v>332902</v>
          </cell>
          <cell r="S35">
            <v>465209</v>
          </cell>
          <cell r="T35">
            <v>98000</v>
          </cell>
          <cell r="U35">
            <v>98000</v>
          </cell>
          <cell r="V35">
            <v>171095</v>
          </cell>
          <cell r="W35">
            <v>71272</v>
          </cell>
          <cell r="X35">
            <v>0</v>
          </cell>
          <cell r="Y35">
            <v>76774</v>
          </cell>
          <cell r="Z35">
            <v>123884</v>
          </cell>
          <cell r="AA35">
            <v>0</v>
          </cell>
          <cell r="AB35">
            <v>87448</v>
          </cell>
          <cell r="AC35">
            <v>388300</v>
          </cell>
          <cell r="AD35">
            <v>403444</v>
          </cell>
          <cell r="AE35">
            <v>656358</v>
          </cell>
          <cell r="AF35">
            <v>1134676</v>
          </cell>
          <cell r="AG35">
            <v>1497101</v>
          </cell>
          <cell r="AH35">
            <v>1277237</v>
          </cell>
          <cell r="AI35">
            <v>1210845</v>
          </cell>
          <cell r="AJ35">
            <v>1582473</v>
          </cell>
          <cell r="AK35">
            <v>1333664</v>
          </cell>
          <cell r="AL35">
            <v>1864437</v>
          </cell>
          <cell r="AM35">
            <v>0</v>
          </cell>
          <cell r="AN35">
            <v>0</v>
          </cell>
          <cell r="AO35">
            <v>100000</v>
          </cell>
          <cell r="AP35">
            <v>127100</v>
          </cell>
          <cell r="AQ35">
            <v>227100</v>
          </cell>
          <cell r="AR35">
            <v>151906</v>
          </cell>
          <cell r="AS35">
            <v>130284</v>
          </cell>
          <cell r="AT35">
            <v>394118</v>
          </cell>
          <cell r="AU35">
            <v>332902</v>
          </cell>
          <cell r="AV35">
            <v>465209</v>
          </cell>
          <cell r="AW35">
            <v>0</v>
          </cell>
          <cell r="AX35">
            <v>0</v>
          </cell>
          <cell r="AY35">
            <v>98000</v>
          </cell>
          <cell r="AZ35">
            <v>98000</v>
          </cell>
          <cell r="BA35">
            <v>171095</v>
          </cell>
          <cell r="BB35">
            <v>71272</v>
          </cell>
          <cell r="BC35">
            <v>104503</v>
          </cell>
          <cell r="BD35">
            <v>88271</v>
          </cell>
          <cell r="BE35">
            <v>123884</v>
          </cell>
          <cell r="BF35">
            <v>0</v>
          </cell>
          <cell r="BG35">
            <v>0</v>
          </cell>
          <cell r="BH35">
            <v>450000</v>
          </cell>
          <cell r="BI35">
            <v>788500</v>
          </cell>
        </row>
        <row r="36">
          <cell r="A36" t="str">
            <v>Riverside</v>
          </cell>
          <cell r="B36">
            <v>0</v>
          </cell>
          <cell r="C36">
            <v>0</v>
          </cell>
          <cell r="D36">
            <v>0</v>
          </cell>
          <cell r="E36">
            <v>0</v>
          </cell>
          <cell r="F36">
            <v>0</v>
          </cell>
          <cell r="G36">
            <v>0</v>
          </cell>
          <cell r="H36">
            <v>0</v>
          </cell>
          <cell r="I36">
            <v>0</v>
          </cell>
          <cell r="J36">
            <v>0</v>
          </cell>
          <cell r="K36">
            <v>0</v>
          </cell>
          <cell r="L36">
            <v>0</v>
          </cell>
          <cell r="M36">
            <v>22530</v>
          </cell>
          <cell r="N36">
            <v>1390727</v>
          </cell>
          <cell r="O36">
            <v>0</v>
          </cell>
          <cell r="P36">
            <v>0</v>
          </cell>
          <cell r="Q36">
            <v>0</v>
          </cell>
          <cell r="R36">
            <v>0</v>
          </cell>
          <cell r="S36">
            <v>0</v>
          </cell>
          <cell r="T36">
            <v>2225326</v>
          </cell>
          <cell r="U36">
            <v>1738253</v>
          </cell>
          <cell r="V36">
            <v>9336387</v>
          </cell>
          <cell r="W36">
            <v>0</v>
          </cell>
          <cell r="X36">
            <v>0</v>
          </cell>
          <cell r="Y36">
            <v>436099</v>
          </cell>
          <cell r="Z36">
            <v>2638902</v>
          </cell>
          <cell r="AA36">
            <v>460087</v>
          </cell>
          <cell r="AB36">
            <v>6906379</v>
          </cell>
          <cell r="AC36">
            <v>16710700</v>
          </cell>
          <cell r="AD36">
            <v>17586222</v>
          </cell>
          <cell r="AE36">
            <v>26052179</v>
          </cell>
          <cell r="AF36">
            <v>34598330</v>
          </cell>
          <cell r="AG36">
            <v>47492168</v>
          </cell>
          <cell r="AH36">
            <v>41414132</v>
          </cell>
          <cell r="AI36">
            <v>38983629</v>
          </cell>
          <cell r="AJ36">
            <v>57222527</v>
          </cell>
          <cell r="AK36">
            <v>48422291</v>
          </cell>
          <cell r="AL36">
            <v>67699648</v>
          </cell>
          <cell r="AM36">
            <v>0</v>
          </cell>
          <cell r="AN36">
            <v>0</v>
          </cell>
          <cell r="AO36">
            <v>5612500</v>
          </cell>
          <cell r="AP36">
            <v>11976600</v>
          </cell>
          <cell r="AQ36">
            <v>17517465</v>
          </cell>
          <cell r="AR36">
            <v>11582718</v>
          </cell>
          <cell r="AS36">
            <v>9955402</v>
          </cell>
          <cell r="AT36">
            <v>14369061</v>
          </cell>
          <cell r="AU36">
            <v>12169809</v>
          </cell>
          <cell r="AV36">
            <v>16821594</v>
          </cell>
          <cell r="AW36">
            <v>0</v>
          </cell>
          <cell r="AX36">
            <v>0</v>
          </cell>
          <cell r="AY36">
            <v>3673500</v>
          </cell>
          <cell r="AZ36">
            <v>3694465</v>
          </cell>
          <cell r="BA36">
            <v>6328679</v>
          </cell>
          <cell r="BB36">
            <v>2593046</v>
          </cell>
          <cell r="BC36">
            <v>3811142</v>
          </cell>
          <cell r="BD36">
            <v>3243079</v>
          </cell>
          <cell r="BE36">
            <v>4426735</v>
          </cell>
          <cell r="BF36">
            <v>0</v>
          </cell>
          <cell r="BG36">
            <v>0</v>
          </cell>
          <cell r="BH36">
            <v>10698270</v>
          </cell>
          <cell r="BI36">
            <v>24126200</v>
          </cell>
        </row>
        <row r="37">
          <cell r="A37" t="str">
            <v>Sacramento</v>
          </cell>
          <cell r="B37">
            <v>0</v>
          </cell>
          <cell r="C37">
            <v>0</v>
          </cell>
          <cell r="D37">
            <v>0</v>
          </cell>
          <cell r="E37">
            <v>0</v>
          </cell>
          <cell r="F37">
            <v>0</v>
          </cell>
          <cell r="G37">
            <v>0</v>
          </cell>
          <cell r="H37">
            <v>0</v>
          </cell>
          <cell r="I37">
            <v>0</v>
          </cell>
          <cell r="J37">
            <v>0</v>
          </cell>
          <cell r="K37">
            <v>0</v>
          </cell>
          <cell r="L37">
            <v>184913</v>
          </cell>
          <cell r="M37">
            <v>3197448</v>
          </cell>
          <cell r="N37">
            <v>1396683</v>
          </cell>
          <cell r="O37">
            <v>0</v>
          </cell>
          <cell r="P37">
            <v>0</v>
          </cell>
          <cell r="Q37">
            <v>0</v>
          </cell>
          <cell r="R37">
            <v>0</v>
          </cell>
          <cell r="S37">
            <v>0</v>
          </cell>
          <cell r="T37">
            <v>1904696</v>
          </cell>
          <cell r="U37">
            <v>0</v>
          </cell>
          <cell r="V37">
            <v>0</v>
          </cell>
          <cell r="W37">
            <v>0</v>
          </cell>
          <cell r="X37">
            <v>1672021</v>
          </cell>
          <cell r="Y37">
            <v>1774555</v>
          </cell>
          <cell r="Z37">
            <v>2538137</v>
          </cell>
          <cell r="AA37">
            <v>506767</v>
          </cell>
          <cell r="AB37">
            <v>0</v>
          </cell>
          <cell r="AC37">
            <v>9922000</v>
          </cell>
          <cell r="AD37">
            <v>10345594</v>
          </cell>
          <cell r="AE37">
            <v>19313238</v>
          </cell>
          <cell r="AF37">
            <v>20979822</v>
          </cell>
          <cell r="AG37">
            <v>29156772</v>
          </cell>
          <cell r="AH37">
            <v>25290818</v>
          </cell>
          <cell r="AI37">
            <v>23973420</v>
          </cell>
          <cell r="AJ37">
            <v>35691603</v>
          </cell>
          <cell r="AK37">
            <v>29845873</v>
          </cell>
          <cell r="AL37">
            <v>41472849</v>
          </cell>
          <cell r="AM37">
            <v>0</v>
          </cell>
          <cell r="AN37">
            <v>0</v>
          </cell>
          <cell r="AO37">
            <v>3630500</v>
          </cell>
          <cell r="AP37">
            <v>7637900</v>
          </cell>
          <cell r="AQ37">
            <v>10936965</v>
          </cell>
          <cell r="AR37">
            <v>7289922</v>
          </cell>
          <cell r="AS37">
            <v>6300931</v>
          </cell>
          <cell r="AT37">
            <v>8949371</v>
          </cell>
          <cell r="AU37">
            <v>7464798</v>
          </cell>
          <cell r="AV37">
            <v>10368212</v>
          </cell>
          <cell r="AW37">
            <v>0</v>
          </cell>
          <cell r="AX37">
            <v>0</v>
          </cell>
          <cell r="AY37">
            <v>2267300</v>
          </cell>
          <cell r="AZ37">
            <v>2267300</v>
          </cell>
          <cell r="BA37">
            <v>3867327</v>
          </cell>
          <cell r="BB37">
            <v>1602383</v>
          </cell>
          <cell r="BC37">
            <v>2367303</v>
          </cell>
          <cell r="BD37">
            <v>1958375</v>
          </cell>
          <cell r="BE37">
            <v>2728477</v>
          </cell>
          <cell r="BF37">
            <v>0</v>
          </cell>
          <cell r="BG37">
            <v>0</v>
          </cell>
          <cell r="BH37">
            <v>6650800</v>
          </cell>
          <cell r="BI37">
            <v>14775200</v>
          </cell>
        </row>
        <row r="38">
          <cell r="A38" t="str">
            <v>San Benito</v>
          </cell>
          <cell r="B38">
            <v>0</v>
          </cell>
          <cell r="C38">
            <v>0</v>
          </cell>
          <cell r="D38">
            <v>0</v>
          </cell>
          <cell r="E38">
            <v>0</v>
          </cell>
          <cell r="F38">
            <v>0</v>
          </cell>
          <cell r="G38">
            <v>0</v>
          </cell>
          <cell r="H38">
            <v>0</v>
          </cell>
          <cell r="I38">
            <v>0</v>
          </cell>
          <cell r="J38">
            <v>0</v>
          </cell>
          <cell r="K38">
            <v>2578059</v>
          </cell>
          <cell r="L38">
            <v>0</v>
          </cell>
          <cell r="M38">
            <v>0</v>
          </cell>
          <cell r="N38">
            <v>60901</v>
          </cell>
          <cell r="O38">
            <v>4933</v>
          </cell>
          <cell r="P38">
            <v>4551</v>
          </cell>
          <cell r="Q38">
            <v>166684</v>
          </cell>
          <cell r="R38">
            <v>105700</v>
          </cell>
          <cell r="S38">
            <v>648926</v>
          </cell>
          <cell r="T38">
            <v>145372</v>
          </cell>
          <cell r="U38">
            <v>145927</v>
          </cell>
          <cell r="V38">
            <v>220325</v>
          </cell>
          <cell r="W38">
            <v>56210</v>
          </cell>
          <cell r="X38">
            <v>73154</v>
          </cell>
          <cell r="Y38">
            <v>125408</v>
          </cell>
          <cell r="Z38">
            <v>172688</v>
          </cell>
          <cell r="AA38">
            <v>392171</v>
          </cell>
          <cell r="AB38">
            <v>730072</v>
          </cell>
          <cell r="AC38">
            <v>729700</v>
          </cell>
          <cell r="AD38">
            <v>737007</v>
          </cell>
          <cell r="AE38">
            <v>1209627</v>
          </cell>
          <cell r="AF38">
            <v>1605495</v>
          </cell>
          <cell r="AG38">
            <v>1959926</v>
          </cell>
          <cell r="AH38">
            <v>1689497</v>
          </cell>
          <cell r="AI38">
            <v>1650646</v>
          </cell>
          <cell r="AJ38">
            <v>2217361</v>
          </cell>
          <cell r="AK38">
            <v>1864213</v>
          </cell>
          <cell r="AL38">
            <v>2589946</v>
          </cell>
          <cell r="AM38">
            <v>0</v>
          </cell>
          <cell r="AN38">
            <v>0</v>
          </cell>
          <cell r="AO38">
            <v>166300</v>
          </cell>
          <cell r="AP38">
            <v>344069</v>
          </cell>
          <cell r="AQ38">
            <v>487050</v>
          </cell>
          <cell r="AR38">
            <v>318020</v>
          </cell>
          <cell r="AS38">
            <v>289978</v>
          </cell>
          <cell r="AT38">
            <v>555390</v>
          </cell>
          <cell r="AU38">
            <v>467309</v>
          </cell>
          <cell r="AV38">
            <v>648926</v>
          </cell>
          <cell r="AW38">
            <v>0</v>
          </cell>
          <cell r="AX38">
            <v>0</v>
          </cell>
          <cell r="AY38">
            <v>145372</v>
          </cell>
          <cell r="AZ38">
            <v>145927</v>
          </cell>
          <cell r="BA38">
            <v>239286</v>
          </cell>
          <cell r="BB38">
            <v>109232</v>
          </cell>
          <cell r="BC38">
            <v>148801</v>
          </cell>
          <cell r="BD38">
            <v>125408</v>
          </cell>
          <cell r="BE38">
            <v>172688</v>
          </cell>
          <cell r="BF38">
            <v>0</v>
          </cell>
          <cell r="BG38">
            <v>0</v>
          </cell>
          <cell r="BH38">
            <v>450000</v>
          </cell>
          <cell r="BI38">
            <v>788500</v>
          </cell>
        </row>
        <row r="39">
          <cell r="A39" t="str">
            <v>San Bernardino</v>
          </cell>
          <cell r="B39">
            <v>0</v>
          </cell>
          <cell r="C39">
            <v>0</v>
          </cell>
          <cell r="D39">
            <v>0</v>
          </cell>
          <cell r="E39">
            <v>0</v>
          </cell>
          <cell r="F39">
            <v>0</v>
          </cell>
          <cell r="G39">
            <v>0</v>
          </cell>
          <cell r="H39">
            <v>0</v>
          </cell>
          <cell r="I39">
            <v>0</v>
          </cell>
          <cell r="J39">
            <v>0</v>
          </cell>
          <cell r="K39">
            <v>533040</v>
          </cell>
          <cell r="L39">
            <v>0</v>
          </cell>
          <cell r="M39">
            <v>0</v>
          </cell>
          <cell r="N39">
            <v>0</v>
          </cell>
          <cell r="O39">
            <v>0</v>
          </cell>
          <cell r="P39">
            <v>0</v>
          </cell>
          <cell r="Q39">
            <v>0</v>
          </cell>
          <cell r="R39">
            <v>0</v>
          </cell>
          <cell r="S39">
            <v>0</v>
          </cell>
          <cell r="T39">
            <v>2690676</v>
          </cell>
          <cell r="U39">
            <v>0</v>
          </cell>
          <cell r="V39">
            <v>0</v>
          </cell>
          <cell r="W39">
            <v>0</v>
          </cell>
          <cell r="X39">
            <v>0</v>
          </cell>
          <cell r="Y39">
            <v>0</v>
          </cell>
          <cell r="Z39">
            <v>0</v>
          </cell>
          <cell r="AA39">
            <v>0</v>
          </cell>
          <cell r="AB39">
            <v>5221135</v>
          </cell>
          <cell r="AC39">
            <v>17168200</v>
          </cell>
          <cell r="AD39">
            <v>17960853</v>
          </cell>
          <cell r="AE39">
            <v>26591806</v>
          </cell>
          <cell r="AF39">
            <v>35580816</v>
          </cell>
          <cell r="AG39">
            <v>49000891</v>
          </cell>
          <cell r="AH39">
            <v>41770250</v>
          </cell>
          <cell r="AI39">
            <v>39288011</v>
          </cell>
          <cell r="AJ39">
            <v>58056934</v>
          </cell>
          <cell r="AK39">
            <v>49038083</v>
          </cell>
          <cell r="AL39">
            <v>68379503</v>
          </cell>
          <cell r="AM39">
            <v>0</v>
          </cell>
          <cell r="AN39">
            <v>0</v>
          </cell>
          <cell r="AO39">
            <v>5936400</v>
          </cell>
          <cell r="AP39">
            <v>12456600</v>
          </cell>
          <cell r="AQ39">
            <v>17672000</v>
          </cell>
          <cell r="AR39">
            <v>11989431</v>
          </cell>
          <cell r="AS39">
            <v>10196475</v>
          </cell>
          <cell r="AT39">
            <v>14590467</v>
          </cell>
          <cell r="AU39">
            <v>12303383</v>
          </cell>
          <cell r="AV39">
            <v>17118023</v>
          </cell>
          <cell r="AW39">
            <v>0</v>
          </cell>
          <cell r="AX39">
            <v>0</v>
          </cell>
          <cell r="AY39">
            <v>3737900</v>
          </cell>
          <cell r="AZ39">
            <v>3737900</v>
          </cell>
          <cell r="BA39">
            <v>6409749</v>
          </cell>
          <cell r="BB39">
            <v>2635370</v>
          </cell>
          <cell r="BC39">
            <v>3852582</v>
          </cell>
          <cell r="BD39">
            <v>3240145</v>
          </cell>
          <cell r="BE39">
            <v>4503928</v>
          </cell>
          <cell r="BF39">
            <v>0</v>
          </cell>
          <cell r="BG39">
            <v>0</v>
          </cell>
          <cell r="BH39">
            <v>10811060</v>
          </cell>
          <cell r="BI39">
            <v>23869200</v>
          </cell>
        </row>
        <row r="40">
          <cell r="A40" t="str">
            <v>San Diego</v>
          </cell>
          <cell r="B40">
            <v>0</v>
          </cell>
          <cell r="C40">
            <v>0</v>
          </cell>
          <cell r="D40">
            <v>0</v>
          </cell>
          <cell r="E40">
            <v>0</v>
          </cell>
          <cell r="F40">
            <v>0</v>
          </cell>
          <cell r="G40">
            <v>0</v>
          </cell>
          <cell r="H40">
            <v>0</v>
          </cell>
          <cell r="I40">
            <v>0</v>
          </cell>
          <cell r="J40">
            <v>0</v>
          </cell>
          <cell r="K40">
            <v>0</v>
          </cell>
          <cell r="L40">
            <v>0</v>
          </cell>
          <cell r="M40">
            <v>0</v>
          </cell>
          <cell r="N40">
            <v>0</v>
          </cell>
          <cell r="O40">
            <v>0</v>
          </cell>
          <cell r="P40">
            <v>0</v>
          </cell>
          <cell r="Q40">
            <v>0</v>
          </cell>
          <cell r="R40">
            <v>0</v>
          </cell>
          <cell r="S40">
            <v>0</v>
          </cell>
          <cell r="T40">
            <v>4737844</v>
          </cell>
          <cell r="U40">
            <v>1607696</v>
          </cell>
          <cell r="V40">
            <v>878228</v>
          </cell>
          <cell r="W40">
            <v>0</v>
          </cell>
          <cell r="X40">
            <v>0</v>
          </cell>
          <cell r="Y40">
            <v>0</v>
          </cell>
          <cell r="Z40">
            <v>3824271</v>
          </cell>
          <cell r="AA40">
            <v>405703</v>
          </cell>
          <cell r="AB40">
            <v>11788001</v>
          </cell>
          <cell r="AC40">
            <v>25417300</v>
          </cell>
          <cell r="AD40">
            <v>26298955</v>
          </cell>
          <cell r="AE40">
            <v>41812686</v>
          </cell>
          <cell r="AF40">
            <v>53296051</v>
          </cell>
          <cell r="AG40">
            <v>74118218</v>
          </cell>
          <cell r="AH40">
            <v>64357539</v>
          </cell>
          <cell r="AI40">
            <v>60682844</v>
          </cell>
          <cell r="AJ40">
            <v>90146582</v>
          </cell>
          <cell r="AK40">
            <v>76208411</v>
          </cell>
          <cell r="AL40">
            <v>106266689</v>
          </cell>
          <cell r="AM40">
            <v>0</v>
          </cell>
          <cell r="AN40">
            <v>0</v>
          </cell>
          <cell r="AO40">
            <v>9733400</v>
          </cell>
          <cell r="AP40">
            <v>20269035</v>
          </cell>
          <cell r="AQ40">
            <v>28917579</v>
          </cell>
          <cell r="AR40">
            <v>19163425</v>
          </cell>
          <cell r="AS40">
            <v>16433348</v>
          </cell>
          <cell r="AT40">
            <v>22584899</v>
          </cell>
          <cell r="AU40">
            <v>19095728</v>
          </cell>
          <cell r="AV40">
            <v>26586066</v>
          </cell>
          <cell r="AW40">
            <v>0</v>
          </cell>
          <cell r="AX40">
            <v>0</v>
          </cell>
          <cell r="AY40">
            <v>5816200</v>
          </cell>
          <cell r="AZ40">
            <v>5881697</v>
          </cell>
          <cell r="BA40">
            <v>9891813</v>
          </cell>
          <cell r="BB40">
            <v>4126949</v>
          </cell>
          <cell r="BC40">
            <v>5975429</v>
          </cell>
          <cell r="BD40">
            <v>5066735</v>
          </cell>
          <cell r="BE40">
            <v>7059344</v>
          </cell>
          <cell r="BF40">
            <v>0</v>
          </cell>
          <cell r="BG40">
            <v>0</v>
          </cell>
          <cell r="BH40">
            <v>17310760</v>
          </cell>
          <cell r="BI40">
            <v>37365460</v>
          </cell>
        </row>
        <row r="41">
          <cell r="A41" t="str">
            <v>San Francisco</v>
          </cell>
          <cell r="B41">
            <v>0</v>
          </cell>
          <cell r="C41">
            <v>0</v>
          </cell>
          <cell r="D41">
            <v>0</v>
          </cell>
          <cell r="E41">
            <v>0</v>
          </cell>
          <cell r="F41">
            <v>0</v>
          </cell>
          <cell r="G41">
            <v>0</v>
          </cell>
          <cell r="H41">
            <v>0</v>
          </cell>
          <cell r="I41">
            <v>0</v>
          </cell>
          <cell r="J41">
            <v>0</v>
          </cell>
          <cell r="K41">
            <v>0</v>
          </cell>
          <cell r="L41">
            <v>0</v>
          </cell>
          <cell r="M41">
            <v>0</v>
          </cell>
          <cell r="N41">
            <v>0</v>
          </cell>
          <cell r="O41">
            <v>0</v>
          </cell>
          <cell r="P41">
            <v>0</v>
          </cell>
          <cell r="Q41">
            <v>0</v>
          </cell>
          <cell r="R41">
            <v>0</v>
          </cell>
          <cell r="S41">
            <v>0</v>
          </cell>
          <cell r="T41">
            <v>825035</v>
          </cell>
          <cell r="U41">
            <v>0</v>
          </cell>
          <cell r="V41">
            <v>908316</v>
          </cell>
          <cell r="W41">
            <v>0</v>
          </cell>
          <cell r="X41">
            <v>0</v>
          </cell>
          <cell r="Y41">
            <v>0</v>
          </cell>
          <cell r="Z41">
            <v>701319</v>
          </cell>
          <cell r="AA41">
            <v>0</v>
          </cell>
          <cell r="AB41">
            <v>0</v>
          </cell>
          <cell r="AC41">
            <v>5332900</v>
          </cell>
          <cell r="AD41">
            <v>5699364</v>
          </cell>
          <cell r="AE41">
            <v>10339355</v>
          </cell>
          <cell r="AF41">
            <v>11777662</v>
          </cell>
          <cell r="AG41">
            <v>16540377</v>
          </cell>
          <cell r="AH41">
            <v>14421527</v>
          </cell>
          <cell r="AI41">
            <v>13644127</v>
          </cell>
          <cell r="AJ41">
            <v>20461177</v>
          </cell>
          <cell r="AK41">
            <v>17279624</v>
          </cell>
          <cell r="AL41">
            <v>24068357</v>
          </cell>
          <cell r="AM41">
            <v>0</v>
          </cell>
          <cell r="AN41">
            <v>0</v>
          </cell>
          <cell r="AO41">
            <v>2269600</v>
          </cell>
          <cell r="AP41">
            <v>4690200</v>
          </cell>
          <cell r="AQ41">
            <v>6643848</v>
          </cell>
          <cell r="AR41">
            <v>4445337</v>
          </cell>
          <cell r="AS41">
            <v>3821546</v>
          </cell>
          <cell r="AT41">
            <v>5125335</v>
          </cell>
          <cell r="AU41">
            <v>4312401</v>
          </cell>
          <cell r="AV41">
            <v>6002050</v>
          </cell>
          <cell r="AW41">
            <v>0</v>
          </cell>
          <cell r="AX41">
            <v>0</v>
          </cell>
          <cell r="AY41">
            <v>1313800</v>
          </cell>
          <cell r="AZ41">
            <v>1323006</v>
          </cell>
          <cell r="BA41">
            <v>2267943</v>
          </cell>
          <cell r="BB41">
            <v>952151</v>
          </cell>
          <cell r="BC41">
            <v>1371158</v>
          </cell>
          <cell r="BD41">
            <v>1154762</v>
          </cell>
          <cell r="BE41">
            <v>1598089</v>
          </cell>
          <cell r="BF41">
            <v>0</v>
          </cell>
          <cell r="BG41">
            <v>0</v>
          </cell>
          <cell r="BH41">
            <v>3949990</v>
          </cell>
          <cell r="BI41">
            <v>8296700</v>
          </cell>
        </row>
        <row r="42">
          <cell r="A42" t="str">
            <v>San Joaquin</v>
          </cell>
          <cell r="B42">
            <v>0</v>
          </cell>
          <cell r="C42">
            <v>0</v>
          </cell>
          <cell r="D42">
            <v>0</v>
          </cell>
          <cell r="E42">
            <v>0</v>
          </cell>
          <cell r="F42">
            <v>0</v>
          </cell>
          <cell r="G42">
            <v>0</v>
          </cell>
          <cell r="H42">
            <v>0</v>
          </cell>
          <cell r="I42">
            <v>0</v>
          </cell>
          <cell r="J42">
            <v>0</v>
          </cell>
          <cell r="K42">
            <v>0</v>
          </cell>
          <cell r="L42">
            <v>0</v>
          </cell>
          <cell r="M42">
            <v>0</v>
          </cell>
          <cell r="N42">
            <v>0</v>
          </cell>
          <cell r="O42">
            <v>0</v>
          </cell>
          <cell r="P42">
            <v>0</v>
          </cell>
          <cell r="Q42">
            <v>0</v>
          </cell>
          <cell r="R42">
            <v>0</v>
          </cell>
          <cell r="S42">
            <v>0</v>
          </cell>
          <cell r="T42">
            <v>1193220</v>
          </cell>
          <cell r="U42">
            <v>0</v>
          </cell>
          <cell r="V42">
            <v>466354</v>
          </cell>
          <cell r="W42">
            <v>27076</v>
          </cell>
          <cell r="X42">
            <v>381025</v>
          </cell>
          <cell r="Y42">
            <v>227233</v>
          </cell>
          <cell r="Z42">
            <v>986468</v>
          </cell>
          <cell r="AA42">
            <v>1213219</v>
          </cell>
          <cell r="AB42">
            <v>2066001</v>
          </cell>
          <cell r="AC42">
            <v>5589700</v>
          </cell>
          <cell r="AD42">
            <v>5728532</v>
          </cell>
          <cell r="AE42">
            <v>9238948</v>
          </cell>
          <cell r="AF42">
            <v>11247218</v>
          </cell>
          <cell r="AG42">
            <v>15517391</v>
          </cell>
          <cell r="AH42">
            <v>13434184</v>
          </cell>
          <cell r="AI42">
            <v>12650193</v>
          </cell>
          <cell r="AJ42">
            <v>18600984</v>
          </cell>
          <cell r="AK42">
            <v>15706602</v>
          </cell>
          <cell r="AL42">
            <v>21909535</v>
          </cell>
          <cell r="AM42">
            <v>0</v>
          </cell>
          <cell r="AN42">
            <v>0</v>
          </cell>
          <cell r="AO42">
            <v>1865100</v>
          </cell>
          <cell r="AP42">
            <v>3906400</v>
          </cell>
          <cell r="AQ42">
            <v>5545400</v>
          </cell>
          <cell r="AR42">
            <v>3745762</v>
          </cell>
          <cell r="AS42">
            <v>3190056</v>
          </cell>
          <cell r="AT42">
            <v>4663331</v>
          </cell>
          <cell r="AU42">
            <v>3946407</v>
          </cell>
          <cell r="AV42">
            <v>5486439</v>
          </cell>
          <cell r="AW42">
            <v>0</v>
          </cell>
          <cell r="AX42">
            <v>0</v>
          </cell>
          <cell r="AY42">
            <v>1197800</v>
          </cell>
          <cell r="AZ42">
            <v>1201749</v>
          </cell>
          <cell r="BA42">
            <v>2027781</v>
          </cell>
          <cell r="BB42">
            <v>831708</v>
          </cell>
          <cell r="BC42">
            <v>1227684</v>
          </cell>
          <cell r="BD42">
            <v>1040916</v>
          </cell>
          <cell r="BE42">
            <v>1446672</v>
          </cell>
          <cell r="BF42">
            <v>0</v>
          </cell>
          <cell r="BG42">
            <v>0</v>
          </cell>
          <cell r="BH42">
            <v>3377300</v>
          </cell>
          <cell r="BI42">
            <v>7456100</v>
          </cell>
        </row>
        <row r="43">
          <cell r="A43" t="str">
            <v>San Luis Obispo</v>
          </cell>
          <cell r="B43">
            <v>0</v>
          </cell>
          <cell r="C43">
            <v>0</v>
          </cell>
          <cell r="D43">
            <v>0</v>
          </cell>
          <cell r="E43">
            <v>0</v>
          </cell>
          <cell r="F43">
            <v>0</v>
          </cell>
          <cell r="G43">
            <v>0</v>
          </cell>
          <cell r="H43">
            <v>0</v>
          </cell>
          <cell r="I43">
            <v>0</v>
          </cell>
          <cell r="J43">
            <v>0</v>
          </cell>
          <cell r="K43">
            <v>0</v>
          </cell>
          <cell r="L43">
            <v>0</v>
          </cell>
          <cell r="M43">
            <v>0</v>
          </cell>
          <cell r="N43">
            <v>0</v>
          </cell>
          <cell r="O43">
            <v>0</v>
          </cell>
          <cell r="P43">
            <v>0</v>
          </cell>
          <cell r="Q43">
            <v>0</v>
          </cell>
          <cell r="R43">
            <v>0</v>
          </cell>
          <cell r="S43">
            <v>0</v>
          </cell>
          <cell r="T43">
            <v>0</v>
          </cell>
          <cell r="U43">
            <v>0</v>
          </cell>
          <cell r="V43">
            <v>11004</v>
          </cell>
          <cell r="W43">
            <v>26021</v>
          </cell>
          <cell r="X43">
            <v>0</v>
          </cell>
          <cell r="Y43">
            <v>234716</v>
          </cell>
          <cell r="Z43">
            <v>157554</v>
          </cell>
          <cell r="AA43">
            <v>76125</v>
          </cell>
          <cell r="AB43">
            <v>0</v>
          </cell>
          <cell r="AC43">
            <v>2294800</v>
          </cell>
          <cell r="AD43">
            <v>2451359</v>
          </cell>
          <cell r="AE43">
            <v>4415584</v>
          </cell>
          <cell r="AF43">
            <v>4668802</v>
          </cell>
          <cell r="AG43">
            <v>6221738</v>
          </cell>
          <cell r="AH43">
            <v>5411002</v>
          </cell>
          <cell r="AI43">
            <v>5121734</v>
          </cell>
          <cell r="AJ43">
            <v>7491968</v>
          </cell>
          <cell r="AK43">
            <v>6324434</v>
          </cell>
          <cell r="AL43">
            <v>8826293</v>
          </cell>
          <cell r="AM43">
            <v>0</v>
          </cell>
          <cell r="AN43">
            <v>0</v>
          </cell>
          <cell r="AO43">
            <v>763718</v>
          </cell>
          <cell r="AP43">
            <v>1598036</v>
          </cell>
          <cell r="AQ43">
            <v>2211048</v>
          </cell>
          <cell r="AR43">
            <v>1459930</v>
          </cell>
          <cell r="AS43">
            <v>1256531</v>
          </cell>
          <cell r="AT43">
            <v>1874262</v>
          </cell>
          <cell r="AU43">
            <v>1581577</v>
          </cell>
          <cell r="AV43">
            <v>2204560</v>
          </cell>
          <cell r="AW43">
            <v>0</v>
          </cell>
          <cell r="AX43">
            <v>0</v>
          </cell>
          <cell r="AY43">
            <v>487300</v>
          </cell>
          <cell r="AZ43">
            <v>488877</v>
          </cell>
          <cell r="BA43">
            <v>823727</v>
          </cell>
          <cell r="BB43">
            <v>344282</v>
          </cell>
          <cell r="BC43">
            <v>494226</v>
          </cell>
          <cell r="BD43">
            <v>418338</v>
          </cell>
          <cell r="BE43">
            <v>582526</v>
          </cell>
          <cell r="BF43">
            <v>0</v>
          </cell>
          <cell r="BG43">
            <v>0</v>
          </cell>
          <cell r="BH43">
            <v>1338782</v>
          </cell>
          <cell r="BI43">
            <v>2854188</v>
          </cell>
        </row>
        <row r="44">
          <cell r="A44" t="str">
            <v>San Mateo</v>
          </cell>
          <cell r="B44">
            <v>0</v>
          </cell>
          <cell r="C44">
            <v>0</v>
          </cell>
          <cell r="D44">
            <v>0</v>
          </cell>
          <cell r="E44">
            <v>0</v>
          </cell>
          <cell r="F44">
            <v>0</v>
          </cell>
          <cell r="G44">
            <v>0</v>
          </cell>
          <cell r="H44">
            <v>0</v>
          </cell>
          <cell r="I44">
            <v>0</v>
          </cell>
          <cell r="J44">
            <v>0</v>
          </cell>
          <cell r="K44">
            <v>7443903</v>
          </cell>
          <cell r="L44">
            <v>0</v>
          </cell>
          <cell r="M44">
            <v>0</v>
          </cell>
          <cell r="N44">
            <v>0</v>
          </cell>
          <cell r="O44">
            <v>0</v>
          </cell>
          <cell r="P44">
            <v>0</v>
          </cell>
          <cell r="Q44">
            <v>0</v>
          </cell>
          <cell r="R44">
            <v>0</v>
          </cell>
          <cell r="S44">
            <v>2796686</v>
          </cell>
          <cell r="T44">
            <v>1048126</v>
          </cell>
          <cell r="U44">
            <v>246912</v>
          </cell>
          <cell r="V44">
            <v>793069</v>
          </cell>
          <cell r="W44">
            <v>0</v>
          </cell>
          <cell r="X44">
            <v>0</v>
          </cell>
          <cell r="Y44">
            <v>799899</v>
          </cell>
          <cell r="Z44">
            <v>1411337</v>
          </cell>
          <cell r="AA44">
            <v>1207610</v>
          </cell>
          <cell r="AB44">
            <v>0</v>
          </cell>
          <cell r="AC44">
            <v>4972600</v>
          </cell>
          <cell r="AD44">
            <v>5065265</v>
          </cell>
          <cell r="AE44">
            <v>8406440</v>
          </cell>
          <cell r="AF44">
            <v>10535515</v>
          </cell>
          <cell r="AG44">
            <v>14628968</v>
          </cell>
          <cell r="AH44">
            <v>12750351</v>
          </cell>
          <cell r="AI44">
            <v>12067696</v>
          </cell>
          <cell r="AJ44">
            <v>17973920</v>
          </cell>
          <cell r="AK44">
            <v>15170058</v>
          </cell>
          <cell r="AL44">
            <v>21151816</v>
          </cell>
          <cell r="AM44">
            <v>0</v>
          </cell>
          <cell r="AN44">
            <v>0</v>
          </cell>
          <cell r="AO44">
            <v>1989300</v>
          </cell>
          <cell r="AP44">
            <v>4125834</v>
          </cell>
          <cell r="AQ44">
            <v>5724144</v>
          </cell>
          <cell r="AR44">
            <v>3816548</v>
          </cell>
          <cell r="AS44">
            <v>3320919</v>
          </cell>
          <cell r="AT44">
            <v>4518869</v>
          </cell>
          <cell r="AU44">
            <v>3811871</v>
          </cell>
          <cell r="AV44">
            <v>5319992</v>
          </cell>
          <cell r="AW44">
            <v>0</v>
          </cell>
          <cell r="AX44">
            <v>0</v>
          </cell>
          <cell r="AY44">
            <v>1163000</v>
          </cell>
          <cell r="AZ44">
            <v>1163000</v>
          </cell>
          <cell r="BA44">
            <v>1975504</v>
          </cell>
          <cell r="BB44">
            <v>827970</v>
          </cell>
          <cell r="BC44">
            <v>1197445</v>
          </cell>
          <cell r="BD44">
            <v>1009771</v>
          </cell>
          <cell r="BE44">
            <v>1411337</v>
          </cell>
          <cell r="BF44">
            <v>0</v>
          </cell>
          <cell r="BG44">
            <v>0</v>
          </cell>
          <cell r="BH44">
            <v>3437600</v>
          </cell>
          <cell r="BI44">
            <v>7302687</v>
          </cell>
        </row>
        <row r="45">
          <cell r="A45" t="str">
            <v>Santa Barbara</v>
          </cell>
          <cell r="B45">
            <v>0</v>
          </cell>
          <cell r="C45">
            <v>0</v>
          </cell>
          <cell r="D45">
            <v>0</v>
          </cell>
          <cell r="E45">
            <v>0</v>
          </cell>
          <cell r="F45">
            <v>0</v>
          </cell>
          <cell r="G45">
            <v>0</v>
          </cell>
          <cell r="H45">
            <v>0</v>
          </cell>
          <cell r="I45">
            <v>0</v>
          </cell>
          <cell r="J45">
            <v>0</v>
          </cell>
          <cell r="K45">
            <v>0</v>
          </cell>
          <cell r="L45">
            <v>0</v>
          </cell>
          <cell r="M45">
            <v>2702</v>
          </cell>
          <cell r="N45">
            <v>0</v>
          </cell>
          <cell r="O45">
            <v>0</v>
          </cell>
          <cell r="P45">
            <v>0</v>
          </cell>
          <cell r="Q45">
            <v>0</v>
          </cell>
          <cell r="R45">
            <v>0</v>
          </cell>
          <cell r="S45">
            <v>0</v>
          </cell>
          <cell r="T45">
            <v>250184</v>
          </cell>
          <cell r="U45">
            <v>0</v>
          </cell>
          <cell r="V45">
            <v>9188</v>
          </cell>
          <cell r="W45">
            <v>0</v>
          </cell>
          <cell r="X45">
            <v>0</v>
          </cell>
          <cell r="Y45">
            <v>0</v>
          </cell>
          <cell r="Z45">
            <v>0</v>
          </cell>
          <cell r="AA45">
            <v>431577</v>
          </cell>
          <cell r="AB45">
            <v>0</v>
          </cell>
          <cell r="AC45">
            <v>3815200</v>
          </cell>
          <cell r="AD45">
            <v>3942539</v>
          </cell>
          <cell r="AE45">
            <v>7056040</v>
          </cell>
          <cell r="AF45">
            <v>7743938</v>
          </cell>
          <cell r="AG45">
            <v>10529335</v>
          </cell>
          <cell r="AH45">
            <v>9120639</v>
          </cell>
          <cell r="AI45">
            <v>8682015</v>
          </cell>
          <cell r="AJ45">
            <v>12773692</v>
          </cell>
          <cell r="AK45">
            <v>10772261</v>
          </cell>
          <cell r="AL45">
            <v>14988731</v>
          </cell>
          <cell r="AM45">
            <v>0</v>
          </cell>
          <cell r="AN45">
            <v>0</v>
          </cell>
          <cell r="AO45">
            <v>1346800</v>
          </cell>
          <cell r="AP45">
            <v>2784100</v>
          </cell>
          <cell r="AQ45">
            <v>3869300</v>
          </cell>
          <cell r="AR45">
            <v>2608807</v>
          </cell>
          <cell r="AS45">
            <v>2201200</v>
          </cell>
          <cell r="AT45">
            <v>3185687</v>
          </cell>
          <cell r="AU45">
            <v>2689555</v>
          </cell>
          <cell r="AV45">
            <v>3747183</v>
          </cell>
          <cell r="AW45">
            <v>0</v>
          </cell>
          <cell r="AX45">
            <v>0</v>
          </cell>
          <cell r="AY45">
            <v>829800</v>
          </cell>
          <cell r="AZ45">
            <v>829800</v>
          </cell>
          <cell r="BA45">
            <v>1401784</v>
          </cell>
          <cell r="BB45">
            <v>565700</v>
          </cell>
          <cell r="BC45">
            <v>838339</v>
          </cell>
          <cell r="BD45">
            <v>707778</v>
          </cell>
          <cell r="BE45">
            <v>986101</v>
          </cell>
          <cell r="BF45">
            <v>0</v>
          </cell>
          <cell r="BG45">
            <v>0</v>
          </cell>
          <cell r="BH45">
            <v>2355120</v>
          </cell>
          <cell r="BI45">
            <v>5033600</v>
          </cell>
        </row>
        <row r="46">
          <cell r="A46" t="str">
            <v>Santa Clara</v>
          </cell>
          <cell r="B46">
            <v>0</v>
          </cell>
          <cell r="C46">
            <v>0</v>
          </cell>
          <cell r="D46">
            <v>0</v>
          </cell>
          <cell r="E46">
            <v>0</v>
          </cell>
          <cell r="F46">
            <v>0</v>
          </cell>
          <cell r="G46">
            <v>0</v>
          </cell>
          <cell r="H46">
            <v>0</v>
          </cell>
          <cell r="I46">
            <v>0</v>
          </cell>
          <cell r="J46">
            <v>0</v>
          </cell>
          <cell r="K46">
            <v>8344472</v>
          </cell>
          <cell r="L46">
            <v>0</v>
          </cell>
          <cell r="M46">
            <v>0</v>
          </cell>
          <cell r="N46">
            <v>2854964</v>
          </cell>
          <cell r="O46">
            <v>0</v>
          </cell>
          <cell r="P46">
            <v>0</v>
          </cell>
          <cell r="Q46">
            <v>0</v>
          </cell>
          <cell r="R46">
            <v>0</v>
          </cell>
          <cell r="S46">
            <v>0</v>
          </cell>
          <cell r="T46">
            <v>2609677</v>
          </cell>
          <cell r="U46">
            <v>710660</v>
          </cell>
          <cell r="V46">
            <v>1763381</v>
          </cell>
          <cell r="W46">
            <v>0</v>
          </cell>
          <cell r="X46">
            <v>0</v>
          </cell>
          <cell r="Y46">
            <v>280357</v>
          </cell>
          <cell r="Z46">
            <v>1641270</v>
          </cell>
          <cell r="AA46">
            <v>44700</v>
          </cell>
          <cell r="AB46">
            <v>5786498</v>
          </cell>
          <cell r="AC46">
            <v>13387600</v>
          </cell>
          <cell r="AD46">
            <v>14095225</v>
          </cell>
          <cell r="AE46">
            <v>21161208</v>
          </cell>
          <cell r="AF46">
            <v>29578237</v>
          </cell>
          <cell r="AG46">
            <v>41689034</v>
          </cell>
          <cell r="AH46">
            <v>35599991</v>
          </cell>
          <cell r="AI46">
            <v>33746396</v>
          </cell>
          <cell r="AJ46">
            <v>50684912</v>
          </cell>
          <cell r="AK46">
            <v>42859408</v>
          </cell>
          <cell r="AL46">
            <v>59680362</v>
          </cell>
          <cell r="AM46">
            <v>0</v>
          </cell>
          <cell r="AN46">
            <v>0</v>
          </cell>
          <cell r="AO46">
            <v>5701407</v>
          </cell>
          <cell r="AP46">
            <v>11762004</v>
          </cell>
          <cell r="AQ46">
            <v>16473867</v>
          </cell>
          <cell r="AR46">
            <v>10971421</v>
          </cell>
          <cell r="AS46">
            <v>9551529</v>
          </cell>
          <cell r="AT46">
            <v>12779202</v>
          </cell>
          <cell r="AU46">
            <v>10763814</v>
          </cell>
          <cell r="AV46">
            <v>14919146</v>
          </cell>
          <cell r="AW46">
            <v>0</v>
          </cell>
          <cell r="AX46">
            <v>0</v>
          </cell>
          <cell r="AY46">
            <v>3263200</v>
          </cell>
          <cell r="AZ46">
            <v>3264119</v>
          </cell>
          <cell r="BA46">
            <v>5525556</v>
          </cell>
          <cell r="BB46">
            <v>2324632</v>
          </cell>
          <cell r="BC46">
            <v>3390289</v>
          </cell>
          <cell r="BD46">
            <v>2854465</v>
          </cell>
          <cell r="BE46">
            <v>3962392</v>
          </cell>
          <cell r="BF46">
            <v>0</v>
          </cell>
          <cell r="BG46">
            <v>0</v>
          </cell>
          <cell r="BH46">
            <v>9994064</v>
          </cell>
          <cell r="BI46">
            <v>21297000</v>
          </cell>
        </row>
        <row r="47">
          <cell r="A47" t="str">
            <v>Santa Cruz</v>
          </cell>
          <cell r="B47">
            <v>0</v>
          </cell>
          <cell r="C47">
            <v>0</v>
          </cell>
          <cell r="D47">
            <v>0</v>
          </cell>
          <cell r="E47">
            <v>0</v>
          </cell>
          <cell r="F47">
            <v>0</v>
          </cell>
          <cell r="G47">
            <v>0</v>
          </cell>
          <cell r="H47">
            <v>0</v>
          </cell>
          <cell r="I47">
            <v>0</v>
          </cell>
          <cell r="J47">
            <v>3972180</v>
          </cell>
          <cell r="K47">
            <v>9525844</v>
          </cell>
          <cell r="L47">
            <v>0</v>
          </cell>
          <cell r="M47">
            <v>0</v>
          </cell>
          <cell r="N47">
            <v>121076</v>
          </cell>
          <cell r="O47">
            <v>0</v>
          </cell>
          <cell r="P47">
            <v>0</v>
          </cell>
          <cell r="Q47">
            <v>1424141</v>
          </cell>
          <cell r="R47">
            <v>1725833</v>
          </cell>
          <cell r="S47">
            <v>2381461</v>
          </cell>
          <cell r="T47">
            <v>0</v>
          </cell>
          <cell r="U47">
            <v>0</v>
          </cell>
          <cell r="V47">
            <v>0</v>
          </cell>
          <cell r="W47">
            <v>0</v>
          </cell>
          <cell r="X47">
            <v>227075</v>
          </cell>
          <cell r="Y47">
            <v>453315</v>
          </cell>
          <cell r="Z47">
            <v>626700</v>
          </cell>
          <cell r="AA47">
            <v>265216</v>
          </cell>
          <cell r="AB47">
            <v>2748089</v>
          </cell>
          <cell r="AC47">
            <v>2369500</v>
          </cell>
          <cell r="AD47">
            <v>2508234</v>
          </cell>
          <cell r="AE47">
            <v>4042657</v>
          </cell>
          <cell r="AF47">
            <v>4977273</v>
          </cell>
          <cell r="AG47">
            <v>6678701</v>
          </cell>
          <cell r="AH47">
            <v>5807926</v>
          </cell>
          <cell r="AI47">
            <v>5490779</v>
          </cell>
          <cell r="AJ47">
            <v>8116996</v>
          </cell>
          <cell r="AK47">
            <v>6858885</v>
          </cell>
          <cell r="AL47">
            <v>9525844</v>
          </cell>
          <cell r="AM47">
            <v>0</v>
          </cell>
          <cell r="AN47">
            <v>0</v>
          </cell>
          <cell r="AO47">
            <v>857400</v>
          </cell>
          <cell r="AP47">
            <v>1766900</v>
          </cell>
          <cell r="AQ47">
            <v>2488205</v>
          </cell>
          <cell r="AR47">
            <v>1639554</v>
          </cell>
          <cell r="AS47">
            <v>1407047</v>
          </cell>
          <cell r="AT47">
            <v>2038102</v>
          </cell>
          <cell r="AU47">
            <v>1725833</v>
          </cell>
          <cell r="AV47">
            <v>2381461</v>
          </cell>
          <cell r="AW47">
            <v>0</v>
          </cell>
          <cell r="AX47">
            <v>0</v>
          </cell>
          <cell r="AY47">
            <v>527600</v>
          </cell>
          <cell r="AZ47">
            <v>530723</v>
          </cell>
          <cell r="BA47">
            <v>888984</v>
          </cell>
          <cell r="BB47">
            <v>363405</v>
          </cell>
          <cell r="BC47">
            <v>536321</v>
          </cell>
          <cell r="BD47">
            <v>453315</v>
          </cell>
          <cell r="BE47">
            <v>626700</v>
          </cell>
          <cell r="BF47">
            <v>0</v>
          </cell>
          <cell r="BG47">
            <v>0</v>
          </cell>
          <cell r="BH47">
            <v>1484640</v>
          </cell>
          <cell r="BI47">
            <v>3146200</v>
          </cell>
        </row>
        <row r="48">
          <cell r="A48" t="str">
            <v>Shasta</v>
          </cell>
          <cell r="B48">
            <v>0</v>
          </cell>
          <cell r="C48">
            <v>0</v>
          </cell>
          <cell r="D48">
            <v>0</v>
          </cell>
          <cell r="E48">
            <v>0</v>
          </cell>
          <cell r="F48">
            <v>0</v>
          </cell>
          <cell r="G48">
            <v>0</v>
          </cell>
          <cell r="H48">
            <v>0</v>
          </cell>
          <cell r="I48">
            <v>0</v>
          </cell>
          <cell r="J48">
            <v>0</v>
          </cell>
          <cell r="K48">
            <v>0</v>
          </cell>
          <cell r="L48">
            <v>0</v>
          </cell>
          <cell r="M48">
            <v>0</v>
          </cell>
          <cell r="N48">
            <v>0</v>
          </cell>
          <cell r="O48">
            <v>0</v>
          </cell>
          <cell r="P48">
            <v>0</v>
          </cell>
          <cell r="Q48">
            <v>0</v>
          </cell>
          <cell r="R48">
            <v>0</v>
          </cell>
          <cell r="S48">
            <v>781630</v>
          </cell>
          <cell r="T48">
            <v>337661</v>
          </cell>
          <cell r="U48">
            <v>315781</v>
          </cell>
          <cell r="V48">
            <v>407796</v>
          </cell>
          <cell r="W48">
            <v>13008</v>
          </cell>
          <cell r="X48">
            <v>352047</v>
          </cell>
          <cell r="Y48">
            <v>281056</v>
          </cell>
          <cell r="Z48">
            <v>422194</v>
          </cell>
          <cell r="AA48">
            <v>0</v>
          </cell>
          <cell r="AB48">
            <v>448224</v>
          </cell>
          <cell r="AC48">
            <v>1695400</v>
          </cell>
          <cell r="AD48">
            <v>1769599</v>
          </cell>
          <cell r="AE48">
            <v>3412072</v>
          </cell>
          <cell r="AF48">
            <v>3453605</v>
          </cell>
          <cell r="AG48">
            <v>4498906</v>
          </cell>
          <cell r="AH48">
            <v>3892941</v>
          </cell>
          <cell r="AI48">
            <v>3676000</v>
          </cell>
          <cell r="AJ48">
            <v>5333225</v>
          </cell>
          <cell r="AK48">
            <v>4510157</v>
          </cell>
          <cell r="AL48">
            <v>6282412</v>
          </cell>
          <cell r="AM48">
            <v>0</v>
          </cell>
          <cell r="AN48">
            <v>0</v>
          </cell>
          <cell r="AO48">
            <v>508500</v>
          </cell>
          <cell r="AP48">
            <v>1060515</v>
          </cell>
          <cell r="AQ48">
            <v>1509307</v>
          </cell>
          <cell r="AR48">
            <v>1011560</v>
          </cell>
          <cell r="AS48">
            <v>864907</v>
          </cell>
          <cell r="AT48">
            <v>1336945</v>
          </cell>
          <cell r="AU48">
            <v>1131325</v>
          </cell>
          <cell r="AV48">
            <v>1577702</v>
          </cell>
          <cell r="AW48">
            <v>0</v>
          </cell>
          <cell r="AX48">
            <v>0</v>
          </cell>
          <cell r="AY48">
            <v>346800</v>
          </cell>
          <cell r="AZ48">
            <v>347940</v>
          </cell>
          <cell r="BA48">
            <v>581252</v>
          </cell>
          <cell r="BB48">
            <v>245207</v>
          </cell>
          <cell r="BC48">
            <v>355053</v>
          </cell>
          <cell r="BD48">
            <v>302238</v>
          </cell>
          <cell r="BE48">
            <v>422194</v>
          </cell>
          <cell r="BF48">
            <v>0</v>
          </cell>
          <cell r="BG48">
            <v>0</v>
          </cell>
          <cell r="BH48">
            <v>903560</v>
          </cell>
          <cell r="BI48">
            <v>1972600</v>
          </cell>
        </row>
        <row r="49">
          <cell r="A49" t="str">
            <v>Sierra</v>
          </cell>
          <cell r="B49">
            <v>49987</v>
          </cell>
          <cell r="C49">
            <v>0</v>
          </cell>
          <cell r="D49">
            <v>0</v>
          </cell>
          <cell r="E49">
            <v>0</v>
          </cell>
          <cell r="F49">
            <v>0</v>
          </cell>
          <cell r="G49">
            <v>0</v>
          </cell>
          <cell r="H49">
            <v>0</v>
          </cell>
          <cell r="I49">
            <v>0</v>
          </cell>
          <cell r="J49">
            <v>742873</v>
          </cell>
          <cell r="K49">
            <v>1212531</v>
          </cell>
          <cell r="L49">
            <v>0</v>
          </cell>
          <cell r="M49">
            <v>1916</v>
          </cell>
          <cell r="N49">
            <v>210283</v>
          </cell>
          <cell r="O49">
            <v>135744</v>
          </cell>
          <cell r="P49">
            <v>120016</v>
          </cell>
          <cell r="Q49">
            <v>255779</v>
          </cell>
          <cell r="R49">
            <v>221844</v>
          </cell>
          <cell r="S49">
            <v>308060</v>
          </cell>
          <cell r="T49">
            <v>63500</v>
          </cell>
          <cell r="U49">
            <v>63500</v>
          </cell>
          <cell r="V49">
            <v>110957</v>
          </cell>
          <cell r="W49">
            <v>47133</v>
          </cell>
          <cell r="X49">
            <v>68933</v>
          </cell>
          <cell r="Y49">
            <v>59088</v>
          </cell>
          <cell r="Z49">
            <v>81712</v>
          </cell>
          <cell r="AA49">
            <v>0</v>
          </cell>
          <cell r="AB49">
            <v>537919</v>
          </cell>
          <cell r="AC49">
            <v>269200</v>
          </cell>
          <cell r="AD49">
            <v>271896</v>
          </cell>
          <cell r="AE49">
            <v>364800</v>
          </cell>
          <cell r="AF49">
            <v>650379</v>
          </cell>
          <cell r="AG49">
            <v>899968</v>
          </cell>
          <cell r="AH49">
            <v>782049</v>
          </cell>
          <cell r="AI49">
            <v>743502</v>
          </cell>
          <cell r="AJ49">
            <v>1029099</v>
          </cell>
          <cell r="AK49">
            <v>871987</v>
          </cell>
          <cell r="AL49">
            <v>1212531</v>
          </cell>
          <cell r="AM49">
            <v>0</v>
          </cell>
          <cell r="AN49">
            <v>0</v>
          </cell>
          <cell r="AO49">
            <v>100000</v>
          </cell>
          <cell r="AP49">
            <v>125400</v>
          </cell>
          <cell r="AQ49">
            <v>225488</v>
          </cell>
          <cell r="AR49">
            <v>149935</v>
          </cell>
          <cell r="AS49">
            <v>130196</v>
          </cell>
          <cell r="AT49">
            <v>259541</v>
          </cell>
          <cell r="AU49">
            <v>221844</v>
          </cell>
          <cell r="AV49">
            <v>308060</v>
          </cell>
          <cell r="AW49">
            <v>0</v>
          </cell>
          <cell r="AX49">
            <v>0</v>
          </cell>
          <cell r="AY49">
            <v>63500</v>
          </cell>
          <cell r="AZ49">
            <v>63500</v>
          </cell>
          <cell r="BA49">
            <v>110957</v>
          </cell>
          <cell r="BB49">
            <v>47133</v>
          </cell>
          <cell r="BC49">
            <v>68933</v>
          </cell>
          <cell r="BD49">
            <v>59088</v>
          </cell>
          <cell r="BE49">
            <v>81712</v>
          </cell>
          <cell r="BF49">
            <v>0</v>
          </cell>
          <cell r="BG49">
            <v>0</v>
          </cell>
          <cell r="BH49">
            <v>450000</v>
          </cell>
          <cell r="BI49">
            <v>788500</v>
          </cell>
        </row>
        <row r="50">
          <cell r="A50" t="str">
            <v>Siskiyou</v>
          </cell>
          <cell r="B50">
            <v>0</v>
          </cell>
          <cell r="C50">
            <v>0</v>
          </cell>
          <cell r="D50">
            <v>0</v>
          </cell>
          <cell r="E50">
            <v>0</v>
          </cell>
          <cell r="F50">
            <v>0</v>
          </cell>
          <cell r="G50">
            <v>0</v>
          </cell>
          <cell r="H50">
            <v>0</v>
          </cell>
          <cell r="I50">
            <v>0</v>
          </cell>
          <cell r="J50">
            <v>0</v>
          </cell>
          <cell r="K50">
            <v>0</v>
          </cell>
          <cell r="L50">
            <v>51723</v>
          </cell>
          <cell r="M50">
            <v>230100</v>
          </cell>
          <cell r="N50">
            <v>0</v>
          </cell>
          <cell r="O50">
            <v>0</v>
          </cell>
          <cell r="P50">
            <v>0</v>
          </cell>
          <cell r="Q50">
            <v>0</v>
          </cell>
          <cell r="R50">
            <v>0</v>
          </cell>
          <cell r="S50">
            <v>0</v>
          </cell>
          <cell r="T50">
            <v>120505</v>
          </cell>
          <cell r="U50">
            <v>122800</v>
          </cell>
          <cell r="V50">
            <v>208680</v>
          </cell>
          <cell r="W50">
            <v>85784</v>
          </cell>
          <cell r="X50">
            <v>128174</v>
          </cell>
          <cell r="Y50">
            <v>108162</v>
          </cell>
          <cell r="Z50">
            <v>154652</v>
          </cell>
          <cell r="AA50">
            <v>153336</v>
          </cell>
          <cell r="AB50">
            <v>0</v>
          </cell>
          <cell r="AC50">
            <v>582700</v>
          </cell>
          <cell r="AD50">
            <v>594544</v>
          </cell>
          <cell r="AE50">
            <v>940957</v>
          </cell>
          <cell r="AF50">
            <v>1385197</v>
          </cell>
          <cell r="AG50">
            <v>1744804</v>
          </cell>
          <cell r="AH50">
            <v>1515535</v>
          </cell>
          <cell r="AI50">
            <v>1442981</v>
          </cell>
          <cell r="AJ50">
            <v>1905860</v>
          </cell>
          <cell r="AK50">
            <v>1613087</v>
          </cell>
          <cell r="AL50">
            <v>2250810</v>
          </cell>
          <cell r="AM50">
            <v>0</v>
          </cell>
          <cell r="AN50">
            <v>0</v>
          </cell>
          <cell r="AO50">
            <v>112300</v>
          </cell>
          <cell r="AP50">
            <v>230100</v>
          </cell>
          <cell r="AQ50">
            <v>333800</v>
          </cell>
          <cell r="AR50">
            <v>226306</v>
          </cell>
          <cell r="AS50">
            <v>192911</v>
          </cell>
          <cell r="AT50">
            <v>475632</v>
          </cell>
          <cell r="AU50">
            <v>401983</v>
          </cell>
          <cell r="AV50">
            <v>560358</v>
          </cell>
          <cell r="AW50">
            <v>0</v>
          </cell>
          <cell r="AX50">
            <v>0</v>
          </cell>
          <cell r="AY50">
            <v>122800</v>
          </cell>
          <cell r="AZ50">
            <v>122800</v>
          </cell>
          <cell r="BA50">
            <v>208680</v>
          </cell>
          <cell r="BB50">
            <v>85784</v>
          </cell>
          <cell r="BC50">
            <v>128233</v>
          </cell>
          <cell r="BD50">
            <v>109031</v>
          </cell>
          <cell r="BE50">
            <v>154652</v>
          </cell>
          <cell r="BF50">
            <v>0</v>
          </cell>
          <cell r="BG50">
            <v>0</v>
          </cell>
          <cell r="BH50">
            <v>450000</v>
          </cell>
          <cell r="BI50">
            <v>788500</v>
          </cell>
        </row>
        <row r="51">
          <cell r="A51" t="str">
            <v>Solano</v>
          </cell>
          <cell r="B51">
            <v>0</v>
          </cell>
          <cell r="C51">
            <v>0</v>
          </cell>
          <cell r="D51">
            <v>0</v>
          </cell>
          <cell r="E51">
            <v>0</v>
          </cell>
          <cell r="F51">
            <v>0</v>
          </cell>
          <cell r="G51">
            <v>0</v>
          </cell>
          <cell r="H51">
            <v>0</v>
          </cell>
          <cell r="I51">
            <v>0</v>
          </cell>
          <cell r="J51">
            <v>0</v>
          </cell>
          <cell r="K51">
            <v>0</v>
          </cell>
          <cell r="L51">
            <v>0</v>
          </cell>
          <cell r="M51">
            <v>660427</v>
          </cell>
          <cell r="N51">
            <v>1035341</v>
          </cell>
          <cell r="O51">
            <v>0</v>
          </cell>
          <cell r="P51">
            <v>0</v>
          </cell>
          <cell r="Q51">
            <v>0</v>
          </cell>
          <cell r="R51">
            <v>0</v>
          </cell>
          <cell r="S51">
            <v>0</v>
          </cell>
          <cell r="T51">
            <v>0</v>
          </cell>
          <cell r="U51">
            <v>0</v>
          </cell>
          <cell r="V51">
            <v>533974</v>
          </cell>
          <cell r="W51">
            <v>0</v>
          </cell>
          <cell r="X51">
            <v>455509</v>
          </cell>
          <cell r="Y51">
            <v>440314</v>
          </cell>
          <cell r="Z51">
            <v>0</v>
          </cell>
          <cell r="AA51">
            <v>292495</v>
          </cell>
          <cell r="AB51">
            <v>592547</v>
          </cell>
          <cell r="AC51">
            <v>3226300</v>
          </cell>
          <cell r="AD51">
            <v>3406628</v>
          </cell>
          <cell r="AE51">
            <v>5672283</v>
          </cell>
          <cell r="AF51">
            <v>6677544</v>
          </cell>
          <cell r="AG51">
            <v>9192067</v>
          </cell>
          <cell r="AH51">
            <v>8046077</v>
          </cell>
          <cell r="AI51">
            <v>7581116</v>
          </cell>
          <cell r="AJ51">
            <v>11167126</v>
          </cell>
          <cell r="AK51">
            <v>9408473</v>
          </cell>
          <cell r="AL51">
            <v>13127210</v>
          </cell>
          <cell r="AM51">
            <v>0</v>
          </cell>
          <cell r="AN51">
            <v>0</v>
          </cell>
          <cell r="AO51">
            <v>1138396</v>
          </cell>
          <cell r="AP51">
            <v>2405717</v>
          </cell>
          <cell r="AQ51">
            <v>3400590</v>
          </cell>
          <cell r="AR51">
            <v>2272487</v>
          </cell>
          <cell r="AS51">
            <v>1948400</v>
          </cell>
          <cell r="AT51">
            <v>2809941</v>
          </cell>
          <cell r="AU51">
            <v>2357635</v>
          </cell>
          <cell r="AV51">
            <v>3290906</v>
          </cell>
          <cell r="AW51">
            <v>0</v>
          </cell>
          <cell r="AX51">
            <v>0</v>
          </cell>
          <cell r="AY51">
            <v>719098</v>
          </cell>
          <cell r="AZ51">
            <v>724899</v>
          </cell>
          <cell r="BA51">
            <v>1234574</v>
          </cell>
          <cell r="BB51">
            <v>509294</v>
          </cell>
          <cell r="BC51">
            <v>743670</v>
          </cell>
          <cell r="BD51">
            <v>623733</v>
          </cell>
          <cell r="BE51">
            <v>870132</v>
          </cell>
          <cell r="BF51">
            <v>0</v>
          </cell>
          <cell r="BG51">
            <v>0</v>
          </cell>
          <cell r="BH51">
            <v>2042090</v>
          </cell>
          <cell r="BI51">
            <v>4491300</v>
          </cell>
        </row>
        <row r="52">
          <cell r="A52" t="str">
            <v>Sonoma</v>
          </cell>
          <cell r="B52">
            <v>0</v>
          </cell>
          <cell r="C52">
            <v>0</v>
          </cell>
          <cell r="D52">
            <v>0</v>
          </cell>
          <cell r="E52">
            <v>0</v>
          </cell>
          <cell r="F52">
            <v>0</v>
          </cell>
          <cell r="G52">
            <v>0</v>
          </cell>
          <cell r="H52">
            <v>0</v>
          </cell>
          <cell r="I52">
            <v>0</v>
          </cell>
          <cell r="J52">
            <v>0</v>
          </cell>
          <cell r="K52">
            <v>0</v>
          </cell>
          <cell r="L52">
            <v>0</v>
          </cell>
          <cell r="M52">
            <v>0</v>
          </cell>
          <cell r="N52">
            <v>0</v>
          </cell>
          <cell r="O52">
            <v>0</v>
          </cell>
          <cell r="P52">
            <v>0</v>
          </cell>
          <cell r="Q52">
            <v>0</v>
          </cell>
          <cell r="R52">
            <v>0</v>
          </cell>
          <cell r="S52">
            <v>0</v>
          </cell>
          <cell r="T52">
            <v>0</v>
          </cell>
          <cell r="U52">
            <v>0</v>
          </cell>
          <cell r="V52">
            <v>0</v>
          </cell>
          <cell r="W52">
            <v>0</v>
          </cell>
          <cell r="X52">
            <v>0</v>
          </cell>
          <cell r="Y52">
            <v>0</v>
          </cell>
          <cell r="Z52">
            <v>0</v>
          </cell>
          <cell r="AA52">
            <v>0</v>
          </cell>
          <cell r="AB52">
            <v>0</v>
          </cell>
          <cell r="AC52">
            <v>3704500</v>
          </cell>
          <cell r="AD52">
            <v>3943701</v>
          </cell>
          <cell r="AE52">
            <v>6653379</v>
          </cell>
          <cell r="AF52">
            <v>7542835</v>
          </cell>
          <cell r="AG52">
            <v>10284547</v>
          </cell>
          <cell r="AH52">
            <v>8920712</v>
          </cell>
          <cell r="AI52">
            <v>8490881</v>
          </cell>
          <cell r="AJ52">
            <v>12532386</v>
          </cell>
          <cell r="AK52">
            <v>10534291</v>
          </cell>
          <cell r="AL52">
            <v>14676747</v>
          </cell>
          <cell r="AM52">
            <v>0</v>
          </cell>
          <cell r="AN52">
            <v>0</v>
          </cell>
          <cell r="AO52">
            <v>1340200</v>
          </cell>
          <cell r="AP52">
            <v>2763824</v>
          </cell>
          <cell r="AQ52">
            <v>3825266</v>
          </cell>
          <cell r="AR52">
            <v>2527404</v>
          </cell>
          <cell r="AS52">
            <v>2212161</v>
          </cell>
          <cell r="AT52">
            <v>3140485</v>
          </cell>
          <cell r="AU52">
            <v>2633573</v>
          </cell>
          <cell r="AV52">
            <v>3669187</v>
          </cell>
          <cell r="AW52">
            <v>0</v>
          </cell>
          <cell r="AX52">
            <v>0</v>
          </cell>
          <cell r="AY52">
            <v>813300</v>
          </cell>
          <cell r="AZ52">
            <v>813300</v>
          </cell>
          <cell r="BA52">
            <v>1367135</v>
          </cell>
          <cell r="BB52">
            <v>562408</v>
          </cell>
          <cell r="BC52">
            <v>821253</v>
          </cell>
          <cell r="BD52">
            <v>693045</v>
          </cell>
          <cell r="BE52">
            <v>965575</v>
          </cell>
          <cell r="BF52">
            <v>0</v>
          </cell>
          <cell r="BG52">
            <v>0</v>
          </cell>
          <cell r="BH52">
            <v>2316345</v>
          </cell>
          <cell r="BI52">
            <v>4917600</v>
          </cell>
        </row>
        <row r="53">
          <cell r="A53" t="str">
            <v>Stanislaus</v>
          </cell>
          <cell r="B53">
            <v>0</v>
          </cell>
          <cell r="C53">
            <v>0</v>
          </cell>
          <cell r="D53">
            <v>0</v>
          </cell>
          <cell r="E53">
            <v>0</v>
          </cell>
          <cell r="F53">
            <v>0</v>
          </cell>
          <cell r="G53">
            <v>0</v>
          </cell>
          <cell r="H53">
            <v>0</v>
          </cell>
          <cell r="I53">
            <v>0</v>
          </cell>
          <cell r="J53">
            <v>0</v>
          </cell>
          <cell r="K53">
            <v>3858050</v>
          </cell>
          <cell r="L53">
            <v>0</v>
          </cell>
          <cell r="M53">
            <v>0</v>
          </cell>
          <cell r="N53">
            <v>0</v>
          </cell>
          <cell r="O53">
            <v>0</v>
          </cell>
          <cell r="P53">
            <v>0</v>
          </cell>
          <cell r="Q53">
            <v>0</v>
          </cell>
          <cell r="R53">
            <v>0</v>
          </cell>
          <cell r="S53">
            <v>546544</v>
          </cell>
          <cell r="T53">
            <v>580518</v>
          </cell>
          <cell r="U53">
            <v>373565</v>
          </cell>
          <cell r="V53">
            <v>728833</v>
          </cell>
          <cell r="W53">
            <v>0</v>
          </cell>
          <cell r="X53">
            <v>0</v>
          </cell>
          <cell r="Y53">
            <v>0</v>
          </cell>
          <cell r="Z53">
            <v>0</v>
          </cell>
          <cell r="AA53">
            <v>0</v>
          </cell>
          <cell r="AB53">
            <v>0</v>
          </cell>
          <cell r="AC53">
            <v>4251400</v>
          </cell>
          <cell r="AD53">
            <v>4484389</v>
          </cell>
          <cell r="AE53">
            <v>9607369</v>
          </cell>
          <cell r="AF53">
            <v>8641506</v>
          </cell>
          <cell r="AG53">
            <v>11816964</v>
          </cell>
          <cell r="AH53">
            <v>10362945</v>
          </cell>
          <cell r="AI53">
            <v>9661967</v>
          </cell>
          <cell r="AJ53">
            <v>14180657</v>
          </cell>
          <cell r="AK53">
            <v>12009213</v>
          </cell>
          <cell r="AL53">
            <v>16739771</v>
          </cell>
          <cell r="AM53">
            <v>0</v>
          </cell>
          <cell r="AN53">
            <v>0</v>
          </cell>
          <cell r="AO53">
            <v>1414500</v>
          </cell>
          <cell r="AP53">
            <v>2965600</v>
          </cell>
          <cell r="AQ53">
            <v>4320089</v>
          </cell>
          <cell r="AR53">
            <v>2847660</v>
          </cell>
          <cell r="AS53">
            <v>2452545</v>
          </cell>
          <cell r="AT53">
            <v>3596316</v>
          </cell>
          <cell r="AU53">
            <v>3035159</v>
          </cell>
          <cell r="AV53">
            <v>4200533</v>
          </cell>
          <cell r="AW53">
            <v>0</v>
          </cell>
          <cell r="AX53">
            <v>0</v>
          </cell>
          <cell r="AY53">
            <v>914400</v>
          </cell>
          <cell r="AZ53">
            <v>919048</v>
          </cell>
          <cell r="BA53">
            <v>1549298</v>
          </cell>
          <cell r="BB53">
            <v>652593</v>
          </cell>
          <cell r="BC53">
            <v>965379</v>
          </cell>
          <cell r="BD53">
            <v>814343</v>
          </cell>
          <cell r="BE53">
            <v>1115072</v>
          </cell>
          <cell r="BF53">
            <v>0</v>
          </cell>
          <cell r="BG53">
            <v>0</v>
          </cell>
          <cell r="BH53">
            <v>2568060</v>
          </cell>
          <cell r="BI53">
            <v>5686800</v>
          </cell>
        </row>
        <row r="54">
          <cell r="A54" t="str">
            <v>Sutter-Yuba</v>
          </cell>
          <cell r="B54">
            <v>0</v>
          </cell>
          <cell r="C54">
            <v>0</v>
          </cell>
          <cell r="D54">
            <v>0</v>
          </cell>
          <cell r="E54">
            <v>0</v>
          </cell>
          <cell r="F54">
            <v>0</v>
          </cell>
          <cell r="G54">
            <v>0</v>
          </cell>
          <cell r="H54">
            <v>0</v>
          </cell>
          <cell r="I54">
            <v>1952195</v>
          </cell>
          <cell r="J54">
            <v>4427976</v>
          </cell>
          <cell r="K54">
            <v>6169213</v>
          </cell>
          <cell r="L54">
            <v>0</v>
          </cell>
          <cell r="M54">
            <v>0</v>
          </cell>
          <cell r="N54">
            <v>355598</v>
          </cell>
          <cell r="O54">
            <v>101047</v>
          </cell>
          <cell r="P54">
            <v>753091</v>
          </cell>
          <cell r="Q54">
            <v>1326742</v>
          </cell>
          <cell r="R54">
            <v>1106994</v>
          </cell>
          <cell r="S54">
            <v>1542303</v>
          </cell>
          <cell r="T54">
            <v>344500</v>
          </cell>
          <cell r="U54">
            <v>344500</v>
          </cell>
          <cell r="V54">
            <v>569600</v>
          </cell>
          <cell r="W54">
            <v>264563</v>
          </cell>
          <cell r="X54">
            <v>345052</v>
          </cell>
          <cell r="Y54">
            <v>291314</v>
          </cell>
          <cell r="Z54">
            <v>405869</v>
          </cell>
          <cell r="AA54">
            <v>790526</v>
          </cell>
          <cell r="AB54">
            <v>0</v>
          </cell>
          <cell r="AC54">
            <v>1744100</v>
          </cell>
          <cell r="AD54">
            <v>1799940</v>
          </cell>
          <cell r="AE54">
            <v>2907272</v>
          </cell>
          <cell r="AF54">
            <v>3645072</v>
          </cell>
          <cell r="AG54">
            <v>4551863</v>
          </cell>
          <cell r="AH54">
            <v>3997520</v>
          </cell>
          <cell r="AI54">
            <v>3754443</v>
          </cell>
          <cell r="AJ54">
            <v>5363826</v>
          </cell>
          <cell r="AK54">
            <v>4427976</v>
          </cell>
          <cell r="AL54">
            <v>6169213</v>
          </cell>
          <cell r="AM54">
            <v>0</v>
          </cell>
          <cell r="AN54">
            <v>0</v>
          </cell>
          <cell r="AO54">
            <v>447900</v>
          </cell>
          <cell r="AP54">
            <v>926000</v>
          </cell>
          <cell r="AQ54">
            <v>1306564</v>
          </cell>
          <cell r="AR54">
            <v>871889</v>
          </cell>
          <cell r="AS54">
            <v>753091</v>
          </cell>
          <cell r="AT54">
            <v>1326742</v>
          </cell>
          <cell r="AU54">
            <v>1106994</v>
          </cell>
          <cell r="AV54">
            <v>1542303</v>
          </cell>
          <cell r="AW54">
            <v>0</v>
          </cell>
          <cell r="AX54">
            <v>0</v>
          </cell>
          <cell r="AY54">
            <v>344500</v>
          </cell>
          <cell r="AZ54">
            <v>344500</v>
          </cell>
          <cell r="BA54">
            <v>569600</v>
          </cell>
          <cell r="BB54">
            <v>264563</v>
          </cell>
          <cell r="BC54">
            <v>345052</v>
          </cell>
          <cell r="BD54">
            <v>291314</v>
          </cell>
          <cell r="BE54">
            <v>405869</v>
          </cell>
          <cell r="BF54">
            <v>0</v>
          </cell>
          <cell r="BG54">
            <v>0</v>
          </cell>
          <cell r="BH54">
            <v>900000</v>
          </cell>
          <cell r="BI54">
            <v>1765300</v>
          </cell>
        </row>
        <row r="55">
          <cell r="A55" t="str">
            <v>Tehama</v>
          </cell>
          <cell r="B55">
            <v>0</v>
          </cell>
          <cell r="C55">
            <v>0</v>
          </cell>
          <cell r="D55">
            <v>0</v>
          </cell>
          <cell r="E55">
            <v>0</v>
          </cell>
          <cell r="F55">
            <v>0</v>
          </cell>
          <cell r="G55">
            <v>0</v>
          </cell>
          <cell r="H55">
            <v>0</v>
          </cell>
          <cell r="I55">
            <v>0</v>
          </cell>
          <cell r="J55">
            <v>0</v>
          </cell>
          <cell r="K55">
            <v>0</v>
          </cell>
          <cell r="L55">
            <v>0</v>
          </cell>
          <cell r="M55">
            <v>0</v>
          </cell>
          <cell r="N55">
            <v>0</v>
          </cell>
          <cell r="O55">
            <v>0</v>
          </cell>
          <cell r="P55">
            <v>0</v>
          </cell>
          <cell r="Q55">
            <v>0</v>
          </cell>
          <cell r="R55">
            <v>0</v>
          </cell>
          <cell r="S55">
            <v>389978</v>
          </cell>
          <cell r="T55">
            <v>53667</v>
          </cell>
          <cell r="U55">
            <v>0</v>
          </cell>
          <cell r="V55">
            <v>0</v>
          </cell>
          <cell r="W55">
            <v>0</v>
          </cell>
          <cell r="X55">
            <v>0</v>
          </cell>
          <cell r="Y55">
            <v>0</v>
          </cell>
          <cell r="Z55">
            <v>0</v>
          </cell>
          <cell r="AA55">
            <v>96354</v>
          </cell>
          <cell r="AB55">
            <v>0</v>
          </cell>
          <cell r="AC55">
            <v>709300</v>
          </cell>
          <cell r="AD55">
            <v>716402</v>
          </cell>
          <cell r="AE55">
            <v>1794667</v>
          </cell>
          <cell r="AF55">
            <v>1588705</v>
          </cell>
          <cell r="AG55">
            <v>1961640</v>
          </cell>
          <cell r="AH55">
            <v>1686178</v>
          </cell>
          <cell r="AI55">
            <v>1607764</v>
          </cell>
          <cell r="AJ55">
            <v>2205951</v>
          </cell>
          <cell r="AK55">
            <v>1866892</v>
          </cell>
          <cell r="AL55">
            <v>2601856</v>
          </cell>
          <cell r="AM55">
            <v>0</v>
          </cell>
          <cell r="AN55">
            <v>0</v>
          </cell>
          <cell r="AO55">
            <v>162900</v>
          </cell>
          <cell r="AP55">
            <v>343700</v>
          </cell>
          <cell r="AQ55">
            <v>493432</v>
          </cell>
          <cell r="AR55">
            <v>326479</v>
          </cell>
          <cell r="AS55">
            <v>286448</v>
          </cell>
          <cell r="AT55">
            <v>555672</v>
          </cell>
          <cell r="AU55">
            <v>469317</v>
          </cell>
          <cell r="AV55">
            <v>654008</v>
          </cell>
          <cell r="AW55">
            <v>0</v>
          </cell>
          <cell r="AX55">
            <v>0</v>
          </cell>
          <cell r="AY55">
            <v>144500</v>
          </cell>
          <cell r="AZ55">
            <v>144500</v>
          </cell>
          <cell r="BA55">
            <v>239869</v>
          </cell>
          <cell r="BB55">
            <v>98986</v>
          </cell>
          <cell r="BC55">
            <v>145722</v>
          </cell>
          <cell r="BD55">
            <v>123180</v>
          </cell>
          <cell r="BE55">
            <v>171283</v>
          </cell>
          <cell r="BF55">
            <v>0</v>
          </cell>
          <cell r="BG55">
            <v>0</v>
          </cell>
          <cell r="BH55">
            <v>450000</v>
          </cell>
          <cell r="BI55">
            <v>788500</v>
          </cell>
        </row>
        <row r="56">
          <cell r="A56" t="str">
            <v>Tri-City</v>
          </cell>
          <cell r="B56">
            <v>0</v>
          </cell>
          <cell r="C56">
            <v>0</v>
          </cell>
          <cell r="D56">
            <v>0</v>
          </cell>
          <cell r="E56">
            <v>0</v>
          </cell>
          <cell r="F56">
            <v>0</v>
          </cell>
          <cell r="G56">
            <v>0</v>
          </cell>
          <cell r="H56">
            <v>0</v>
          </cell>
          <cell r="I56">
            <v>0</v>
          </cell>
          <cell r="J56">
            <v>0</v>
          </cell>
          <cell r="K56">
            <v>0</v>
          </cell>
          <cell r="L56">
            <v>0</v>
          </cell>
          <cell r="M56">
            <v>211259</v>
          </cell>
          <cell r="N56">
            <v>23750</v>
          </cell>
          <cell r="O56">
            <v>0</v>
          </cell>
          <cell r="P56">
            <v>0</v>
          </cell>
          <cell r="Q56">
            <v>0</v>
          </cell>
          <cell r="R56">
            <v>0</v>
          </cell>
          <cell r="S56">
            <v>0</v>
          </cell>
          <cell r="T56">
            <v>968277</v>
          </cell>
          <cell r="U56">
            <v>275747</v>
          </cell>
          <cell r="V56">
            <v>120840</v>
          </cell>
          <cell r="W56">
            <v>0</v>
          </cell>
          <cell r="X56">
            <v>0</v>
          </cell>
          <cell r="Y56">
            <v>0</v>
          </cell>
          <cell r="Z56">
            <v>0</v>
          </cell>
          <cell r="AA56">
            <v>0</v>
          </cell>
          <cell r="AB56">
            <v>0</v>
          </cell>
          <cell r="AC56">
            <v>0</v>
          </cell>
          <cell r="AD56">
            <v>0</v>
          </cell>
          <cell r="AE56">
            <v>3586800</v>
          </cell>
          <cell r="AF56">
            <v>3721536</v>
          </cell>
          <cell r="AG56">
            <v>5033606</v>
          </cell>
          <cell r="AH56">
            <v>4378627</v>
          </cell>
          <cell r="AI56">
            <v>4129837</v>
          </cell>
          <cell r="AJ56">
            <v>6129586</v>
          </cell>
          <cell r="AK56">
            <v>5175809</v>
          </cell>
          <cell r="AL56">
            <v>7211551</v>
          </cell>
          <cell r="AM56">
            <v>0</v>
          </cell>
          <cell r="AN56">
            <v>0</v>
          </cell>
          <cell r="AO56">
            <v>702900</v>
          </cell>
          <cell r="AP56">
            <v>1416900</v>
          </cell>
          <cell r="AQ56">
            <v>1912100</v>
          </cell>
          <cell r="AR56">
            <v>1272368</v>
          </cell>
          <cell r="AS56">
            <v>1100675</v>
          </cell>
          <cell r="AT56">
            <v>1534092</v>
          </cell>
          <cell r="AU56">
            <v>1294348</v>
          </cell>
          <cell r="AV56">
            <v>1802990</v>
          </cell>
          <cell r="AW56">
            <v>0</v>
          </cell>
          <cell r="AX56">
            <v>0</v>
          </cell>
          <cell r="AY56">
            <v>402600</v>
          </cell>
          <cell r="AZ56">
            <v>402600</v>
          </cell>
          <cell r="BA56">
            <v>667100</v>
          </cell>
          <cell r="BB56">
            <v>276984</v>
          </cell>
          <cell r="BC56">
            <v>406427</v>
          </cell>
          <cell r="BD56">
            <v>343076</v>
          </cell>
          <cell r="BE56">
            <v>476603</v>
          </cell>
          <cell r="BF56">
            <v>0</v>
          </cell>
          <cell r="BG56">
            <v>0</v>
          </cell>
          <cell r="BH56">
            <v>1144030</v>
          </cell>
          <cell r="BI56">
            <v>2706700</v>
          </cell>
        </row>
        <row r="57">
          <cell r="A57" t="str">
            <v>Trinity</v>
          </cell>
          <cell r="B57">
            <v>0</v>
          </cell>
          <cell r="C57">
            <v>0</v>
          </cell>
          <cell r="D57">
            <v>0</v>
          </cell>
          <cell r="E57">
            <v>0</v>
          </cell>
          <cell r="F57">
            <v>0</v>
          </cell>
          <cell r="G57">
            <v>0</v>
          </cell>
          <cell r="H57">
            <v>0</v>
          </cell>
          <cell r="I57">
            <v>0</v>
          </cell>
          <cell r="J57">
            <v>0</v>
          </cell>
          <cell r="K57">
            <v>509402</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14284</v>
          </cell>
          <cell r="AB57">
            <v>0</v>
          </cell>
          <cell r="AC57">
            <v>351700</v>
          </cell>
          <cell r="AD57">
            <v>360905</v>
          </cell>
          <cell r="AE57">
            <v>481944</v>
          </cell>
          <cell r="AF57">
            <v>768986</v>
          </cell>
          <cell r="AG57">
            <v>1010730</v>
          </cell>
          <cell r="AH57">
            <v>881246</v>
          </cell>
          <cell r="AI57">
            <v>830873</v>
          </cell>
          <cell r="AJ57">
            <v>1132983</v>
          </cell>
          <cell r="AK57">
            <v>957168</v>
          </cell>
          <cell r="AL57">
            <v>1332966</v>
          </cell>
          <cell r="AM57">
            <v>0</v>
          </cell>
          <cell r="AN57">
            <v>0</v>
          </cell>
          <cell r="AO57">
            <v>100000</v>
          </cell>
          <cell r="AP57">
            <v>129388</v>
          </cell>
          <cell r="AQ57">
            <v>228277</v>
          </cell>
          <cell r="AR57">
            <v>151318</v>
          </cell>
          <cell r="AS57">
            <v>133057</v>
          </cell>
          <cell r="AT57">
            <v>284045</v>
          </cell>
          <cell r="AU57">
            <v>241030</v>
          </cell>
          <cell r="AV57">
            <v>334371</v>
          </cell>
          <cell r="AW57">
            <v>0</v>
          </cell>
          <cell r="AX57">
            <v>0</v>
          </cell>
          <cell r="AY57">
            <v>70900</v>
          </cell>
          <cell r="AZ57">
            <v>70900</v>
          </cell>
          <cell r="BA57">
            <v>124072</v>
          </cell>
          <cell r="BB57">
            <v>50200</v>
          </cell>
          <cell r="BC57">
            <v>74940</v>
          </cell>
          <cell r="BD57">
            <v>62813</v>
          </cell>
          <cell r="BE57">
            <v>87468</v>
          </cell>
          <cell r="BF57">
            <v>0</v>
          </cell>
          <cell r="BG57">
            <v>0</v>
          </cell>
          <cell r="BH57">
            <v>453424</v>
          </cell>
          <cell r="BI57">
            <v>788500</v>
          </cell>
        </row>
        <row r="58">
          <cell r="A58" t="str">
            <v>Tulare</v>
          </cell>
          <cell r="B58">
            <v>0</v>
          </cell>
          <cell r="C58">
            <v>0</v>
          </cell>
          <cell r="D58">
            <v>0</v>
          </cell>
          <cell r="E58">
            <v>0</v>
          </cell>
          <cell r="F58">
            <v>0</v>
          </cell>
          <cell r="G58">
            <v>0</v>
          </cell>
          <cell r="H58">
            <v>0</v>
          </cell>
          <cell r="I58">
            <v>0</v>
          </cell>
          <cell r="J58">
            <v>0</v>
          </cell>
          <cell r="K58">
            <v>0</v>
          </cell>
          <cell r="L58">
            <v>0</v>
          </cell>
          <cell r="M58">
            <v>0</v>
          </cell>
          <cell r="N58">
            <v>0</v>
          </cell>
          <cell r="O58">
            <v>0</v>
          </cell>
          <cell r="P58">
            <v>0</v>
          </cell>
          <cell r="Q58">
            <v>0</v>
          </cell>
          <cell r="R58">
            <v>0</v>
          </cell>
          <cell r="S58">
            <v>0</v>
          </cell>
          <cell r="T58">
            <v>0</v>
          </cell>
          <cell r="U58">
            <v>0</v>
          </cell>
          <cell r="V58">
            <v>2162091</v>
          </cell>
          <cell r="W58">
            <v>686506</v>
          </cell>
          <cell r="X58">
            <v>300307</v>
          </cell>
          <cell r="Y58">
            <v>198614</v>
          </cell>
          <cell r="Z58">
            <v>1037794</v>
          </cell>
          <cell r="AA58">
            <v>0</v>
          </cell>
          <cell r="AB58">
            <v>0</v>
          </cell>
          <cell r="AC58">
            <v>4064500</v>
          </cell>
          <cell r="AD58">
            <v>4291224</v>
          </cell>
          <cell r="AE58">
            <v>6729305</v>
          </cell>
          <cell r="AF58">
            <v>8172952</v>
          </cell>
          <cell r="AG58">
            <v>11169495</v>
          </cell>
          <cell r="AH58">
            <v>9787006</v>
          </cell>
          <cell r="AI58">
            <v>9314824</v>
          </cell>
          <cell r="AJ58">
            <v>13556332</v>
          </cell>
          <cell r="AK58">
            <v>11480112</v>
          </cell>
          <cell r="AL58">
            <v>15980073</v>
          </cell>
          <cell r="AM58">
            <v>0</v>
          </cell>
          <cell r="AN58">
            <v>0</v>
          </cell>
          <cell r="AO58">
            <v>1329223</v>
          </cell>
          <cell r="AP58">
            <v>2788335</v>
          </cell>
          <cell r="AQ58">
            <v>4067562</v>
          </cell>
          <cell r="AR58">
            <v>2771163</v>
          </cell>
          <cell r="AS58">
            <v>2351019</v>
          </cell>
          <cell r="AT58">
            <v>3405326</v>
          </cell>
          <cell r="AU58">
            <v>2871510</v>
          </cell>
          <cell r="AV58">
            <v>3993667</v>
          </cell>
          <cell r="AW58">
            <v>0</v>
          </cell>
          <cell r="AX58">
            <v>0</v>
          </cell>
          <cell r="AY58">
            <v>865300</v>
          </cell>
          <cell r="AZ58">
            <v>865300</v>
          </cell>
          <cell r="BA58">
            <v>1467513</v>
          </cell>
          <cell r="BB58">
            <v>653460</v>
          </cell>
          <cell r="BC58">
            <v>928738</v>
          </cell>
          <cell r="BD58">
            <v>790878</v>
          </cell>
          <cell r="BE58">
            <v>1094218</v>
          </cell>
          <cell r="BF58">
            <v>0</v>
          </cell>
          <cell r="BG58">
            <v>0</v>
          </cell>
          <cell r="BH58">
            <v>2414520</v>
          </cell>
          <cell r="BI58">
            <v>5339295</v>
          </cell>
        </row>
        <row r="59">
          <cell r="A59" t="str">
            <v>Tuolumne</v>
          </cell>
          <cell r="B59">
            <v>0</v>
          </cell>
          <cell r="C59">
            <v>0</v>
          </cell>
          <cell r="D59">
            <v>0</v>
          </cell>
          <cell r="E59">
            <v>0</v>
          </cell>
          <cell r="F59">
            <v>0</v>
          </cell>
          <cell r="G59">
            <v>0</v>
          </cell>
          <cell r="H59">
            <v>0</v>
          </cell>
          <cell r="I59">
            <v>0</v>
          </cell>
          <cell r="J59">
            <v>0</v>
          </cell>
          <cell r="K59">
            <v>0</v>
          </cell>
          <cell r="L59">
            <v>0</v>
          </cell>
          <cell r="M59">
            <v>0</v>
          </cell>
          <cell r="N59">
            <v>0</v>
          </cell>
          <cell r="O59">
            <v>0</v>
          </cell>
          <cell r="P59">
            <v>0</v>
          </cell>
          <cell r="Q59">
            <v>0</v>
          </cell>
          <cell r="R59">
            <v>0</v>
          </cell>
          <cell r="S59">
            <v>0</v>
          </cell>
          <cell r="T59">
            <v>0</v>
          </cell>
          <cell r="U59">
            <v>0</v>
          </cell>
          <cell r="V59">
            <v>20090</v>
          </cell>
          <cell r="W59">
            <v>0</v>
          </cell>
          <cell r="X59">
            <v>0</v>
          </cell>
          <cell r="Y59">
            <v>0</v>
          </cell>
          <cell r="Z59">
            <v>0</v>
          </cell>
          <cell r="AA59">
            <v>0</v>
          </cell>
          <cell r="AB59">
            <v>0</v>
          </cell>
          <cell r="AC59">
            <v>687100</v>
          </cell>
          <cell r="AD59">
            <v>693980</v>
          </cell>
          <cell r="AE59">
            <v>1170502</v>
          </cell>
          <cell r="AF59">
            <v>1535611</v>
          </cell>
          <cell r="AG59">
            <v>1897251</v>
          </cell>
          <cell r="AH59">
            <v>1635272</v>
          </cell>
          <cell r="AI59">
            <v>1546772</v>
          </cell>
          <cell r="AJ59">
            <v>2114983</v>
          </cell>
          <cell r="AK59">
            <v>1786393</v>
          </cell>
          <cell r="AL59">
            <v>2500253</v>
          </cell>
          <cell r="AM59">
            <v>0</v>
          </cell>
          <cell r="AN59">
            <v>0</v>
          </cell>
          <cell r="AO59">
            <v>151000</v>
          </cell>
          <cell r="AP59">
            <v>310373</v>
          </cell>
          <cell r="AQ59">
            <v>434124</v>
          </cell>
          <cell r="AR59">
            <v>287423</v>
          </cell>
          <cell r="AS59">
            <v>246330</v>
          </cell>
          <cell r="AT59">
            <v>529982</v>
          </cell>
          <cell r="AU59">
            <v>446143</v>
          </cell>
          <cell r="AV59">
            <v>623310</v>
          </cell>
          <cell r="AW59">
            <v>0</v>
          </cell>
          <cell r="AX59">
            <v>0</v>
          </cell>
          <cell r="AY59">
            <v>138200</v>
          </cell>
          <cell r="AZ59">
            <v>138200</v>
          </cell>
          <cell r="BA59">
            <v>231336</v>
          </cell>
          <cell r="BB59">
            <v>94544</v>
          </cell>
          <cell r="BC59">
            <v>138396</v>
          </cell>
          <cell r="BD59">
            <v>117657</v>
          </cell>
          <cell r="BE59">
            <v>162789</v>
          </cell>
          <cell r="BF59">
            <v>0</v>
          </cell>
          <cell r="BG59">
            <v>0</v>
          </cell>
          <cell r="BH59">
            <v>450000</v>
          </cell>
          <cell r="BI59">
            <v>788500</v>
          </cell>
        </row>
        <row r="60">
          <cell r="A60" t="str">
            <v>Ventura</v>
          </cell>
          <cell r="B60">
            <v>0</v>
          </cell>
          <cell r="C60">
            <v>0</v>
          </cell>
          <cell r="D60">
            <v>0</v>
          </cell>
          <cell r="E60">
            <v>0</v>
          </cell>
          <cell r="F60">
            <v>0</v>
          </cell>
          <cell r="G60">
            <v>0</v>
          </cell>
          <cell r="H60">
            <v>0</v>
          </cell>
          <cell r="I60">
            <v>0</v>
          </cell>
          <cell r="J60">
            <v>0</v>
          </cell>
          <cell r="K60">
            <v>0</v>
          </cell>
          <cell r="L60">
            <v>0</v>
          </cell>
          <cell r="M60">
            <v>0</v>
          </cell>
          <cell r="N60">
            <v>0</v>
          </cell>
          <cell r="O60">
            <v>0</v>
          </cell>
          <cell r="P60">
            <v>0</v>
          </cell>
          <cell r="Q60">
            <v>0</v>
          </cell>
          <cell r="R60">
            <v>0</v>
          </cell>
          <cell r="S60">
            <v>4171486</v>
          </cell>
          <cell r="T60">
            <v>1466171</v>
          </cell>
          <cell r="U60">
            <v>1248362</v>
          </cell>
          <cell r="V60">
            <v>0</v>
          </cell>
          <cell r="W60">
            <v>0</v>
          </cell>
          <cell r="X60">
            <v>0</v>
          </cell>
          <cell r="Y60">
            <v>0</v>
          </cell>
          <cell r="Z60">
            <v>0</v>
          </cell>
          <cell r="AA60">
            <v>749699</v>
          </cell>
          <cell r="AB60">
            <v>848862</v>
          </cell>
          <cell r="AC60">
            <v>6742600</v>
          </cell>
          <cell r="AD60">
            <v>6982086</v>
          </cell>
          <cell r="AE60">
            <v>10938768</v>
          </cell>
          <cell r="AF60">
            <v>14121376</v>
          </cell>
          <cell r="AG60">
            <v>18908013</v>
          </cell>
          <cell r="AH60">
            <v>16647232</v>
          </cell>
          <cell r="AI60">
            <v>15665991</v>
          </cell>
          <cell r="AJ60">
            <v>22959059</v>
          </cell>
          <cell r="AK60">
            <v>19285263</v>
          </cell>
          <cell r="AL60">
            <v>26878794</v>
          </cell>
          <cell r="AM60">
            <v>0</v>
          </cell>
          <cell r="AN60">
            <v>0</v>
          </cell>
          <cell r="AO60">
            <v>2414300</v>
          </cell>
          <cell r="AP60">
            <v>5034531</v>
          </cell>
          <cell r="AQ60">
            <v>7136205</v>
          </cell>
          <cell r="AR60">
            <v>4639100</v>
          </cell>
          <cell r="AS60">
            <v>3991900</v>
          </cell>
          <cell r="AT60">
            <v>5710687</v>
          </cell>
          <cell r="AU60">
            <v>4821316</v>
          </cell>
          <cell r="AV60">
            <v>6727125</v>
          </cell>
          <cell r="AW60">
            <v>0</v>
          </cell>
          <cell r="AX60">
            <v>0</v>
          </cell>
          <cell r="AY60">
            <v>1494537</v>
          </cell>
          <cell r="AZ60">
            <v>1483000</v>
          </cell>
          <cell r="BA60">
            <v>2490400</v>
          </cell>
          <cell r="BB60">
            <v>1014000</v>
          </cell>
          <cell r="BC60">
            <v>1502812</v>
          </cell>
          <cell r="BD60">
            <v>1268767</v>
          </cell>
          <cell r="BE60">
            <v>1773856</v>
          </cell>
          <cell r="BF60">
            <v>0</v>
          </cell>
          <cell r="BG60">
            <v>0</v>
          </cell>
          <cell r="BH60">
            <v>4296933</v>
          </cell>
          <cell r="BI60">
            <v>9319400</v>
          </cell>
        </row>
        <row r="61">
          <cell r="A61" t="str">
            <v>Yolo</v>
          </cell>
          <cell r="B61">
            <v>0</v>
          </cell>
          <cell r="C61">
            <v>0</v>
          </cell>
          <cell r="D61">
            <v>0</v>
          </cell>
          <cell r="E61">
            <v>0</v>
          </cell>
          <cell r="F61">
            <v>0</v>
          </cell>
          <cell r="G61">
            <v>0</v>
          </cell>
          <cell r="H61">
            <v>0</v>
          </cell>
          <cell r="I61">
            <v>0</v>
          </cell>
          <cell r="J61">
            <v>0</v>
          </cell>
          <cell r="K61">
            <v>1946329</v>
          </cell>
          <cell r="L61">
            <v>0</v>
          </cell>
          <cell r="M61">
            <v>0</v>
          </cell>
          <cell r="N61">
            <v>0</v>
          </cell>
          <cell r="O61">
            <v>0</v>
          </cell>
          <cell r="P61">
            <v>0</v>
          </cell>
          <cell r="Q61">
            <v>0</v>
          </cell>
          <cell r="R61">
            <v>0</v>
          </cell>
          <cell r="S61">
            <v>1101733</v>
          </cell>
          <cell r="T61">
            <v>386700</v>
          </cell>
          <cell r="U61">
            <v>0</v>
          </cell>
          <cell r="V61">
            <v>0</v>
          </cell>
          <cell r="W61">
            <v>0</v>
          </cell>
          <cell r="X61">
            <v>0</v>
          </cell>
          <cell r="Y61">
            <v>0</v>
          </cell>
          <cell r="Z61">
            <v>0</v>
          </cell>
          <cell r="AA61">
            <v>267571</v>
          </cell>
          <cell r="AB61">
            <v>992095</v>
          </cell>
          <cell r="AC61">
            <v>1819900</v>
          </cell>
          <cell r="AD61">
            <v>1918261</v>
          </cell>
          <cell r="AE61">
            <v>3325530</v>
          </cell>
          <cell r="AF61">
            <v>3646365</v>
          </cell>
          <cell r="AG61">
            <v>4957886</v>
          </cell>
          <cell r="AH61">
            <v>4293909</v>
          </cell>
          <cell r="AI61">
            <v>4106203</v>
          </cell>
          <cell r="AJ61">
            <v>5966862</v>
          </cell>
          <cell r="AK61">
            <v>5046388</v>
          </cell>
          <cell r="AL61">
            <v>7034767</v>
          </cell>
          <cell r="AM61">
            <v>0</v>
          </cell>
          <cell r="AN61">
            <v>0</v>
          </cell>
          <cell r="AO61">
            <v>570700</v>
          </cell>
          <cell r="AP61">
            <v>1198780</v>
          </cell>
          <cell r="AQ61">
            <v>1712347</v>
          </cell>
          <cell r="AR61">
            <v>1133912</v>
          </cell>
          <cell r="AS61">
            <v>986127</v>
          </cell>
          <cell r="AT61">
            <v>1499623</v>
          </cell>
          <cell r="AU61">
            <v>1267567</v>
          </cell>
          <cell r="AV61">
            <v>1759235</v>
          </cell>
          <cell r="AW61">
            <v>0</v>
          </cell>
          <cell r="AX61">
            <v>0</v>
          </cell>
          <cell r="AY61">
            <v>386700</v>
          </cell>
          <cell r="AZ61">
            <v>386700</v>
          </cell>
          <cell r="BA61">
            <v>649495</v>
          </cell>
          <cell r="BB61">
            <v>273728</v>
          </cell>
          <cell r="BC61">
            <v>396178</v>
          </cell>
          <cell r="BD61">
            <v>333294</v>
          </cell>
          <cell r="BE61">
            <v>461471</v>
          </cell>
          <cell r="BF61">
            <v>0</v>
          </cell>
          <cell r="BG61">
            <v>0</v>
          </cell>
          <cell r="BH61">
            <v>1042520</v>
          </cell>
          <cell r="BI61">
            <v>2274600</v>
          </cell>
        </row>
      </sheetData>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2.xml"/><Relationship Id="rId3" Type="http://schemas.openxmlformats.org/officeDocument/2006/relationships/printerSettings" Target="../printerSettings/printerSettings3.bin"/><Relationship Id="rId7" Type="http://schemas.openxmlformats.org/officeDocument/2006/relationships/ctrlProp" Target="../ctrlProps/ctrlProp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4.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26.bin"/><Relationship Id="rId2" Type="http://schemas.openxmlformats.org/officeDocument/2006/relationships/printerSettings" Target="../printerSettings/printerSettings25.bin"/><Relationship Id="rId1" Type="http://schemas.openxmlformats.org/officeDocument/2006/relationships/printerSettings" Target="../printerSettings/printerSettings24.bin"/><Relationship Id="rId4" Type="http://schemas.openxmlformats.org/officeDocument/2006/relationships/printerSettings" Target="../printerSettings/printerSettings27.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 Id="rId4" Type="http://schemas.openxmlformats.org/officeDocument/2006/relationships/printerSettings" Target="../printerSettings/printerSettings31.bin"/></Relationships>
</file>

<file path=xl/worksheets/_rels/sheet14.xml.rels><?xml version="1.0" encoding="UTF-8" standalone="yes"?>
<Relationships xmlns="http://schemas.openxmlformats.org/package/2006/relationships"><Relationship Id="rId3" Type="http://schemas.openxmlformats.org/officeDocument/2006/relationships/printerSettings" Target="../printerSettings/printerSettings34.bin"/><Relationship Id="rId2" Type="http://schemas.openxmlformats.org/officeDocument/2006/relationships/printerSettings" Target="../printerSettings/printerSettings33.bin"/><Relationship Id="rId1" Type="http://schemas.openxmlformats.org/officeDocument/2006/relationships/printerSettings" Target="../printerSettings/printerSettings32.bin"/><Relationship Id="rId4" Type="http://schemas.openxmlformats.org/officeDocument/2006/relationships/printerSettings" Target="../printerSettings/printerSettings3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38.bin"/><Relationship Id="rId2" Type="http://schemas.openxmlformats.org/officeDocument/2006/relationships/printerSettings" Target="../printerSettings/printerSettings37.bin"/><Relationship Id="rId1" Type="http://schemas.openxmlformats.org/officeDocument/2006/relationships/printerSettings" Target="../printerSettings/printerSettings36.bin"/><Relationship Id="rId4" Type="http://schemas.openxmlformats.org/officeDocument/2006/relationships/printerSettings" Target="../printerSettings/printerSettings39.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42.bin"/><Relationship Id="rId2" Type="http://schemas.openxmlformats.org/officeDocument/2006/relationships/printerSettings" Target="../printerSettings/printerSettings41.bin"/><Relationship Id="rId1" Type="http://schemas.openxmlformats.org/officeDocument/2006/relationships/printerSettings" Target="../printerSettings/printerSettings40.bin"/><Relationship Id="rId4" Type="http://schemas.openxmlformats.org/officeDocument/2006/relationships/printerSettings" Target="../printerSettings/printerSettings43.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7.bin"/><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 Id="rId4" Type="http://schemas.openxmlformats.org/officeDocument/2006/relationships/printerSettings" Target="../printerSettings/printerSettings8.bin"/></Relationships>
</file>

<file path=xl/worksheets/_rels/sheet20.xml.rels><?xml version="1.0" encoding="UTF-8" standalone="yes"?>
<Relationships xmlns="http://schemas.openxmlformats.org/package/2006/relationships"><Relationship Id="rId3" Type="http://schemas.openxmlformats.org/officeDocument/2006/relationships/printerSettings" Target="../printerSettings/printerSettings46.bin"/><Relationship Id="rId2" Type="http://schemas.openxmlformats.org/officeDocument/2006/relationships/printerSettings" Target="../printerSettings/printerSettings45.bin"/><Relationship Id="rId1" Type="http://schemas.openxmlformats.org/officeDocument/2006/relationships/printerSettings" Target="../printerSettings/printerSettings44.bin"/><Relationship Id="rId4" Type="http://schemas.openxmlformats.org/officeDocument/2006/relationships/printerSettings" Target="../printerSettings/printerSettings47.bin"/></Relationships>
</file>

<file path=xl/worksheets/_rels/sheet22.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2.vml"/></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50.bin"/><Relationship Id="rId2" Type="http://schemas.openxmlformats.org/officeDocument/2006/relationships/printerSettings" Target="../printerSettings/printerSettings49.bin"/><Relationship Id="rId1" Type="http://schemas.openxmlformats.org/officeDocument/2006/relationships/printerSettings" Target="../printerSettings/printerSettings48.bin"/><Relationship Id="rId4" Type="http://schemas.openxmlformats.org/officeDocument/2006/relationships/printerSettings" Target="../printerSettings/printerSettings51.bin"/></Relationships>
</file>

<file path=xl/worksheets/_rels/sheet24.xml.rels><?xml version="1.0" encoding="UTF-8" standalone="yes"?>
<Relationships xmlns="http://schemas.openxmlformats.org/package/2006/relationships"><Relationship Id="rId3" Type="http://schemas.openxmlformats.org/officeDocument/2006/relationships/printerSettings" Target="../printerSettings/printerSettings54.bin"/><Relationship Id="rId2" Type="http://schemas.openxmlformats.org/officeDocument/2006/relationships/printerSettings" Target="../printerSettings/printerSettings53.bin"/><Relationship Id="rId1" Type="http://schemas.openxmlformats.org/officeDocument/2006/relationships/printerSettings" Target="../printerSettings/printerSettings52.bin"/><Relationship Id="rId4" Type="http://schemas.openxmlformats.org/officeDocument/2006/relationships/printerSettings" Target="../printerSettings/printerSettings55.bin"/></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4" Type="http://schemas.openxmlformats.org/officeDocument/2006/relationships/printerSettings" Target="../printerSettings/printerSettings1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 Id="rId4" Type="http://schemas.openxmlformats.org/officeDocument/2006/relationships/printerSettings" Target="../printerSettings/printerSettings22.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dimension ref="A1:F28"/>
  <sheetViews>
    <sheetView zoomScaleNormal="100" workbookViewId="0">
      <selection activeCell="C5" sqref="C5"/>
    </sheetView>
  </sheetViews>
  <sheetFormatPr defaultRowHeight="15" x14ac:dyDescent="0.2"/>
  <cols>
    <col min="1" max="16384" width="9.140625" style="94"/>
  </cols>
  <sheetData>
    <row r="1" spans="1:6" ht="15.75" x14ac:dyDescent="0.25">
      <c r="A1" s="9" t="s">
        <v>218</v>
      </c>
    </row>
    <row r="2" spans="1:6" x14ac:dyDescent="0.2">
      <c r="A2" s="95" t="s">
        <v>220</v>
      </c>
    </row>
    <row r="3" spans="1:6" x14ac:dyDescent="0.2">
      <c r="A3" s="105" t="s">
        <v>219</v>
      </c>
    </row>
    <row r="16" spans="1:6" x14ac:dyDescent="0.2">
      <c r="F16" s="97"/>
    </row>
    <row r="26" spans="5:6" x14ac:dyDescent="0.2">
      <c r="E26" s="98"/>
    </row>
    <row r="28" spans="5:6" x14ac:dyDescent="0.2">
      <c r="F28" s="96"/>
    </row>
  </sheetData>
  <sheetProtection formatColumns="0" formatRows="0"/>
  <customSheetViews>
    <customSheetView guid="{E7E6A24F-BA49-4C7A-9CED-3AB8F60308A1}" showPageBreaks="1" printArea="1" state="hidden">
      <selection activeCell="C5" sqref="C5"/>
      <pageMargins left="0.7" right="0.7" top="0.75" bottom="0.75" header="0.3" footer="0.3"/>
      <pageSetup orientation="portrait" r:id="rId1"/>
    </customSheetView>
    <customSheetView guid="{7E50CCF5-45D0-4F7B-8896-9BA64DCA8A01}" state="hidden">
      <selection activeCell="C5" sqref="C5"/>
      <pageMargins left="0.7" right="0.7" top="0.75" bottom="0.75" header="0.3" footer="0.3"/>
      <pageSetup orientation="portrait" r:id="rId2"/>
    </customSheetView>
    <customSheetView guid="{D8D3A042-2CA2-4641-BB44-BC182917D730}" showPageBreaks="1" printArea="1" state="hidden">
      <selection activeCell="C5" sqref="C5"/>
      <pageMargins left="0.7" right="0.7" top="0.75" bottom="0.75" header="0.3" footer="0.3"/>
      <pageSetup orientation="portrait" r:id="rId3"/>
    </customSheetView>
  </customSheetViews>
  <pageMargins left="0.7" right="0.7" top="0.75" bottom="0.75" header="0.3" footer="0.3"/>
  <pageSetup orientation="portrait" r:id="rId4"/>
  <drawing r:id="rId5"/>
  <legacyDrawing r:id="rId6"/>
  <mc:AlternateContent xmlns:mc="http://schemas.openxmlformats.org/markup-compatibility/2006">
    <mc:Choice Requires="x14">
      <controls>
        <mc:AlternateContent xmlns:mc="http://schemas.openxmlformats.org/markup-compatibility/2006">
          <mc:Choice Requires="x14">
            <control shapeId="2052" r:id="rId7" name="Button 4">
              <controlPr defaultSize="0" print="0" autoFill="0" autoPict="0" macro="[0]!Protect_Worksheet">
                <anchor moveWithCells="1" sizeWithCells="1">
                  <from>
                    <xdr:col>0</xdr:col>
                    <xdr:colOff>457200</xdr:colOff>
                    <xdr:row>4</xdr:row>
                    <xdr:rowOff>38100</xdr:rowOff>
                  </from>
                  <to>
                    <xdr:col>3</xdr:col>
                    <xdr:colOff>457200</xdr:colOff>
                    <xdr:row>9</xdr:row>
                    <xdr:rowOff>0</xdr:rowOff>
                  </to>
                </anchor>
              </controlPr>
            </control>
          </mc:Choice>
        </mc:AlternateContent>
        <mc:AlternateContent xmlns:mc="http://schemas.openxmlformats.org/markup-compatibility/2006">
          <mc:Choice Requires="x14">
            <control shapeId="2053" r:id="rId8" name="Button 5">
              <controlPr defaultSize="0" print="0" autoFill="0" autoPict="0" macro="[0]!Unprotect_Worksheet">
                <anchor moveWithCells="1" sizeWithCells="1">
                  <from>
                    <xdr:col>0</xdr:col>
                    <xdr:colOff>457200</xdr:colOff>
                    <xdr:row>10</xdr:row>
                    <xdr:rowOff>95250</xdr:rowOff>
                  </from>
                  <to>
                    <xdr:col>3</xdr:col>
                    <xdr:colOff>457200</xdr:colOff>
                    <xdr:row>15</xdr:row>
                    <xdr:rowOff>57150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7">
    <pageSetUpPr autoPageBreaks="0" fitToPage="1"/>
  </sheetPr>
  <dimension ref="A1:Q128"/>
  <sheetViews>
    <sheetView showGridLines="0" topLeftCell="A8" zoomScale="80" zoomScaleNormal="80" zoomScaleSheetLayoutView="40" workbookViewId="0">
      <selection activeCell="M19" sqref="M19"/>
    </sheetView>
  </sheetViews>
  <sheetFormatPr defaultColWidth="9.140625" defaultRowHeight="15" zeroHeight="1" x14ac:dyDescent="0.2"/>
  <cols>
    <col min="1" max="1" width="2.7109375" style="20" customWidth="1"/>
    <col min="2" max="2" width="6.7109375" style="20" customWidth="1"/>
    <col min="3" max="3" width="9.5703125" style="20" customWidth="1"/>
    <col min="4" max="4" width="9.42578125" style="20" bestFit="1" customWidth="1"/>
    <col min="5" max="5" width="55.140625" style="20" customWidth="1"/>
    <col min="6" max="7" width="17.7109375" style="20" customWidth="1"/>
    <col min="8" max="8" width="31" style="20" bestFit="1" customWidth="1"/>
    <col min="9" max="9" width="24.85546875" style="20" customWidth="1"/>
    <col min="10" max="10" width="24.42578125" style="20" bestFit="1" customWidth="1"/>
    <col min="11" max="11" width="20.85546875" style="20" bestFit="1" customWidth="1"/>
    <col min="12" max="12" width="25.140625" style="20" bestFit="1" customWidth="1"/>
    <col min="13" max="13" width="26.5703125" style="20" customWidth="1"/>
    <col min="14" max="14" width="21.140625" style="20" bestFit="1" customWidth="1"/>
    <col min="15" max="15" width="20.140625" style="20" bestFit="1" customWidth="1"/>
    <col min="16" max="16" width="17.7109375" style="20" customWidth="1"/>
    <col min="17" max="17" width="18" style="20" bestFit="1" customWidth="1"/>
    <col min="18" max="16384" width="9.140625" style="20"/>
  </cols>
  <sheetData>
    <row r="1" spans="1:17" x14ac:dyDescent="0.2">
      <c r="A1" s="327" t="s">
        <v>776</v>
      </c>
      <c r="B1" s="328" t="s">
        <v>277</v>
      </c>
      <c r="E1" s="146"/>
      <c r="I1" s="146"/>
      <c r="L1" s="146"/>
      <c r="P1" s="330" t="s">
        <v>275</v>
      </c>
    </row>
    <row r="2" spans="1:17" ht="15.75" thickBot="1" x14ac:dyDescent="0.25">
      <c r="B2" s="329" t="s">
        <v>276</v>
      </c>
      <c r="C2" s="41"/>
      <c r="D2" s="41"/>
      <c r="E2" s="171"/>
      <c r="F2" s="41"/>
      <c r="G2" s="41"/>
      <c r="H2" s="41"/>
      <c r="I2" s="171"/>
      <c r="J2" s="41"/>
      <c r="K2" s="41"/>
      <c r="L2" s="171"/>
      <c r="M2" s="41"/>
      <c r="N2" s="41"/>
      <c r="O2" s="41"/>
      <c r="P2" s="171"/>
    </row>
    <row r="3" spans="1:17" x14ac:dyDescent="0.2">
      <c r="B3" s="12"/>
      <c r="C3" s="12"/>
      <c r="D3" s="12"/>
    </row>
    <row r="4" spans="1:17" s="105" customFormat="1" x14ac:dyDescent="0.2">
      <c r="B4" s="331" t="s">
        <v>743</v>
      </c>
    </row>
    <row r="5" spans="1:17" ht="18" x14ac:dyDescent="0.25">
      <c r="B5" s="350" t="str">
        <f>'1. Information'!B5</f>
        <v>Annual Mental Health Services Act (MHSA) Revenue and Expenditure Report</v>
      </c>
      <c r="C5" s="4"/>
      <c r="D5" s="4"/>
      <c r="E5" s="4"/>
      <c r="F5" s="4"/>
      <c r="G5" s="4"/>
      <c r="H5" s="4"/>
      <c r="I5" s="4"/>
      <c r="J5" s="4"/>
      <c r="K5" s="5"/>
      <c r="L5" s="4"/>
      <c r="M5" s="4"/>
      <c r="N5" s="4"/>
      <c r="O5" s="4"/>
    </row>
    <row r="6" spans="1:17" ht="18" x14ac:dyDescent="0.2">
      <c r="B6" s="351" t="str">
        <f>'1. Information'!B6</f>
        <v>Fiscal Year: 2021-22</v>
      </c>
      <c r="C6" s="6"/>
      <c r="D6" s="6"/>
      <c r="E6" s="6"/>
      <c r="F6" s="6"/>
      <c r="G6" s="6"/>
      <c r="H6" s="6"/>
      <c r="I6" s="6"/>
      <c r="J6" s="6"/>
      <c r="K6" s="7"/>
      <c r="L6" s="6"/>
      <c r="M6" s="6"/>
      <c r="N6" s="6"/>
      <c r="O6" s="6"/>
    </row>
    <row r="7" spans="1:17" ht="18" x14ac:dyDescent="0.25">
      <c r="B7" s="350" t="s">
        <v>292</v>
      </c>
      <c r="C7" s="4"/>
      <c r="D7" s="4"/>
      <c r="E7" s="4"/>
      <c r="F7" s="4"/>
      <c r="G7" s="4"/>
      <c r="H7" s="4"/>
      <c r="I7" s="4"/>
      <c r="J7" s="4"/>
      <c r="K7" s="5"/>
      <c r="L7" s="4"/>
      <c r="M7" s="4"/>
      <c r="N7" s="4"/>
      <c r="O7" s="4"/>
    </row>
    <row r="8" spans="1:17" ht="15.75" x14ac:dyDescent="0.25">
      <c r="C8" s="5"/>
      <c r="D8" s="5"/>
      <c r="E8" s="5"/>
      <c r="F8" s="5"/>
      <c r="G8" s="5"/>
      <c r="H8" s="5"/>
      <c r="I8" s="5"/>
      <c r="J8" s="5"/>
      <c r="K8" s="5"/>
      <c r="L8" s="5"/>
      <c r="M8" s="4"/>
      <c r="N8" s="4"/>
      <c r="O8" s="4"/>
      <c r="P8" s="4"/>
    </row>
    <row r="9" spans="1:17" ht="15.75" x14ac:dyDescent="0.25">
      <c r="B9" s="139" t="s">
        <v>0</v>
      </c>
      <c r="C9" s="209"/>
      <c r="D9" s="210"/>
      <c r="E9" s="156" t="str">
        <f>IF(ISBLANK('1. Information'!D11),"",'1. Information'!D11)</f>
        <v>Modoc</v>
      </c>
      <c r="G9" s="194" t="s">
        <v>1</v>
      </c>
      <c r="H9" s="230">
        <f>IF(ISBLANK('1. Information'!D9),"",'1. Information'!D9)</f>
        <v>45012</v>
      </c>
      <c r="I9" s="21"/>
      <c r="J9" s="21"/>
      <c r="K9" s="5"/>
      <c r="L9" s="5"/>
      <c r="M9" s="5"/>
      <c r="N9" s="5"/>
      <c r="O9" s="5"/>
      <c r="P9" s="5"/>
      <c r="Q9" s="5"/>
    </row>
    <row r="10" spans="1:17" ht="15.75" x14ac:dyDescent="0.25">
      <c r="B10" s="3"/>
      <c r="C10" s="3"/>
      <c r="D10" s="3"/>
      <c r="F10" s="3"/>
      <c r="G10" s="21"/>
      <c r="H10" s="21"/>
      <c r="I10" s="21"/>
      <c r="J10" s="5"/>
      <c r="K10" s="5"/>
      <c r="L10" s="5"/>
      <c r="M10" s="5"/>
      <c r="N10" s="5"/>
      <c r="O10" s="5"/>
      <c r="P10" s="5"/>
    </row>
    <row r="11" spans="1:17" ht="18.75" thickBot="1" x14ac:dyDescent="0.3">
      <c r="B11" s="220" t="s">
        <v>214</v>
      </c>
      <c r="C11" s="197"/>
      <c r="D11" s="197"/>
      <c r="E11" s="231"/>
      <c r="F11" s="231"/>
      <c r="G11" s="231"/>
      <c r="H11" s="233"/>
      <c r="I11" s="233"/>
      <c r="J11" s="266"/>
      <c r="K11" s="266"/>
      <c r="L11" s="5"/>
      <c r="M11" s="5"/>
      <c r="N11" s="5"/>
      <c r="O11"/>
      <c r="P11" s="5"/>
    </row>
    <row r="12" spans="1:17" ht="16.5" thickTop="1" x14ac:dyDescent="0.25">
      <c r="B12" s="9"/>
      <c r="C12" s="3"/>
      <c r="D12" s="3"/>
      <c r="H12" s="21"/>
      <c r="I12" s="21"/>
      <c r="J12" s="5"/>
      <c r="K12" s="5"/>
      <c r="L12" s="5"/>
      <c r="M12" s="5"/>
      <c r="N12" s="5"/>
      <c r="O12"/>
      <c r="P12" s="5"/>
    </row>
    <row r="13" spans="1:17" ht="15.75" x14ac:dyDescent="0.25">
      <c r="B13" s="352"/>
      <c r="C13" s="3"/>
      <c r="D13" s="3"/>
      <c r="F13" s="187" t="s">
        <v>23</v>
      </c>
      <c r="G13" s="202" t="s">
        <v>25</v>
      </c>
      <c r="H13" s="235" t="s">
        <v>27</v>
      </c>
      <c r="I13" s="235" t="s">
        <v>202</v>
      </c>
      <c r="J13" s="255" t="s">
        <v>203</v>
      </c>
      <c r="K13" s="187" t="s">
        <v>204</v>
      </c>
      <c r="L13" s="153"/>
      <c r="M13"/>
      <c r="N13"/>
    </row>
    <row r="14" spans="1:17" ht="65.25" customHeight="1" x14ac:dyDescent="0.25">
      <c r="F14" s="203" t="s">
        <v>294</v>
      </c>
      <c r="G14" s="205" t="s">
        <v>4</v>
      </c>
      <c r="H14" s="204" t="s">
        <v>5</v>
      </c>
      <c r="I14" s="204" t="s">
        <v>26</v>
      </c>
      <c r="J14" s="204" t="s">
        <v>12</v>
      </c>
      <c r="K14" s="262" t="s">
        <v>222</v>
      </c>
      <c r="L14"/>
      <c r="M14"/>
      <c r="N14"/>
    </row>
    <row r="15" spans="1:17" ht="15.75" x14ac:dyDescent="0.25">
      <c r="B15" s="240">
        <v>1</v>
      </c>
      <c r="C15" s="267" t="s">
        <v>142</v>
      </c>
      <c r="D15" s="209"/>
      <c r="E15" s="210"/>
      <c r="F15" s="112">
        <v>0</v>
      </c>
      <c r="G15" s="112">
        <v>0</v>
      </c>
      <c r="H15" s="112">
        <v>0</v>
      </c>
      <c r="I15" s="112">
        <v>0</v>
      </c>
      <c r="J15" s="112">
        <v>0</v>
      </c>
      <c r="K15" s="213">
        <f>SUM(F15:J15)</f>
        <v>0</v>
      </c>
      <c r="L15"/>
      <c r="M15"/>
      <c r="N15"/>
    </row>
    <row r="16" spans="1:17" ht="15.75" x14ac:dyDescent="0.25">
      <c r="B16" s="240">
        <v>2</v>
      </c>
      <c r="C16" s="267" t="s">
        <v>143</v>
      </c>
      <c r="D16" s="209"/>
      <c r="E16" s="210"/>
      <c r="F16" s="112">
        <v>8973</v>
      </c>
      <c r="G16" s="112">
        <v>0</v>
      </c>
      <c r="H16" s="112">
        <v>0</v>
      </c>
      <c r="I16" s="112">
        <v>0</v>
      </c>
      <c r="J16" s="112">
        <v>0</v>
      </c>
      <c r="K16" s="213">
        <f>SUM(F16:J16)</f>
        <v>8973</v>
      </c>
      <c r="L16"/>
      <c r="M16"/>
      <c r="N16"/>
    </row>
    <row r="17" spans="2:17" ht="15.75" x14ac:dyDescent="0.25">
      <c r="B17" s="240">
        <v>3</v>
      </c>
      <c r="C17" s="268" t="s">
        <v>238</v>
      </c>
      <c r="D17" s="212"/>
      <c r="E17" s="210"/>
      <c r="F17" s="112">
        <v>0</v>
      </c>
      <c r="G17" s="269"/>
      <c r="H17" s="269"/>
      <c r="I17" s="269"/>
      <c r="J17" s="269"/>
      <c r="K17" s="213">
        <f>F17</f>
        <v>0</v>
      </c>
      <c r="L17"/>
      <c r="M17"/>
      <c r="N17"/>
    </row>
    <row r="18" spans="2:17" ht="15.75" x14ac:dyDescent="0.25">
      <c r="B18" s="240">
        <v>4</v>
      </c>
      <c r="C18" s="268" t="s">
        <v>293</v>
      </c>
      <c r="D18" s="212"/>
      <c r="E18" s="210"/>
      <c r="F18" s="112">
        <v>0</v>
      </c>
      <c r="G18" s="269"/>
      <c r="H18" s="269"/>
      <c r="I18" s="269"/>
      <c r="J18" s="269"/>
      <c r="K18" s="213">
        <f>F18</f>
        <v>0</v>
      </c>
      <c r="L18"/>
      <c r="M18"/>
      <c r="N18"/>
    </row>
    <row r="19" spans="2:17" ht="15.75" x14ac:dyDescent="0.25">
      <c r="B19" s="240">
        <v>5</v>
      </c>
      <c r="C19" s="267" t="s">
        <v>144</v>
      </c>
      <c r="D19" s="209"/>
      <c r="E19" s="210"/>
      <c r="F19" s="270">
        <f>SUMIF($K$29:$K$128,"Project Administration",L$29:L$128)</f>
        <v>9758</v>
      </c>
      <c r="G19" s="271">
        <f>SUMIF($K$29:$K$128,"Project Administration",M$29:M$128)</f>
        <v>0</v>
      </c>
      <c r="H19" s="270">
        <f>SUMIF($K$29:$K$128,"Project Administration",N$29:N$128)</f>
        <v>0</v>
      </c>
      <c r="I19" s="270">
        <f>SUMIF($K$29:$K$128,"Project Administration",O$29:O$128)</f>
        <v>0</v>
      </c>
      <c r="J19" s="270">
        <f>SUMIF($K$29:$K$128,"Project Administration",P$29:P$128)</f>
        <v>0</v>
      </c>
      <c r="K19" s="213">
        <f t="shared" ref="K19:K23" si="0">SUM(F19:J19)</f>
        <v>9758</v>
      </c>
      <c r="L19"/>
      <c r="M19"/>
      <c r="N19"/>
    </row>
    <row r="20" spans="2:17" ht="15.75" x14ac:dyDescent="0.25">
      <c r="B20" s="240">
        <v>6</v>
      </c>
      <c r="C20" s="267" t="s">
        <v>145</v>
      </c>
      <c r="D20" s="209"/>
      <c r="E20" s="210"/>
      <c r="F20" s="269">
        <f>SUMIF($K$29:$K$128,"Project Evaluation",L$29:L$128)</f>
        <v>0</v>
      </c>
      <c r="G20" s="272">
        <f>SUMIF($K$29:$K$128,"Project Evaluation",M$29:M$128)</f>
        <v>0</v>
      </c>
      <c r="H20" s="269">
        <f>SUMIF($K$29:$K$128,"Project Evaluation",N$29:N$128)</f>
        <v>0</v>
      </c>
      <c r="I20" s="269">
        <f>SUMIF($K$29:$K$128,"Project Evaluation",O$29:O$128)</f>
        <v>0</v>
      </c>
      <c r="J20" s="269">
        <f>SUMIF($K$29:$K$128,"Project Evaluation",P$29:P$128)</f>
        <v>0</v>
      </c>
      <c r="K20" s="213">
        <f t="shared" si="0"/>
        <v>0</v>
      </c>
      <c r="L20"/>
      <c r="M20"/>
      <c r="N20"/>
    </row>
    <row r="21" spans="2:17" ht="15.75" x14ac:dyDescent="0.25">
      <c r="B21" s="240">
        <v>7</v>
      </c>
      <c r="C21" s="267" t="s">
        <v>196</v>
      </c>
      <c r="D21" s="209"/>
      <c r="E21" s="210"/>
      <c r="F21" s="269">
        <f>SUMIF($K$29:$K$128,"Project Direct",L$29:L$128)</f>
        <v>103000</v>
      </c>
      <c r="G21" s="272">
        <f>SUMIF($K$29:$K$128,"Project Direct",M$29:M$128)</f>
        <v>0</v>
      </c>
      <c r="H21" s="269">
        <f>SUMIF($K$29:$K$128,"Project Direct",N$29:N$128)</f>
        <v>0</v>
      </c>
      <c r="I21" s="269">
        <f>SUMIF($K$29:$K$128,"Project Direct",O$29:O$128)</f>
        <v>0</v>
      </c>
      <c r="J21" s="269">
        <f>SUMIF($K$29:$K$128,"Project Direct",P$29:P$128)</f>
        <v>0</v>
      </c>
      <c r="K21" s="213">
        <f t="shared" si="0"/>
        <v>103000</v>
      </c>
      <c r="L21"/>
      <c r="M21"/>
      <c r="N21"/>
    </row>
    <row r="22" spans="2:17" ht="15.75" x14ac:dyDescent="0.25">
      <c r="B22" s="240">
        <v>8</v>
      </c>
      <c r="C22" s="267" t="s">
        <v>146</v>
      </c>
      <c r="D22" s="273"/>
      <c r="F22" s="164">
        <f>SUM(F19:F21)</f>
        <v>112758</v>
      </c>
      <c r="G22" s="274">
        <f>SUM(G19:G21)</f>
        <v>0</v>
      </c>
      <c r="H22" s="164">
        <f>SUM(H19:H21)</f>
        <v>0</v>
      </c>
      <c r="I22" s="164">
        <f>SUM(I19:I21)</f>
        <v>0</v>
      </c>
      <c r="J22" s="164">
        <f t="shared" ref="J22" si="1">SUM(J19:J21)</f>
        <v>0</v>
      </c>
      <c r="K22" s="213">
        <f t="shared" si="0"/>
        <v>112758</v>
      </c>
      <c r="L22"/>
      <c r="M22"/>
      <c r="N22"/>
    </row>
    <row r="23" spans="2:17" ht="30.95" customHeight="1" x14ac:dyDescent="0.25">
      <c r="B23" s="240">
        <v>9</v>
      </c>
      <c r="C23" s="275" t="s">
        <v>239</v>
      </c>
      <c r="D23" s="276"/>
      <c r="E23" s="277"/>
      <c r="F23" s="278">
        <f>SUM(F15:F16,F18:F21)</f>
        <v>121731</v>
      </c>
      <c r="G23" s="278">
        <f>SUM(G15:G16,G19:G21)</f>
        <v>0</v>
      </c>
      <c r="H23" s="278">
        <f t="shared" ref="H23:J23" si="2">SUM(H15:H16,H19:H21)</f>
        <v>0</v>
      </c>
      <c r="I23" s="278">
        <f t="shared" si="2"/>
        <v>0</v>
      </c>
      <c r="J23" s="278">
        <f t="shared" si="2"/>
        <v>0</v>
      </c>
      <c r="K23" s="243">
        <f t="shared" si="0"/>
        <v>121731</v>
      </c>
      <c r="L23"/>
      <c r="M23"/>
      <c r="N23"/>
    </row>
    <row r="24" spans="2:17" x14ac:dyDescent="0.2"/>
    <row r="25" spans="2:17" ht="18.75" thickBot="1" x14ac:dyDescent="0.3">
      <c r="B25" s="220" t="s">
        <v>215</v>
      </c>
      <c r="C25" s="231"/>
      <c r="D25" s="231"/>
      <c r="E25" s="231"/>
      <c r="F25" s="231"/>
      <c r="G25" s="231"/>
      <c r="H25" s="231"/>
      <c r="I25" s="231"/>
      <c r="J25" s="231"/>
      <c r="K25" s="231"/>
      <c r="L25" s="231"/>
      <c r="M25" s="231"/>
      <c r="N25" s="231"/>
      <c r="O25" s="231"/>
      <c r="P25" s="231"/>
    </row>
    <row r="26" spans="2:17" ht="15.75" thickTop="1" x14ac:dyDescent="0.2"/>
    <row r="27" spans="2:17" x14ac:dyDescent="0.2">
      <c r="B27" s="348"/>
      <c r="D27" s="240" t="s">
        <v>23</v>
      </c>
      <c r="E27" s="240" t="s">
        <v>25</v>
      </c>
      <c r="F27" s="240" t="s">
        <v>27</v>
      </c>
      <c r="G27" s="240" t="s">
        <v>202</v>
      </c>
      <c r="H27" s="240" t="s">
        <v>203</v>
      </c>
      <c r="I27" s="240" t="s">
        <v>204</v>
      </c>
      <c r="J27" s="240" t="s">
        <v>213</v>
      </c>
      <c r="K27" s="240" t="s">
        <v>205</v>
      </c>
      <c r="L27" s="187" t="s">
        <v>206</v>
      </c>
      <c r="M27" s="187" t="s">
        <v>207</v>
      </c>
      <c r="N27" s="187" t="s">
        <v>208</v>
      </c>
      <c r="O27" s="228" t="s">
        <v>209</v>
      </c>
      <c r="P27" s="187" t="s">
        <v>210</v>
      </c>
      <c r="Q27" s="187" t="s">
        <v>211</v>
      </c>
    </row>
    <row r="28" spans="2:17" ht="47.25" x14ac:dyDescent="0.2">
      <c r="B28" s="279" t="s">
        <v>120</v>
      </c>
      <c r="C28" s="279"/>
      <c r="D28" s="247" t="s">
        <v>168</v>
      </c>
      <c r="E28" s="280" t="s">
        <v>10</v>
      </c>
      <c r="F28" s="204" t="s">
        <v>15</v>
      </c>
      <c r="G28" s="204" t="s">
        <v>136</v>
      </c>
      <c r="H28" s="204" t="s">
        <v>11</v>
      </c>
      <c r="I28" s="204" t="s">
        <v>133</v>
      </c>
      <c r="J28" s="204" t="s">
        <v>134</v>
      </c>
      <c r="K28" s="247" t="s">
        <v>135</v>
      </c>
      <c r="L28" s="203" t="s">
        <v>283</v>
      </c>
      <c r="M28" s="261" t="s">
        <v>4</v>
      </c>
      <c r="N28" s="259" t="s">
        <v>5</v>
      </c>
      <c r="O28" s="259" t="s">
        <v>26</v>
      </c>
      <c r="P28" s="281" t="s">
        <v>12</v>
      </c>
      <c r="Q28" s="262" t="s">
        <v>222</v>
      </c>
    </row>
    <row r="29" spans="2:17" x14ac:dyDescent="0.2">
      <c r="B29" s="240">
        <v>10</v>
      </c>
      <c r="C29" s="228" t="s">
        <v>23</v>
      </c>
      <c r="D29" s="263">
        <f>IF(Q32&lt;&gt;0,VLOOKUP($E$9,Info_County_Code,2,FALSE),"")</f>
        <v>25</v>
      </c>
      <c r="E29" s="116" t="s">
        <v>800</v>
      </c>
      <c r="F29" s="29" t="s">
        <v>791</v>
      </c>
      <c r="G29" s="29">
        <v>42852</v>
      </c>
      <c r="H29" s="29">
        <v>42852</v>
      </c>
      <c r="I29" s="22">
        <v>364896</v>
      </c>
      <c r="J29" s="22">
        <f>456120-I29</f>
        <v>91224</v>
      </c>
      <c r="K29" s="282" t="s">
        <v>140</v>
      </c>
      <c r="L29" s="23">
        <f>9758*0.83</f>
        <v>8099.1399999999994</v>
      </c>
      <c r="M29" s="23"/>
      <c r="N29" s="22"/>
      <c r="O29" s="22"/>
      <c r="P29" s="25"/>
      <c r="Q29" s="213">
        <f>SUM(L29:P29)</f>
        <v>8099.1399999999994</v>
      </c>
    </row>
    <row r="30" spans="2:17" x14ac:dyDescent="0.2">
      <c r="B30" s="240">
        <v>10</v>
      </c>
      <c r="C30" s="187" t="s">
        <v>25</v>
      </c>
      <c r="D30" s="283">
        <f t="shared" ref="D30:J31" si="3">IF(ISBLANK(D29),"",D29)</f>
        <v>25</v>
      </c>
      <c r="E30" s="284" t="str">
        <f t="shared" si="3"/>
        <v>Innovations &amp; Impovement through Data</v>
      </c>
      <c r="F30" s="285" t="str">
        <f t="shared" si="3"/>
        <v>CIBHS e BHS Project</v>
      </c>
      <c r="G30" s="285">
        <f t="shared" si="3"/>
        <v>42852</v>
      </c>
      <c r="H30" s="285">
        <f t="shared" si="3"/>
        <v>42852</v>
      </c>
      <c r="I30" s="286">
        <f t="shared" si="3"/>
        <v>364896</v>
      </c>
      <c r="J30" s="286">
        <f t="shared" si="3"/>
        <v>91224</v>
      </c>
      <c r="K30" s="239" t="s">
        <v>141</v>
      </c>
      <c r="L30" s="23"/>
      <c r="M30" s="23"/>
      <c r="N30" s="22"/>
      <c r="O30" s="22"/>
      <c r="P30" s="25"/>
      <c r="Q30" s="213">
        <f t="shared" ref="Q30:Q60" si="4">SUM(L30:P30)</f>
        <v>0</v>
      </c>
    </row>
    <row r="31" spans="2:17" x14ac:dyDescent="0.2">
      <c r="B31" s="240">
        <v>10</v>
      </c>
      <c r="C31" s="187" t="s">
        <v>27</v>
      </c>
      <c r="D31" s="283">
        <f t="shared" ref="D31:I31" si="5">IF(ISBLANK(D29),"",D29)</f>
        <v>25</v>
      </c>
      <c r="E31" s="287" t="str">
        <f t="shared" si="5"/>
        <v>Innovations &amp; Impovement through Data</v>
      </c>
      <c r="F31" s="288" t="str">
        <f t="shared" si="5"/>
        <v>CIBHS e BHS Project</v>
      </c>
      <c r="G31" s="288">
        <f t="shared" si="5"/>
        <v>42852</v>
      </c>
      <c r="H31" s="288">
        <f t="shared" si="5"/>
        <v>42852</v>
      </c>
      <c r="I31" s="239">
        <f t="shared" si="5"/>
        <v>364896</v>
      </c>
      <c r="J31" s="239">
        <f t="shared" si="3"/>
        <v>91224</v>
      </c>
      <c r="K31" s="239" t="s">
        <v>197</v>
      </c>
      <c r="L31" s="23">
        <v>85000</v>
      </c>
      <c r="M31" s="23"/>
      <c r="N31" s="22"/>
      <c r="O31" s="22"/>
      <c r="P31" s="25"/>
      <c r="Q31" s="213">
        <f t="shared" si="4"/>
        <v>85000</v>
      </c>
    </row>
    <row r="32" spans="2:17" ht="15.75" x14ac:dyDescent="0.25">
      <c r="B32" s="289">
        <v>10</v>
      </c>
      <c r="C32" s="289" t="s">
        <v>202</v>
      </c>
      <c r="D32" s="290">
        <f t="shared" ref="D32:J32" si="6">IF(ISBLANK(D29),"",D29)</f>
        <v>25</v>
      </c>
      <c r="E32" s="291" t="str">
        <f t="shared" si="6"/>
        <v>Innovations &amp; Impovement through Data</v>
      </c>
      <c r="F32" s="292" t="str">
        <f t="shared" si="6"/>
        <v>CIBHS e BHS Project</v>
      </c>
      <c r="G32" s="292">
        <f t="shared" si="6"/>
        <v>42852</v>
      </c>
      <c r="H32" s="292">
        <f t="shared" si="6"/>
        <v>42852</v>
      </c>
      <c r="I32" s="293">
        <f t="shared" si="6"/>
        <v>364896</v>
      </c>
      <c r="J32" s="293">
        <f t="shared" si="6"/>
        <v>91224</v>
      </c>
      <c r="K32" s="243" t="s">
        <v>217</v>
      </c>
      <c r="L32" s="294">
        <f>SUM(L29:L31)</f>
        <v>93099.14</v>
      </c>
      <c r="M32" s="294">
        <f>SUM(M29:M31)</f>
        <v>0</v>
      </c>
      <c r="N32" s="295">
        <f t="shared" ref="N32:P32" si="7">SUM(N29:N31)</f>
        <v>0</v>
      </c>
      <c r="O32" s="295">
        <f t="shared" si="7"/>
        <v>0</v>
      </c>
      <c r="P32" s="296">
        <f t="shared" si="7"/>
        <v>0</v>
      </c>
      <c r="Q32" s="243">
        <f t="shared" si="4"/>
        <v>93099.14</v>
      </c>
    </row>
    <row r="33" spans="2:17" x14ac:dyDescent="0.2">
      <c r="B33" s="240">
        <v>11</v>
      </c>
      <c r="C33" s="228" t="s">
        <v>23</v>
      </c>
      <c r="D33" s="263">
        <f>IF(Q36&lt;&gt;0,VLOOKUP($E$9,Info_County_Code,2,FALSE),"")</f>
        <v>25</v>
      </c>
      <c r="E33" s="116" t="s">
        <v>793</v>
      </c>
      <c r="F33" s="29" t="s">
        <v>792</v>
      </c>
      <c r="G33" s="29">
        <v>43216</v>
      </c>
      <c r="H33" s="29">
        <v>43216</v>
      </c>
      <c r="I33" s="22">
        <v>270000</v>
      </c>
      <c r="J33" s="22">
        <v>0</v>
      </c>
      <c r="K33" s="282" t="str">
        <f>IF(NOT(ISBLANK(E33)),$K$29,"")</f>
        <v>Project Administration</v>
      </c>
      <c r="L33" s="23">
        <f>9758*0.17</f>
        <v>1658.8600000000001</v>
      </c>
      <c r="M33" s="23"/>
      <c r="N33" s="22"/>
      <c r="O33" s="22"/>
      <c r="P33" s="25"/>
      <c r="Q33" s="213">
        <f t="shared" ref="Q33:Q36" si="8">SUM(L33:P33)</f>
        <v>1658.8600000000001</v>
      </c>
    </row>
    <row r="34" spans="2:17" x14ac:dyDescent="0.2">
      <c r="B34" s="240">
        <v>11</v>
      </c>
      <c r="C34" s="187" t="s">
        <v>25</v>
      </c>
      <c r="D34" s="283">
        <f t="shared" ref="D34:J34" si="9">IF(ISBLANK(D33),"",D33)</f>
        <v>25</v>
      </c>
      <c r="E34" s="284" t="str">
        <f t="shared" si="9"/>
        <v>Increase Access to MH (Tech Suite)</v>
      </c>
      <c r="F34" s="285" t="str">
        <f t="shared" si="9"/>
        <v>Same</v>
      </c>
      <c r="G34" s="285">
        <f t="shared" si="9"/>
        <v>43216</v>
      </c>
      <c r="H34" s="285">
        <f t="shared" si="9"/>
        <v>43216</v>
      </c>
      <c r="I34" s="286">
        <f t="shared" si="9"/>
        <v>270000</v>
      </c>
      <c r="J34" s="286">
        <f t="shared" si="9"/>
        <v>0</v>
      </c>
      <c r="K34" s="239" t="str">
        <f>IF(NOT(ISBLANK(E33)),$K$30,"")</f>
        <v>Project Evaluation</v>
      </c>
      <c r="L34" s="23"/>
      <c r="M34" s="23"/>
      <c r="N34" s="22"/>
      <c r="O34" s="22"/>
      <c r="P34" s="25"/>
      <c r="Q34" s="213">
        <f t="shared" si="8"/>
        <v>0</v>
      </c>
    </row>
    <row r="35" spans="2:17" x14ac:dyDescent="0.2">
      <c r="B35" s="240">
        <v>11</v>
      </c>
      <c r="C35" s="187" t="s">
        <v>27</v>
      </c>
      <c r="D35" s="283">
        <f t="shared" ref="D35:J35" si="10">IF(ISBLANK(D33),"",D33)</f>
        <v>25</v>
      </c>
      <c r="E35" s="287" t="str">
        <f t="shared" si="10"/>
        <v>Increase Access to MH (Tech Suite)</v>
      </c>
      <c r="F35" s="288" t="str">
        <f t="shared" si="10"/>
        <v>Same</v>
      </c>
      <c r="G35" s="288">
        <f t="shared" si="10"/>
        <v>43216</v>
      </c>
      <c r="H35" s="288">
        <f t="shared" si="10"/>
        <v>43216</v>
      </c>
      <c r="I35" s="239">
        <f t="shared" si="10"/>
        <v>270000</v>
      </c>
      <c r="J35" s="239">
        <f t="shared" si="10"/>
        <v>0</v>
      </c>
      <c r="K35" s="239" t="str">
        <f>IF(NOT(ISBLANK(E33)),$K$31,"")</f>
        <v>Project Direct</v>
      </c>
      <c r="L35" s="23">
        <v>18000</v>
      </c>
      <c r="M35" s="23"/>
      <c r="N35" s="22"/>
      <c r="O35" s="22"/>
      <c r="P35" s="25"/>
      <c r="Q35" s="213">
        <f t="shared" si="8"/>
        <v>18000</v>
      </c>
    </row>
    <row r="36" spans="2:17" ht="15.75" x14ac:dyDescent="0.25">
      <c r="B36" s="289">
        <v>11</v>
      </c>
      <c r="C36" s="289" t="s">
        <v>202</v>
      </c>
      <c r="D36" s="290">
        <f t="shared" ref="D36:J36" si="11">IF(ISBLANK(D33),"",D33)</f>
        <v>25</v>
      </c>
      <c r="E36" s="291" t="str">
        <f t="shared" si="11"/>
        <v>Increase Access to MH (Tech Suite)</v>
      </c>
      <c r="F36" s="292" t="str">
        <f t="shared" si="11"/>
        <v>Same</v>
      </c>
      <c r="G36" s="292">
        <f t="shared" si="11"/>
        <v>43216</v>
      </c>
      <c r="H36" s="292">
        <f t="shared" si="11"/>
        <v>43216</v>
      </c>
      <c r="I36" s="293">
        <f t="shared" si="11"/>
        <v>270000</v>
      </c>
      <c r="J36" s="293">
        <f t="shared" si="11"/>
        <v>0</v>
      </c>
      <c r="K36" s="243" t="str">
        <f>IF(NOT(ISBLANK(E33)),$K$32,"")</f>
        <v>Project Subtotal</v>
      </c>
      <c r="L36" s="294">
        <f t="shared" ref="L36" si="12">SUM(L33:L35)</f>
        <v>19658.86</v>
      </c>
      <c r="M36" s="294">
        <f>SUM(M33:M35)</f>
        <v>0</v>
      </c>
      <c r="N36" s="295">
        <f t="shared" ref="N36:P36" si="13">SUM(N33:N35)</f>
        <v>0</v>
      </c>
      <c r="O36" s="295">
        <f t="shared" si="13"/>
        <v>0</v>
      </c>
      <c r="P36" s="296">
        <f t="shared" si="13"/>
        <v>0</v>
      </c>
      <c r="Q36" s="243">
        <f t="shared" si="8"/>
        <v>19658.86</v>
      </c>
    </row>
    <row r="37" spans="2:17" x14ac:dyDescent="0.2">
      <c r="B37" s="240">
        <v>12</v>
      </c>
      <c r="C37" s="228" t="s">
        <v>23</v>
      </c>
      <c r="D37" s="263" t="str">
        <f>IF(Q40&lt;&gt;0,VLOOKUP($E$9,Info_County_Code,2,FALSE),"")</f>
        <v/>
      </c>
      <c r="E37" s="116"/>
      <c r="F37" s="29"/>
      <c r="G37" s="29"/>
      <c r="H37" s="29"/>
      <c r="I37" s="22"/>
      <c r="J37" s="22"/>
      <c r="K37" s="282" t="str">
        <f>IF(NOT(ISBLANK(E37)),$K$29,"")</f>
        <v/>
      </c>
      <c r="L37" s="23"/>
      <c r="M37" s="23"/>
      <c r="N37" s="22"/>
      <c r="O37" s="22"/>
      <c r="P37" s="25"/>
      <c r="Q37" s="213">
        <f t="shared" si="4"/>
        <v>0</v>
      </c>
    </row>
    <row r="38" spans="2:17" x14ac:dyDescent="0.2">
      <c r="B38" s="240">
        <v>12</v>
      </c>
      <c r="C38" s="187" t="s">
        <v>25</v>
      </c>
      <c r="D38" s="283" t="str">
        <f t="shared" ref="D38:J38" si="14">IF(ISBLANK(D37),"",D37)</f>
        <v/>
      </c>
      <c r="E38" s="284" t="str">
        <f t="shared" si="14"/>
        <v/>
      </c>
      <c r="F38" s="285" t="str">
        <f t="shared" si="14"/>
        <v/>
      </c>
      <c r="G38" s="285" t="str">
        <f t="shared" si="14"/>
        <v/>
      </c>
      <c r="H38" s="285" t="str">
        <f t="shared" si="14"/>
        <v/>
      </c>
      <c r="I38" s="286" t="str">
        <f t="shared" si="14"/>
        <v/>
      </c>
      <c r="J38" s="286" t="str">
        <f t="shared" si="14"/>
        <v/>
      </c>
      <c r="K38" s="239" t="str">
        <f>IF(NOT(ISBLANK(E37)),$K$30,"")</f>
        <v/>
      </c>
      <c r="L38" s="23"/>
      <c r="M38" s="23"/>
      <c r="N38" s="22"/>
      <c r="O38" s="22"/>
      <c r="P38" s="25"/>
      <c r="Q38" s="213">
        <f t="shared" si="4"/>
        <v>0</v>
      </c>
    </row>
    <row r="39" spans="2:17" x14ac:dyDescent="0.2">
      <c r="B39" s="240">
        <v>12</v>
      </c>
      <c r="C39" s="187" t="s">
        <v>27</v>
      </c>
      <c r="D39" s="283" t="str">
        <f t="shared" ref="D39:J39" si="15">IF(ISBLANK(D37),"",D37)</f>
        <v/>
      </c>
      <c r="E39" s="287" t="str">
        <f t="shared" si="15"/>
        <v/>
      </c>
      <c r="F39" s="288" t="str">
        <f t="shared" si="15"/>
        <v/>
      </c>
      <c r="G39" s="288" t="str">
        <f t="shared" si="15"/>
        <v/>
      </c>
      <c r="H39" s="288" t="str">
        <f t="shared" si="15"/>
        <v/>
      </c>
      <c r="I39" s="239" t="str">
        <f t="shared" si="15"/>
        <v/>
      </c>
      <c r="J39" s="239" t="str">
        <f t="shared" si="15"/>
        <v/>
      </c>
      <c r="K39" s="239" t="str">
        <f>IF(NOT(ISBLANK(E37)),$K$31,"")</f>
        <v/>
      </c>
      <c r="L39" s="23"/>
      <c r="M39" s="23"/>
      <c r="N39" s="22"/>
      <c r="O39" s="22"/>
      <c r="P39" s="25"/>
      <c r="Q39" s="213">
        <f t="shared" si="4"/>
        <v>0</v>
      </c>
    </row>
    <row r="40" spans="2:17" ht="15.75" x14ac:dyDescent="0.25">
      <c r="B40" s="289">
        <v>12</v>
      </c>
      <c r="C40" s="289" t="s">
        <v>202</v>
      </c>
      <c r="D40" s="290" t="str">
        <f t="shared" ref="D40:J40" si="16">IF(ISBLANK(D37),"",D37)</f>
        <v/>
      </c>
      <c r="E40" s="291" t="str">
        <f t="shared" si="16"/>
        <v/>
      </c>
      <c r="F40" s="292" t="str">
        <f t="shared" si="16"/>
        <v/>
      </c>
      <c r="G40" s="292" t="str">
        <f t="shared" si="16"/>
        <v/>
      </c>
      <c r="H40" s="292" t="str">
        <f t="shared" si="16"/>
        <v/>
      </c>
      <c r="I40" s="293" t="str">
        <f t="shared" si="16"/>
        <v/>
      </c>
      <c r="J40" s="293" t="str">
        <f t="shared" si="16"/>
        <v/>
      </c>
      <c r="K40" s="243" t="str">
        <f>IF(NOT(ISBLANK(E37)),$K$32,"")</f>
        <v/>
      </c>
      <c r="L40" s="294">
        <f t="shared" ref="L40" si="17">SUM(L37:L39)</f>
        <v>0</v>
      </c>
      <c r="M40" s="294">
        <f>SUM(M37:M39)</f>
        <v>0</v>
      </c>
      <c r="N40" s="295">
        <f t="shared" ref="N40" si="18">SUM(N37:N39)</f>
        <v>0</v>
      </c>
      <c r="O40" s="295">
        <f t="shared" ref="O40" si="19">SUM(O37:O39)</f>
        <v>0</v>
      </c>
      <c r="P40" s="296">
        <f t="shared" ref="P40" si="20">SUM(P37:P39)</f>
        <v>0</v>
      </c>
      <c r="Q40" s="243">
        <f t="shared" si="4"/>
        <v>0</v>
      </c>
    </row>
    <row r="41" spans="2:17" x14ac:dyDescent="0.2">
      <c r="B41" s="240">
        <v>13</v>
      </c>
      <c r="C41" s="228" t="s">
        <v>23</v>
      </c>
      <c r="D41" s="263" t="str">
        <f>IF(Q44&lt;&gt;0,VLOOKUP($E$9,Info_County_Code,2,FALSE),"")</f>
        <v/>
      </c>
      <c r="E41" s="116"/>
      <c r="F41" s="29"/>
      <c r="G41" s="29"/>
      <c r="H41" s="29"/>
      <c r="I41" s="22"/>
      <c r="J41" s="22"/>
      <c r="K41" s="282" t="str">
        <f>IF(NOT(ISBLANK(E41)),$K$29,"")</f>
        <v/>
      </c>
      <c r="L41" s="23"/>
      <c r="M41" s="23"/>
      <c r="N41" s="22"/>
      <c r="O41" s="22"/>
      <c r="P41" s="25"/>
      <c r="Q41" s="213">
        <f t="shared" si="4"/>
        <v>0</v>
      </c>
    </row>
    <row r="42" spans="2:17" x14ac:dyDescent="0.2">
      <c r="B42" s="240">
        <v>13</v>
      </c>
      <c r="C42" s="187" t="s">
        <v>25</v>
      </c>
      <c r="D42" s="283" t="str">
        <f t="shared" ref="D42:J42" si="21">IF(ISBLANK(D41),"",D41)</f>
        <v/>
      </c>
      <c r="E42" s="284" t="str">
        <f t="shared" si="21"/>
        <v/>
      </c>
      <c r="F42" s="285" t="str">
        <f t="shared" si="21"/>
        <v/>
      </c>
      <c r="G42" s="285" t="str">
        <f t="shared" si="21"/>
        <v/>
      </c>
      <c r="H42" s="285" t="str">
        <f t="shared" si="21"/>
        <v/>
      </c>
      <c r="I42" s="286" t="str">
        <f t="shared" si="21"/>
        <v/>
      </c>
      <c r="J42" s="286" t="str">
        <f t="shared" si="21"/>
        <v/>
      </c>
      <c r="K42" s="239" t="str">
        <f>IF(NOT(ISBLANK(E41)),$K$30,"")</f>
        <v/>
      </c>
      <c r="L42" s="23"/>
      <c r="M42" s="23"/>
      <c r="N42" s="22"/>
      <c r="O42" s="22"/>
      <c r="P42" s="25"/>
      <c r="Q42" s="213">
        <f t="shared" si="4"/>
        <v>0</v>
      </c>
    </row>
    <row r="43" spans="2:17" x14ac:dyDescent="0.2">
      <c r="B43" s="240">
        <v>13</v>
      </c>
      <c r="C43" s="187" t="s">
        <v>27</v>
      </c>
      <c r="D43" s="283" t="str">
        <f t="shared" ref="D43:J43" si="22">IF(ISBLANK(D41),"",D41)</f>
        <v/>
      </c>
      <c r="E43" s="287" t="str">
        <f t="shared" si="22"/>
        <v/>
      </c>
      <c r="F43" s="288" t="str">
        <f t="shared" si="22"/>
        <v/>
      </c>
      <c r="G43" s="288" t="str">
        <f t="shared" si="22"/>
        <v/>
      </c>
      <c r="H43" s="288" t="str">
        <f t="shared" si="22"/>
        <v/>
      </c>
      <c r="I43" s="239" t="str">
        <f t="shared" si="22"/>
        <v/>
      </c>
      <c r="J43" s="239" t="str">
        <f t="shared" si="22"/>
        <v/>
      </c>
      <c r="K43" s="239" t="str">
        <f>IF(NOT(ISBLANK(E41)),$K$31,"")</f>
        <v/>
      </c>
      <c r="L43" s="23"/>
      <c r="M43" s="23"/>
      <c r="N43" s="22"/>
      <c r="O43" s="22"/>
      <c r="P43" s="25"/>
      <c r="Q43" s="213">
        <f t="shared" si="4"/>
        <v>0</v>
      </c>
    </row>
    <row r="44" spans="2:17" ht="15.75" x14ac:dyDescent="0.25">
      <c r="B44" s="289">
        <v>13</v>
      </c>
      <c r="C44" s="289" t="s">
        <v>202</v>
      </c>
      <c r="D44" s="290" t="str">
        <f t="shared" ref="D44:J44" si="23">IF(ISBLANK(D41),"",D41)</f>
        <v/>
      </c>
      <c r="E44" s="291" t="str">
        <f t="shared" si="23"/>
        <v/>
      </c>
      <c r="F44" s="292" t="str">
        <f t="shared" si="23"/>
        <v/>
      </c>
      <c r="G44" s="292" t="str">
        <f t="shared" si="23"/>
        <v/>
      </c>
      <c r="H44" s="292" t="str">
        <f t="shared" si="23"/>
        <v/>
      </c>
      <c r="I44" s="293" t="str">
        <f t="shared" si="23"/>
        <v/>
      </c>
      <c r="J44" s="293" t="str">
        <f t="shared" si="23"/>
        <v/>
      </c>
      <c r="K44" s="243" t="str">
        <f>IF(NOT(ISBLANK(E41)),$K$32,"")</f>
        <v/>
      </c>
      <c r="L44" s="294">
        <f t="shared" ref="L44" si="24">SUM(L41:L43)</f>
        <v>0</v>
      </c>
      <c r="M44" s="294">
        <f>SUM(M41:M43)</f>
        <v>0</v>
      </c>
      <c r="N44" s="295">
        <f t="shared" ref="N44" si="25">SUM(N41:N43)</f>
        <v>0</v>
      </c>
      <c r="O44" s="295">
        <f t="shared" ref="O44" si="26">SUM(O41:O43)</f>
        <v>0</v>
      </c>
      <c r="P44" s="296">
        <f t="shared" ref="P44" si="27">SUM(P41:P43)</f>
        <v>0</v>
      </c>
      <c r="Q44" s="243">
        <f t="shared" si="4"/>
        <v>0</v>
      </c>
    </row>
    <row r="45" spans="2:17" x14ac:dyDescent="0.2">
      <c r="B45" s="240">
        <v>14</v>
      </c>
      <c r="C45" s="228" t="s">
        <v>23</v>
      </c>
      <c r="D45" s="263" t="str">
        <f>IF(Q48&lt;&gt;0,VLOOKUP($E$9,Info_County_Code,2,FALSE),"")</f>
        <v/>
      </c>
      <c r="E45" s="116"/>
      <c r="F45" s="29"/>
      <c r="G45" s="29"/>
      <c r="H45" s="29"/>
      <c r="I45" s="22"/>
      <c r="J45" s="22"/>
      <c r="K45" s="282" t="str">
        <f>IF(NOT(ISBLANK(E45)),$K$29,"")</f>
        <v/>
      </c>
      <c r="L45" s="23"/>
      <c r="M45" s="23"/>
      <c r="N45" s="22"/>
      <c r="O45" s="22"/>
      <c r="P45" s="25"/>
      <c r="Q45" s="213">
        <f t="shared" si="4"/>
        <v>0</v>
      </c>
    </row>
    <row r="46" spans="2:17" x14ac:dyDescent="0.2">
      <c r="B46" s="240">
        <v>14</v>
      </c>
      <c r="C46" s="187" t="s">
        <v>25</v>
      </c>
      <c r="D46" s="283" t="str">
        <f t="shared" ref="D46:J46" si="28">IF(ISBLANK(D45),"",D45)</f>
        <v/>
      </c>
      <c r="E46" s="284" t="str">
        <f t="shared" si="28"/>
        <v/>
      </c>
      <c r="F46" s="285" t="str">
        <f t="shared" si="28"/>
        <v/>
      </c>
      <c r="G46" s="285" t="str">
        <f t="shared" si="28"/>
        <v/>
      </c>
      <c r="H46" s="285" t="str">
        <f t="shared" si="28"/>
        <v/>
      </c>
      <c r="I46" s="286" t="str">
        <f t="shared" si="28"/>
        <v/>
      </c>
      <c r="J46" s="286" t="str">
        <f t="shared" si="28"/>
        <v/>
      </c>
      <c r="K46" s="239" t="str">
        <f>IF(NOT(ISBLANK(E45)),$K$30,"")</f>
        <v/>
      </c>
      <c r="L46" s="23"/>
      <c r="M46" s="23"/>
      <c r="N46" s="22"/>
      <c r="O46" s="22"/>
      <c r="P46" s="25"/>
      <c r="Q46" s="213">
        <f t="shared" si="4"/>
        <v>0</v>
      </c>
    </row>
    <row r="47" spans="2:17" x14ac:dyDescent="0.2">
      <c r="B47" s="240">
        <v>14</v>
      </c>
      <c r="C47" s="187" t="s">
        <v>27</v>
      </c>
      <c r="D47" s="283" t="str">
        <f t="shared" ref="D47:J47" si="29">IF(ISBLANK(D45),"",D45)</f>
        <v/>
      </c>
      <c r="E47" s="287" t="str">
        <f t="shared" si="29"/>
        <v/>
      </c>
      <c r="F47" s="288" t="str">
        <f t="shared" si="29"/>
        <v/>
      </c>
      <c r="G47" s="288" t="str">
        <f t="shared" si="29"/>
        <v/>
      </c>
      <c r="H47" s="288" t="str">
        <f t="shared" si="29"/>
        <v/>
      </c>
      <c r="I47" s="239" t="str">
        <f t="shared" si="29"/>
        <v/>
      </c>
      <c r="J47" s="239" t="str">
        <f t="shared" si="29"/>
        <v/>
      </c>
      <c r="K47" s="239" t="str">
        <f>IF(NOT(ISBLANK(E45)),$K$31,"")</f>
        <v/>
      </c>
      <c r="L47" s="23"/>
      <c r="M47" s="23"/>
      <c r="N47" s="22"/>
      <c r="O47" s="22"/>
      <c r="P47" s="25"/>
      <c r="Q47" s="213">
        <f t="shared" si="4"/>
        <v>0</v>
      </c>
    </row>
    <row r="48" spans="2:17" ht="15.75" x14ac:dyDescent="0.25">
      <c r="B48" s="289">
        <v>14</v>
      </c>
      <c r="C48" s="289" t="s">
        <v>202</v>
      </c>
      <c r="D48" s="290" t="str">
        <f t="shared" ref="D48:J48" si="30">IF(ISBLANK(D45),"",D45)</f>
        <v/>
      </c>
      <c r="E48" s="291" t="str">
        <f t="shared" si="30"/>
        <v/>
      </c>
      <c r="F48" s="292" t="str">
        <f t="shared" si="30"/>
        <v/>
      </c>
      <c r="G48" s="292" t="str">
        <f t="shared" si="30"/>
        <v/>
      </c>
      <c r="H48" s="292" t="str">
        <f t="shared" si="30"/>
        <v/>
      </c>
      <c r="I48" s="293" t="str">
        <f t="shared" si="30"/>
        <v/>
      </c>
      <c r="J48" s="293" t="str">
        <f t="shared" si="30"/>
        <v/>
      </c>
      <c r="K48" s="243" t="str">
        <f>IF(NOT(ISBLANK(E45)),$K$32,"")</f>
        <v/>
      </c>
      <c r="L48" s="294">
        <f t="shared" ref="L48" si="31">SUM(L45:L47)</f>
        <v>0</v>
      </c>
      <c r="M48" s="294">
        <f>SUM(M45:M47)</f>
        <v>0</v>
      </c>
      <c r="N48" s="295">
        <f t="shared" ref="N48" si="32">SUM(N45:N47)</f>
        <v>0</v>
      </c>
      <c r="O48" s="295">
        <f t="shared" ref="O48" si="33">SUM(O45:O47)</f>
        <v>0</v>
      </c>
      <c r="P48" s="296">
        <f t="shared" ref="P48" si="34">SUM(P45:P47)</f>
        <v>0</v>
      </c>
      <c r="Q48" s="243">
        <f t="shared" si="4"/>
        <v>0</v>
      </c>
    </row>
    <row r="49" spans="2:17" x14ac:dyDescent="0.2">
      <c r="B49" s="240">
        <v>15</v>
      </c>
      <c r="C49" s="228" t="s">
        <v>23</v>
      </c>
      <c r="D49" s="263" t="str">
        <f>IF(Q52&lt;&gt;0,VLOOKUP($E$9,Info_County_Code,2,FALSE),"")</f>
        <v/>
      </c>
      <c r="E49" s="116"/>
      <c r="F49" s="29"/>
      <c r="G49" s="29"/>
      <c r="H49" s="29"/>
      <c r="I49" s="22"/>
      <c r="J49" s="22"/>
      <c r="K49" s="282" t="str">
        <f>IF(NOT(ISBLANK(E49)),$K$29,"")</f>
        <v/>
      </c>
      <c r="L49" s="23"/>
      <c r="M49" s="23"/>
      <c r="N49" s="22"/>
      <c r="O49" s="22"/>
      <c r="P49" s="25"/>
      <c r="Q49" s="213">
        <f t="shared" si="4"/>
        <v>0</v>
      </c>
    </row>
    <row r="50" spans="2:17" x14ac:dyDescent="0.2">
      <c r="B50" s="240">
        <v>15</v>
      </c>
      <c r="C50" s="187" t="s">
        <v>25</v>
      </c>
      <c r="D50" s="283" t="str">
        <f t="shared" ref="D50:J50" si="35">IF(ISBLANK(D49),"",D49)</f>
        <v/>
      </c>
      <c r="E50" s="284" t="str">
        <f t="shared" si="35"/>
        <v/>
      </c>
      <c r="F50" s="285" t="str">
        <f t="shared" si="35"/>
        <v/>
      </c>
      <c r="G50" s="285" t="str">
        <f t="shared" si="35"/>
        <v/>
      </c>
      <c r="H50" s="285" t="str">
        <f t="shared" si="35"/>
        <v/>
      </c>
      <c r="I50" s="286" t="str">
        <f t="shared" si="35"/>
        <v/>
      </c>
      <c r="J50" s="286" t="str">
        <f t="shared" si="35"/>
        <v/>
      </c>
      <c r="K50" s="239" t="str">
        <f>IF(NOT(ISBLANK(E49)),$K$30,"")</f>
        <v/>
      </c>
      <c r="L50" s="23"/>
      <c r="M50" s="23"/>
      <c r="N50" s="22"/>
      <c r="O50" s="22"/>
      <c r="P50" s="25"/>
      <c r="Q50" s="213">
        <f t="shared" si="4"/>
        <v>0</v>
      </c>
    </row>
    <row r="51" spans="2:17" x14ac:dyDescent="0.2">
      <c r="B51" s="240">
        <v>15</v>
      </c>
      <c r="C51" s="187" t="s">
        <v>27</v>
      </c>
      <c r="D51" s="283" t="str">
        <f t="shared" ref="D51:J51" si="36">IF(ISBLANK(D49),"",D49)</f>
        <v/>
      </c>
      <c r="E51" s="287" t="str">
        <f t="shared" si="36"/>
        <v/>
      </c>
      <c r="F51" s="288" t="str">
        <f t="shared" si="36"/>
        <v/>
      </c>
      <c r="G51" s="288" t="str">
        <f t="shared" si="36"/>
        <v/>
      </c>
      <c r="H51" s="288" t="str">
        <f t="shared" si="36"/>
        <v/>
      </c>
      <c r="I51" s="239" t="str">
        <f t="shared" si="36"/>
        <v/>
      </c>
      <c r="J51" s="239" t="str">
        <f t="shared" si="36"/>
        <v/>
      </c>
      <c r="K51" s="239" t="str">
        <f>IF(NOT(ISBLANK(E49)),$K$31,"")</f>
        <v/>
      </c>
      <c r="L51" s="23"/>
      <c r="M51" s="23"/>
      <c r="N51" s="22"/>
      <c r="O51" s="22"/>
      <c r="P51" s="25"/>
      <c r="Q51" s="213">
        <f t="shared" si="4"/>
        <v>0</v>
      </c>
    </row>
    <row r="52" spans="2:17" ht="15.75" x14ac:dyDescent="0.25">
      <c r="B52" s="289">
        <v>15</v>
      </c>
      <c r="C52" s="289" t="s">
        <v>202</v>
      </c>
      <c r="D52" s="290" t="str">
        <f t="shared" ref="D52:J52" si="37">IF(ISBLANK(D49),"",D49)</f>
        <v/>
      </c>
      <c r="E52" s="291" t="str">
        <f t="shared" si="37"/>
        <v/>
      </c>
      <c r="F52" s="292" t="str">
        <f t="shared" si="37"/>
        <v/>
      </c>
      <c r="G52" s="292" t="str">
        <f t="shared" si="37"/>
        <v/>
      </c>
      <c r="H52" s="292" t="str">
        <f t="shared" si="37"/>
        <v/>
      </c>
      <c r="I52" s="293" t="str">
        <f t="shared" si="37"/>
        <v/>
      </c>
      <c r="J52" s="293" t="str">
        <f t="shared" si="37"/>
        <v/>
      </c>
      <c r="K52" s="243" t="str">
        <f>IF(NOT(ISBLANK(E49)),$K$32,"")</f>
        <v/>
      </c>
      <c r="L52" s="294">
        <f t="shared" ref="L52" si="38">SUM(L49:L51)</f>
        <v>0</v>
      </c>
      <c r="M52" s="294">
        <f>SUM(M49:M51)</f>
        <v>0</v>
      </c>
      <c r="N52" s="295">
        <f t="shared" ref="N52" si="39">SUM(N49:N51)</f>
        <v>0</v>
      </c>
      <c r="O52" s="295">
        <f t="shared" ref="O52" si="40">SUM(O49:O51)</f>
        <v>0</v>
      </c>
      <c r="P52" s="296">
        <f t="shared" ref="P52" si="41">SUM(P49:P51)</f>
        <v>0</v>
      </c>
      <c r="Q52" s="243">
        <f t="shared" si="4"/>
        <v>0</v>
      </c>
    </row>
    <row r="53" spans="2:17" x14ac:dyDescent="0.2">
      <c r="B53" s="240">
        <v>16</v>
      </c>
      <c r="C53" s="228" t="s">
        <v>23</v>
      </c>
      <c r="D53" s="263" t="str">
        <f>IF(Q56&lt;&gt;0,VLOOKUP($E$9,Info_County_Code,2,FALSE),"")</f>
        <v/>
      </c>
      <c r="E53" s="116"/>
      <c r="F53" s="29"/>
      <c r="G53" s="29"/>
      <c r="H53" s="29"/>
      <c r="I53" s="22"/>
      <c r="J53" s="22"/>
      <c r="K53" s="282" t="str">
        <f>IF(NOT(ISBLANK(E53)),$K$29,"")</f>
        <v/>
      </c>
      <c r="L53" s="23"/>
      <c r="M53" s="23"/>
      <c r="N53" s="22"/>
      <c r="O53" s="22"/>
      <c r="P53" s="25"/>
      <c r="Q53" s="213">
        <f t="shared" si="4"/>
        <v>0</v>
      </c>
    </row>
    <row r="54" spans="2:17" x14ac:dyDescent="0.2">
      <c r="B54" s="240">
        <v>16</v>
      </c>
      <c r="C54" s="187" t="s">
        <v>25</v>
      </c>
      <c r="D54" s="283" t="str">
        <f t="shared" ref="D54:J54" si="42">IF(ISBLANK(D53),"",D53)</f>
        <v/>
      </c>
      <c r="E54" s="284" t="str">
        <f t="shared" si="42"/>
        <v/>
      </c>
      <c r="F54" s="285" t="str">
        <f t="shared" si="42"/>
        <v/>
      </c>
      <c r="G54" s="285" t="str">
        <f t="shared" si="42"/>
        <v/>
      </c>
      <c r="H54" s="285" t="str">
        <f t="shared" si="42"/>
        <v/>
      </c>
      <c r="I54" s="286" t="str">
        <f t="shared" si="42"/>
        <v/>
      </c>
      <c r="J54" s="286" t="str">
        <f t="shared" si="42"/>
        <v/>
      </c>
      <c r="K54" s="239" t="str">
        <f>IF(NOT(ISBLANK(E53)),$K$30,"")</f>
        <v/>
      </c>
      <c r="L54" s="23"/>
      <c r="M54" s="23"/>
      <c r="N54" s="22"/>
      <c r="O54" s="22"/>
      <c r="P54" s="25"/>
      <c r="Q54" s="213">
        <f t="shared" si="4"/>
        <v>0</v>
      </c>
    </row>
    <row r="55" spans="2:17" x14ac:dyDescent="0.2">
      <c r="B55" s="240">
        <v>16</v>
      </c>
      <c r="C55" s="187" t="s">
        <v>27</v>
      </c>
      <c r="D55" s="283" t="str">
        <f t="shared" ref="D55:J55" si="43">IF(ISBLANK(D53),"",D53)</f>
        <v/>
      </c>
      <c r="E55" s="287" t="str">
        <f t="shared" si="43"/>
        <v/>
      </c>
      <c r="F55" s="288" t="str">
        <f t="shared" si="43"/>
        <v/>
      </c>
      <c r="G55" s="288" t="str">
        <f t="shared" si="43"/>
        <v/>
      </c>
      <c r="H55" s="288" t="str">
        <f t="shared" si="43"/>
        <v/>
      </c>
      <c r="I55" s="239" t="str">
        <f t="shared" si="43"/>
        <v/>
      </c>
      <c r="J55" s="239" t="str">
        <f t="shared" si="43"/>
        <v/>
      </c>
      <c r="K55" s="239" t="str">
        <f>IF(NOT(ISBLANK(E53)),$K$31,"")</f>
        <v/>
      </c>
      <c r="L55" s="23"/>
      <c r="M55" s="23"/>
      <c r="N55" s="22"/>
      <c r="O55" s="22"/>
      <c r="P55" s="25"/>
      <c r="Q55" s="213">
        <f t="shared" si="4"/>
        <v>0</v>
      </c>
    </row>
    <row r="56" spans="2:17" ht="15.75" x14ac:dyDescent="0.25">
      <c r="B56" s="289">
        <v>16</v>
      </c>
      <c r="C56" s="289" t="s">
        <v>202</v>
      </c>
      <c r="D56" s="290" t="str">
        <f t="shared" ref="D56:J56" si="44">IF(ISBLANK(D53),"",D53)</f>
        <v/>
      </c>
      <c r="E56" s="291" t="str">
        <f t="shared" si="44"/>
        <v/>
      </c>
      <c r="F56" s="292" t="str">
        <f t="shared" si="44"/>
        <v/>
      </c>
      <c r="G56" s="292" t="str">
        <f t="shared" si="44"/>
        <v/>
      </c>
      <c r="H56" s="292" t="str">
        <f t="shared" si="44"/>
        <v/>
      </c>
      <c r="I56" s="293" t="str">
        <f t="shared" si="44"/>
        <v/>
      </c>
      <c r="J56" s="293" t="str">
        <f t="shared" si="44"/>
        <v/>
      </c>
      <c r="K56" s="243" t="str">
        <f>IF(NOT(ISBLANK(E53)),$K$32,"")</f>
        <v/>
      </c>
      <c r="L56" s="294">
        <f t="shared" ref="L56" si="45">SUM(L53:L55)</f>
        <v>0</v>
      </c>
      <c r="M56" s="294">
        <f>SUM(M53:M55)</f>
        <v>0</v>
      </c>
      <c r="N56" s="295">
        <f t="shared" ref="N56" si="46">SUM(N53:N55)</f>
        <v>0</v>
      </c>
      <c r="O56" s="295">
        <f t="shared" ref="O56" si="47">SUM(O53:O55)</f>
        <v>0</v>
      </c>
      <c r="P56" s="296">
        <f t="shared" ref="P56" si="48">SUM(P53:P55)</f>
        <v>0</v>
      </c>
      <c r="Q56" s="243">
        <f t="shared" si="4"/>
        <v>0</v>
      </c>
    </row>
    <row r="57" spans="2:17" x14ac:dyDescent="0.2">
      <c r="B57" s="240">
        <v>17</v>
      </c>
      <c r="C57" s="228" t="s">
        <v>23</v>
      </c>
      <c r="D57" s="263" t="str">
        <f>IF(Q60&lt;&gt;0,VLOOKUP($E$9,Info_County_Code,2,FALSE),"")</f>
        <v/>
      </c>
      <c r="E57" s="116"/>
      <c r="F57" s="29"/>
      <c r="G57" s="29"/>
      <c r="H57" s="29"/>
      <c r="I57" s="22"/>
      <c r="J57" s="22"/>
      <c r="K57" s="282" t="str">
        <f>IF(NOT(ISBLANK(E57)),$K$29,"")</f>
        <v/>
      </c>
      <c r="L57" s="23"/>
      <c r="M57" s="23"/>
      <c r="N57" s="22"/>
      <c r="O57" s="22"/>
      <c r="P57" s="25"/>
      <c r="Q57" s="213">
        <f t="shared" si="4"/>
        <v>0</v>
      </c>
    </row>
    <row r="58" spans="2:17" x14ac:dyDescent="0.2">
      <c r="B58" s="240">
        <v>17</v>
      </c>
      <c r="C58" s="187" t="s">
        <v>25</v>
      </c>
      <c r="D58" s="283" t="str">
        <f t="shared" ref="D58:J58" si="49">IF(ISBLANK(D57),"",D57)</f>
        <v/>
      </c>
      <c r="E58" s="284" t="str">
        <f t="shared" si="49"/>
        <v/>
      </c>
      <c r="F58" s="285" t="str">
        <f t="shared" si="49"/>
        <v/>
      </c>
      <c r="G58" s="285" t="str">
        <f t="shared" si="49"/>
        <v/>
      </c>
      <c r="H58" s="285" t="str">
        <f t="shared" si="49"/>
        <v/>
      </c>
      <c r="I58" s="286" t="str">
        <f t="shared" si="49"/>
        <v/>
      </c>
      <c r="J58" s="286" t="str">
        <f t="shared" si="49"/>
        <v/>
      </c>
      <c r="K58" s="239" t="str">
        <f>IF(NOT(ISBLANK(E57)),$K$30,"")</f>
        <v/>
      </c>
      <c r="L58" s="23"/>
      <c r="M58" s="23"/>
      <c r="N58" s="22"/>
      <c r="O58" s="22"/>
      <c r="P58" s="25"/>
      <c r="Q58" s="213">
        <f t="shared" si="4"/>
        <v>0</v>
      </c>
    </row>
    <row r="59" spans="2:17" x14ac:dyDescent="0.2">
      <c r="B59" s="240">
        <v>17</v>
      </c>
      <c r="C59" s="187" t="s">
        <v>27</v>
      </c>
      <c r="D59" s="283" t="str">
        <f t="shared" ref="D59:J59" si="50">IF(ISBLANK(D57),"",D57)</f>
        <v/>
      </c>
      <c r="E59" s="287" t="str">
        <f t="shared" si="50"/>
        <v/>
      </c>
      <c r="F59" s="288" t="str">
        <f t="shared" si="50"/>
        <v/>
      </c>
      <c r="G59" s="288" t="str">
        <f t="shared" si="50"/>
        <v/>
      </c>
      <c r="H59" s="288" t="str">
        <f t="shared" si="50"/>
        <v/>
      </c>
      <c r="I59" s="239" t="str">
        <f t="shared" si="50"/>
        <v/>
      </c>
      <c r="J59" s="239" t="str">
        <f t="shared" si="50"/>
        <v/>
      </c>
      <c r="K59" s="239" t="str">
        <f>IF(NOT(ISBLANK(E57)),$K$31,"")</f>
        <v/>
      </c>
      <c r="L59" s="23"/>
      <c r="M59" s="23"/>
      <c r="N59" s="22"/>
      <c r="O59" s="22"/>
      <c r="P59" s="25"/>
      <c r="Q59" s="213">
        <f t="shared" si="4"/>
        <v>0</v>
      </c>
    </row>
    <row r="60" spans="2:17" ht="15.75" x14ac:dyDescent="0.25">
      <c r="B60" s="289">
        <v>17</v>
      </c>
      <c r="C60" s="289" t="s">
        <v>202</v>
      </c>
      <c r="D60" s="290" t="str">
        <f t="shared" ref="D60:J60" si="51">IF(ISBLANK(D57),"",D57)</f>
        <v/>
      </c>
      <c r="E60" s="291" t="str">
        <f t="shared" si="51"/>
        <v/>
      </c>
      <c r="F60" s="292" t="str">
        <f t="shared" si="51"/>
        <v/>
      </c>
      <c r="G60" s="292" t="str">
        <f t="shared" si="51"/>
        <v/>
      </c>
      <c r="H60" s="292" t="str">
        <f t="shared" si="51"/>
        <v/>
      </c>
      <c r="I60" s="293" t="str">
        <f t="shared" si="51"/>
        <v/>
      </c>
      <c r="J60" s="293" t="str">
        <f t="shared" si="51"/>
        <v/>
      </c>
      <c r="K60" s="243" t="str">
        <f>IF(NOT(ISBLANK(E57)),$K$32,"")</f>
        <v/>
      </c>
      <c r="L60" s="294">
        <f t="shared" ref="L60" si="52">SUM(L57:L59)</f>
        <v>0</v>
      </c>
      <c r="M60" s="294">
        <f>SUM(M57:M59)</f>
        <v>0</v>
      </c>
      <c r="N60" s="295">
        <f t="shared" ref="N60" si="53">SUM(N57:N59)</f>
        <v>0</v>
      </c>
      <c r="O60" s="295">
        <f t="shared" ref="O60" si="54">SUM(O57:O59)</f>
        <v>0</v>
      </c>
      <c r="P60" s="296">
        <f t="shared" ref="P60" si="55">SUM(P57:P59)</f>
        <v>0</v>
      </c>
      <c r="Q60" s="243">
        <f t="shared" si="4"/>
        <v>0</v>
      </c>
    </row>
    <row r="61" spans="2:17" x14ac:dyDescent="0.2">
      <c r="B61" s="240">
        <v>18</v>
      </c>
      <c r="C61" s="228" t="s">
        <v>23</v>
      </c>
      <c r="D61" s="263" t="str">
        <f>IF(Q64&lt;&gt;0,VLOOKUP($E$9,Info_County_Code,2,FALSE),"")</f>
        <v/>
      </c>
      <c r="E61" s="116"/>
      <c r="F61" s="29"/>
      <c r="G61" s="29"/>
      <c r="H61" s="29"/>
      <c r="I61" s="22"/>
      <c r="J61" s="22"/>
      <c r="K61" s="282" t="str">
        <f>IF(NOT(ISBLANK(E61)),$K$29,"")</f>
        <v/>
      </c>
      <c r="L61" s="23"/>
      <c r="M61" s="23"/>
      <c r="N61" s="22"/>
      <c r="O61" s="22"/>
      <c r="P61" s="25"/>
      <c r="Q61" s="213">
        <f t="shared" ref="Q61:Q84" si="56">SUM(L61:P61)</f>
        <v>0</v>
      </c>
    </row>
    <row r="62" spans="2:17" x14ac:dyDescent="0.2">
      <c r="B62" s="240">
        <v>18</v>
      </c>
      <c r="C62" s="187" t="s">
        <v>25</v>
      </c>
      <c r="D62" s="283" t="str">
        <f t="shared" ref="D62:J62" si="57">IF(ISBLANK(D61),"",D61)</f>
        <v/>
      </c>
      <c r="E62" s="284" t="str">
        <f t="shared" si="57"/>
        <v/>
      </c>
      <c r="F62" s="285" t="str">
        <f t="shared" si="57"/>
        <v/>
      </c>
      <c r="G62" s="285" t="str">
        <f t="shared" si="57"/>
        <v/>
      </c>
      <c r="H62" s="285" t="str">
        <f t="shared" si="57"/>
        <v/>
      </c>
      <c r="I62" s="286" t="str">
        <f t="shared" si="57"/>
        <v/>
      </c>
      <c r="J62" s="286" t="str">
        <f t="shared" si="57"/>
        <v/>
      </c>
      <c r="K62" s="239" t="str">
        <f>IF(NOT(ISBLANK(E61)),$K$30,"")</f>
        <v/>
      </c>
      <c r="L62" s="23"/>
      <c r="M62" s="23"/>
      <c r="N62" s="22"/>
      <c r="O62" s="22"/>
      <c r="P62" s="25"/>
      <c r="Q62" s="213">
        <f t="shared" si="56"/>
        <v>0</v>
      </c>
    </row>
    <row r="63" spans="2:17" x14ac:dyDescent="0.2">
      <c r="B63" s="240">
        <v>18</v>
      </c>
      <c r="C63" s="187" t="s">
        <v>27</v>
      </c>
      <c r="D63" s="283" t="str">
        <f t="shared" ref="D63:J63" si="58">IF(ISBLANK(D61),"",D61)</f>
        <v/>
      </c>
      <c r="E63" s="287" t="str">
        <f t="shared" si="58"/>
        <v/>
      </c>
      <c r="F63" s="288" t="str">
        <f t="shared" si="58"/>
        <v/>
      </c>
      <c r="G63" s="288" t="str">
        <f t="shared" si="58"/>
        <v/>
      </c>
      <c r="H63" s="288" t="str">
        <f t="shared" si="58"/>
        <v/>
      </c>
      <c r="I63" s="239" t="str">
        <f t="shared" si="58"/>
        <v/>
      </c>
      <c r="J63" s="239" t="str">
        <f t="shared" si="58"/>
        <v/>
      </c>
      <c r="K63" s="239" t="str">
        <f>IF(NOT(ISBLANK(E61)),$K$31,"")</f>
        <v/>
      </c>
      <c r="L63" s="23"/>
      <c r="M63" s="23"/>
      <c r="N63" s="22"/>
      <c r="O63" s="22"/>
      <c r="P63" s="25"/>
      <c r="Q63" s="213">
        <f t="shared" si="56"/>
        <v>0</v>
      </c>
    </row>
    <row r="64" spans="2:17" ht="15.75" x14ac:dyDescent="0.25">
      <c r="B64" s="289">
        <v>18</v>
      </c>
      <c r="C64" s="289" t="s">
        <v>202</v>
      </c>
      <c r="D64" s="290" t="str">
        <f t="shared" ref="D64:J64" si="59">IF(ISBLANK(D61),"",D61)</f>
        <v/>
      </c>
      <c r="E64" s="291" t="str">
        <f t="shared" si="59"/>
        <v/>
      </c>
      <c r="F64" s="292" t="str">
        <f t="shared" si="59"/>
        <v/>
      </c>
      <c r="G64" s="292" t="str">
        <f t="shared" si="59"/>
        <v/>
      </c>
      <c r="H64" s="292" t="str">
        <f t="shared" si="59"/>
        <v/>
      </c>
      <c r="I64" s="293" t="str">
        <f t="shared" si="59"/>
        <v/>
      </c>
      <c r="J64" s="293" t="str">
        <f t="shared" si="59"/>
        <v/>
      </c>
      <c r="K64" s="243" t="str">
        <f>IF(NOT(ISBLANK(E61)),$K$32,"")</f>
        <v/>
      </c>
      <c r="L64" s="294">
        <f t="shared" ref="L64" si="60">SUM(L61:L63)</f>
        <v>0</v>
      </c>
      <c r="M64" s="294">
        <f>SUM(M61:M63)</f>
        <v>0</v>
      </c>
      <c r="N64" s="295">
        <f t="shared" ref="N64" si="61">SUM(N61:N63)</f>
        <v>0</v>
      </c>
      <c r="O64" s="295">
        <f t="shared" ref="O64" si="62">SUM(O61:O63)</f>
        <v>0</v>
      </c>
      <c r="P64" s="296">
        <f t="shared" ref="P64" si="63">SUM(P61:P63)</f>
        <v>0</v>
      </c>
      <c r="Q64" s="243">
        <f t="shared" si="56"/>
        <v>0</v>
      </c>
    </row>
    <row r="65" spans="2:17" x14ac:dyDescent="0.2">
      <c r="B65" s="240">
        <v>19</v>
      </c>
      <c r="C65" s="228" t="s">
        <v>23</v>
      </c>
      <c r="D65" s="263" t="str">
        <f>IF(Q68&lt;&gt;0,VLOOKUP($E$9,Info_County_Code,2,FALSE),"")</f>
        <v/>
      </c>
      <c r="E65" s="116"/>
      <c r="F65" s="29"/>
      <c r="G65" s="29"/>
      <c r="H65" s="29"/>
      <c r="I65" s="22"/>
      <c r="J65" s="22"/>
      <c r="K65" s="282" t="str">
        <f>IF(NOT(ISBLANK(E65)),$K$29,"")</f>
        <v/>
      </c>
      <c r="L65" s="23"/>
      <c r="M65" s="23"/>
      <c r="N65" s="22"/>
      <c r="O65" s="22"/>
      <c r="P65" s="25"/>
      <c r="Q65" s="213">
        <f t="shared" si="56"/>
        <v>0</v>
      </c>
    </row>
    <row r="66" spans="2:17" x14ac:dyDescent="0.2">
      <c r="B66" s="240">
        <v>19</v>
      </c>
      <c r="C66" s="187" t="s">
        <v>25</v>
      </c>
      <c r="D66" s="283" t="str">
        <f t="shared" ref="D66:J66" si="64">IF(ISBLANK(D65),"",D65)</f>
        <v/>
      </c>
      <c r="E66" s="284" t="str">
        <f t="shared" si="64"/>
        <v/>
      </c>
      <c r="F66" s="285" t="str">
        <f t="shared" si="64"/>
        <v/>
      </c>
      <c r="G66" s="285" t="str">
        <f t="shared" si="64"/>
        <v/>
      </c>
      <c r="H66" s="285" t="str">
        <f t="shared" si="64"/>
        <v/>
      </c>
      <c r="I66" s="286" t="str">
        <f t="shared" si="64"/>
        <v/>
      </c>
      <c r="J66" s="286" t="str">
        <f t="shared" si="64"/>
        <v/>
      </c>
      <c r="K66" s="239" t="str">
        <f>IF(NOT(ISBLANK(E65)),$K$30,"")</f>
        <v/>
      </c>
      <c r="L66" s="23"/>
      <c r="M66" s="23"/>
      <c r="N66" s="22"/>
      <c r="O66" s="22"/>
      <c r="P66" s="25"/>
      <c r="Q66" s="213">
        <f t="shared" si="56"/>
        <v>0</v>
      </c>
    </row>
    <row r="67" spans="2:17" x14ac:dyDescent="0.2">
      <c r="B67" s="240">
        <v>19</v>
      </c>
      <c r="C67" s="187" t="s">
        <v>27</v>
      </c>
      <c r="D67" s="283" t="str">
        <f t="shared" ref="D67:J67" si="65">IF(ISBLANK(D65),"",D65)</f>
        <v/>
      </c>
      <c r="E67" s="287" t="str">
        <f t="shared" si="65"/>
        <v/>
      </c>
      <c r="F67" s="288" t="str">
        <f t="shared" si="65"/>
        <v/>
      </c>
      <c r="G67" s="288" t="str">
        <f t="shared" si="65"/>
        <v/>
      </c>
      <c r="H67" s="288" t="str">
        <f t="shared" si="65"/>
        <v/>
      </c>
      <c r="I67" s="239" t="str">
        <f t="shared" si="65"/>
        <v/>
      </c>
      <c r="J67" s="239" t="str">
        <f t="shared" si="65"/>
        <v/>
      </c>
      <c r="K67" s="239" t="str">
        <f>IF(NOT(ISBLANK(E65)),$K$31,"")</f>
        <v/>
      </c>
      <c r="L67" s="23"/>
      <c r="M67" s="23"/>
      <c r="N67" s="22"/>
      <c r="O67" s="22"/>
      <c r="P67" s="25"/>
      <c r="Q67" s="213">
        <f t="shared" si="56"/>
        <v>0</v>
      </c>
    </row>
    <row r="68" spans="2:17" ht="15.75" x14ac:dyDescent="0.25">
      <c r="B68" s="289">
        <v>19</v>
      </c>
      <c r="C68" s="289" t="s">
        <v>202</v>
      </c>
      <c r="D68" s="290" t="str">
        <f t="shared" ref="D68:J68" si="66">IF(ISBLANK(D65),"",D65)</f>
        <v/>
      </c>
      <c r="E68" s="291" t="str">
        <f t="shared" si="66"/>
        <v/>
      </c>
      <c r="F68" s="292" t="str">
        <f t="shared" si="66"/>
        <v/>
      </c>
      <c r="G68" s="292" t="str">
        <f t="shared" si="66"/>
        <v/>
      </c>
      <c r="H68" s="292" t="str">
        <f t="shared" si="66"/>
        <v/>
      </c>
      <c r="I68" s="293" t="str">
        <f t="shared" si="66"/>
        <v/>
      </c>
      <c r="J68" s="293" t="str">
        <f t="shared" si="66"/>
        <v/>
      </c>
      <c r="K68" s="243" t="str">
        <f>IF(NOT(ISBLANK(E65)),$K$32,"")</f>
        <v/>
      </c>
      <c r="L68" s="294">
        <f t="shared" ref="L68" si="67">SUM(L65:L67)</f>
        <v>0</v>
      </c>
      <c r="M68" s="294">
        <f>SUM(M65:M67)</f>
        <v>0</v>
      </c>
      <c r="N68" s="295">
        <f t="shared" ref="N68" si="68">SUM(N65:N67)</f>
        <v>0</v>
      </c>
      <c r="O68" s="295">
        <f t="shared" ref="O68" si="69">SUM(O65:O67)</f>
        <v>0</v>
      </c>
      <c r="P68" s="296">
        <f t="shared" ref="P68" si="70">SUM(P65:P67)</f>
        <v>0</v>
      </c>
      <c r="Q68" s="243">
        <f t="shared" si="56"/>
        <v>0</v>
      </c>
    </row>
    <row r="69" spans="2:17" x14ac:dyDescent="0.2">
      <c r="B69" s="240">
        <v>20</v>
      </c>
      <c r="C69" s="228" t="s">
        <v>23</v>
      </c>
      <c r="D69" s="263" t="str">
        <f>IF(Q72&lt;&gt;0,VLOOKUP($E$9,Info_County_Code,2,FALSE),"")</f>
        <v/>
      </c>
      <c r="E69" s="116"/>
      <c r="F69" s="29"/>
      <c r="G69" s="29"/>
      <c r="H69" s="29"/>
      <c r="I69" s="22"/>
      <c r="J69" s="22"/>
      <c r="K69" s="282" t="str">
        <f>IF(NOT(ISBLANK(E69)),$K$29,"")</f>
        <v/>
      </c>
      <c r="L69" s="23"/>
      <c r="M69" s="23"/>
      <c r="N69" s="22"/>
      <c r="O69" s="22"/>
      <c r="P69" s="25"/>
      <c r="Q69" s="213">
        <f t="shared" si="56"/>
        <v>0</v>
      </c>
    </row>
    <row r="70" spans="2:17" x14ac:dyDescent="0.2">
      <c r="B70" s="240">
        <v>20</v>
      </c>
      <c r="C70" s="187" t="s">
        <v>25</v>
      </c>
      <c r="D70" s="283" t="str">
        <f t="shared" ref="D70:J70" si="71">IF(ISBLANK(D69),"",D69)</f>
        <v/>
      </c>
      <c r="E70" s="284" t="str">
        <f t="shared" si="71"/>
        <v/>
      </c>
      <c r="F70" s="285" t="str">
        <f t="shared" si="71"/>
        <v/>
      </c>
      <c r="G70" s="285" t="str">
        <f t="shared" si="71"/>
        <v/>
      </c>
      <c r="H70" s="285" t="str">
        <f t="shared" si="71"/>
        <v/>
      </c>
      <c r="I70" s="286" t="str">
        <f t="shared" si="71"/>
        <v/>
      </c>
      <c r="J70" s="286" t="str">
        <f t="shared" si="71"/>
        <v/>
      </c>
      <c r="K70" s="239" t="str">
        <f>IF(NOT(ISBLANK(E69)),$K$30,"")</f>
        <v/>
      </c>
      <c r="L70" s="23"/>
      <c r="M70" s="23"/>
      <c r="N70" s="22"/>
      <c r="O70" s="22"/>
      <c r="P70" s="25"/>
      <c r="Q70" s="213">
        <f t="shared" si="56"/>
        <v>0</v>
      </c>
    </row>
    <row r="71" spans="2:17" x14ac:dyDescent="0.2">
      <c r="B71" s="240">
        <v>20</v>
      </c>
      <c r="C71" s="187" t="s">
        <v>27</v>
      </c>
      <c r="D71" s="283" t="str">
        <f t="shared" ref="D71:J71" si="72">IF(ISBLANK(D69),"",D69)</f>
        <v/>
      </c>
      <c r="E71" s="287" t="str">
        <f t="shared" si="72"/>
        <v/>
      </c>
      <c r="F71" s="288" t="str">
        <f t="shared" si="72"/>
        <v/>
      </c>
      <c r="G71" s="288" t="str">
        <f t="shared" si="72"/>
        <v/>
      </c>
      <c r="H71" s="288" t="str">
        <f t="shared" si="72"/>
        <v/>
      </c>
      <c r="I71" s="239" t="str">
        <f t="shared" si="72"/>
        <v/>
      </c>
      <c r="J71" s="239" t="str">
        <f t="shared" si="72"/>
        <v/>
      </c>
      <c r="K71" s="239" t="str">
        <f>IF(NOT(ISBLANK(E69)),$K$31,"")</f>
        <v/>
      </c>
      <c r="L71" s="23"/>
      <c r="M71" s="23"/>
      <c r="N71" s="22"/>
      <c r="O71" s="22"/>
      <c r="P71" s="25"/>
      <c r="Q71" s="213">
        <f t="shared" si="56"/>
        <v>0</v>
      </c>
    </row>
    <row r="72" spans="2:17" ht="15.75" x14ac:dyDescent="0.25">
      <c r="B72" s="289">
        <v>20</v>
      </c>
      <c r="C72" s="289" t="s">
        <v>202</v>
      </c>
      <c r="D72" s="290" t="str">
        <f t="shared" ref="D72:J72" si="73">IF(ISBLANK(D69),"",D69)</f>
        <v/>
      </c>
      <c r="E72" s="291" t="str">
        <f t="shared" si="73"/>
        <v/>
      </c>
      <c r="F72" s="292" t="str">
        <f t="shared" si="73"/>
        <v/>
      </c>
      <c r="G72" s="292" t="str">
        <f t="shared" si="73"/>
        <v/>
      </c>
      <c r="H72" s="292" t="str">
        <f t="shared" si="73"/>
        <v/>
      </c>
      <c r="I72" s="293" t="str">
        <f t="shared" si="73"/>
        <v/>
      </c>
      <c r="J72" s="293" t="str">
        <f t="shared" si="73"/>
        <v/>
      </c>
      <c r="K72" s="243" t="str">
        <f>IF(NOT(ISBLANK(E69)),$K$32,"")</f>
        <v/>
      </c>
      <c r="L72" s="294">
        <f t="shared" ref="L72" si="74">SUM(L69:L71)</f>
        <v>0</v>
      </c>
      <c r="M72" s="294">
        <f>SUM(M69:M71)</f>
        <v>0</v>
      </c>
      <c r="N72" s="295">
        <f t="shared" ref="N72" si="75">SUM(N69:N71)</f>
        <v>0</v>
      </c>
      <c r="O72" s="295">
        <f t="shared" ref="O72" si="76">SUM(O69:O71)</f>
        <v>0</v>
      </c>
      <c r="P72" s="296">
        <f t="shared" ref="P72" si="77">SUM(P69:P71)</f>
        <v>0</v>
      </c>
      <c r="Q72" s="243">
        <f t="shared" si="56"/>
        <v>0</v>
      </c>
    </row>
    <row r="73" spans="2:17" x14ac:dyDescent="0.2">
      <c r="B73" s="240">
        <v>21</v>
      </c>
      <c r="C73" s="228" t="s">
        <v>23</v>
      </c>
      <c r="D73" s="263" t="str">
        <f>IF(Q76&lt;&gt;0,VLOOKUP($E$9,Info_County_Code,2,FALSE),"")</f>
        <v/>
      </c>
      <c r="E73" s="116"/>
      <c r="F73" s="29"/>
      <c r="G73" s="29"/>
      <c r="H73" s="29"/>
      <c r="I73" s="22"/>
      <c r="J73" s="22"/>
      <c r="K73" s="282" t="str">
        <f>IF(NOT(ISBLANK(E73)),$K$29,"")</f>
        <v/>
      </c>
      <c r="L73" s="23"/>
      <c r="M73" s="23"/>
      <c r="N73" s="22"/>
      <c r="O73" s="22"/>
      <c r="P73" s="25"/>
      <c r="Q73" s="213">
        <f t="shared" si="56"/>
        <v>0</v>
      </c>
    </row>
    <row r="74" spans="2:17" x14ac:dyDescent="0.2">
      <c r="B74" s="240">
        <v>21</v>
      </c>
      <c r="C74" s="187" t="s">
        <v>25</v>
      </c>
      <c r="D74" s="283" t="str">
        <f t="shared" ref="D74:J74" si="78">IF(ISBLANK(D73),"",D73)</f>
        <v/>
      </c>
      <c r="E74" s="284" t="str">
        <f t="shared" si="78"/>
        <v/>
      </c>
      <c r="F74" s="285" t="str">
        <f t="shared" si="78"/>
        <v/>
      </c>
      <c r="G74" s="285" t="str">
        <f t="shared" si="78"/>
        <v/>
      </c>
      <c r="H74" s="285" t="str">
        <f t="shared" si="78"/>
        <v/>
      </c>
      <c r="I74" s="286" t="str">
        <f t="shared" si="78"/>
        <v/>
      </c>
      <c r="J74" s="286" t="str">
        <f t="shared" si="78"/>
        <v/>
      </c>
      <c r="K74" s="239" t="str">
        <f>IF(NOT(ISBLANK(E73)),$K$30,"")</f>
        <v/>
      </c>
      <c r="L74" s="23"/>
      <c r="M74" s="23"/>
      <c r="N74" s="22"/>
      <c r="O74" s="22"/>
      <c r="P74" s="25"/>
      <c r="Q74" s="213">
        <f t="shared" si="56"/>
        <v>0</v>
      </c>
    </row>
    <row r="75" spans="2:17" x14ac:dyDescent="0.2">
      <c r="B75" s="240">
        <v>21</v>
      </c>
      <c r="C75" s="187" t="s">
        <v>27</v>
      </c>
      <c r="D75" s="283" t="str">
        <f t="shared" ref="D75:J75" si="79">IF(ISBLANK(D73),"",D73)</f>
        <v/>
      </c>
      <c r="E75" s="287" t="str">
        <f t="shared" si="79"/>
        <v/>
      </c>
      <c r="F75" s="288" t="str">
        <f t="shared" si="79"/>
        <v/>
      </c>
      <c r="G75" s="288" t="str">
        <f t="shared" si="79"/>
        <v/>
      </c>
      <c r="H75" s="288" t="str">
        <f t="shared" si="79"/>
        <v/>
      </c>
      <c r="I75" s="239" t="str">
        <f t="shared" si="79"/>
        <v/>
      </c>
      <c r="J75" s="239" t="str">
        <f t="shared" si="79"/>
        <v/>
      </c>
      <c r="K75" s="239" t="str">
        <f>IF(NOT(ISBLANK(E73)),$K$31,"")</f>
        <v/>
      </c>
      <c r="L75" s="23"/>
      <c r="M75" s="23"/>
      <c r="N75" s="22"/>
      <c r="O75" s="22"/>
      <c r="P75" s="25"/>
      <c r="Q75" s="213">
        <f t="shared" si="56"/>
        <v>0</v>
      </c>
    </row>
    <row r="76" spans="2:17" ht="15.75" x14ac:dyDescent="0.25">
      <c r="B76" s="289">
        <v>21</v>
      </c>
      <c r="C76" s="289" t="s">
        <v>202</v>
      </c>
      <c r="D76" s="290" t="str">
        <f t="shared" ref="D76:J76" si="80">IF(ISBLANK(D73),"",D73)</f>
        <v/>
      </c>
      <c r="E76" s="291" t="str">
        <f t="shared" si="80"/>
        <v/>
      </c>
      <c r="F76" s="292" t="str">
        <f t="shared" si="80"/>
        <v/>
      </c>
      <c r="G76" s="292" t="str">
        <f t="shared" si="80"/>
        <v/>
      </c>
      <c r="H76" s="292" t="str">
        <f t="shared" si="80"/>
        <v/>
      </c>
      <c r="I76" s="293" t="str">
        <f t="shared" si="80"/>
        <v/>
      </c>
      <c r="J76" s="293" t="str">
        <f t="shared" si="80"/>
        <v/>
      </c>
      <c r="K76" s="243" t="str">
        <f>IF(NOT(ISBLANK(E73)),$K$32,"")</f>
        <v/>
      </c>
      <c r="L76" s="294">
        <f t="shared" ref="L76" si="81">SUM(L73:L75)</f>
        <v>0</v>
      </c>
      <c r="M76" s="294">
        <f>SUM(M73:M75)</f>
        <v>0</v>
      </c>
      <c r="N76" s="295">
        <f t="shared" ref="N76" si="82">SUM(N73:N75)</f>
        <v>0</v>
      </c>
      <c r="O76" s="295">
        <f t="shared" ref="O76" si="83">SUM(O73:O75)</f>
        <v>0</v>
      </c>
      <c r="P76" s="296">
        <f t="shared" ref="P76" si="84">SUM(P73:P75)</f>
        <v>0</v>
      </c>
      <c r="Q76" s="243">
        <f t="shared" si="56"/>
        <v>0</v>
      </c>
    </row>
    <row r="77" spans="2:17" x14ac:dyDescent="0.2">
      <c r="B77" s="240">
        <v>22</v>
      </c>
      <c r="C77" s="228" t="s">
        <v>23</v>
      </c>
      <c r="D77" s="263" t="str">
        <f>IF(Q80&lt;&gt;0,VLOOKUP($E$9,Info_County_Code,2,FALSE),"")</f>
        <v/>
      </c>
      <c r="E77" s="116"/>
      <c r="F77" s="29"/>
      <c r="G77" s="29"/>
      <c r="H77" s="29"/>
      <c r="I77" s="22"/>
      <c r="J77" s="22"/>
      <c r="K77" s="282" t="str">
        <f>IF(NOT(ISBLANK(E77)),$K$29,"")</f>
        <v/>
      </c>
      <c r="L77" s="23"/>
      <c r="M77" s="23"/>
      <c r="N77" s="22"/>
      <c r="O77" s="22"/>
      <c r="P77" s="25"/>
      <c r="Q77" s="213">
        <f t="shared" si="56"/>
        <v>0</v>
      </c>
    </row>
    <row r="78" spans="2:17" x14ac:dyDescent="0.2">
      <c r="B78" s="240">
        <v>22</v>
      </c>
      <c r="C78" s="187" t="s">
        <v>25</v>
      </c>
      <c r="D78" s="283" t="str">
        <f t="shared" ref="D78:J78" si="85">IF(ISBLANK(D77),"",D77)</f>
        <v/>
      </c>
      <c r="E78" s="284" t="str">
        <f t="shared" si="85"/>
        <v/>
      </c>
      <c r="F78" s="285" t="str">
        <f t="shared" si="85"/>
        <v/>
      </c>
      <c r="G78" s="285" t="str">
        <f t="shared" si="85"/>
        <v/>
      </c>
      <c r="H78" s="285" t="str">
        <f t="shared" si="85"/>
        <v/>
      </c>
      <c r="I78" s="286" t="str">
        <f t="shared" si="85"/>
        <v/>
      </c>
      <c r="J78" s="286" t="str">
        <f t="shared" si="85"/>
        <v/>
      </c>
      <c r="K78" s="239" t="str">
        <f>IF(NOT(ISBLANK(E77)),$K$30,"")</f>
        <v/>
      </c>
      <c r="L78" s="23"/>
      <c r="M78" s="23"/>
      <c r="N78" s="22"/>
      <c r="O78" s="22"/>
      <c r="P78" s="25"/>
      <c r="Q78" s="213">
        <f t="shared" si="56"/>
        <v>0</v>
      </c>
    </row>
    <row r="79" spans="2:17" x14ac:dyDescent="0.2">
      <c r="B79" s="240">
        <v>22</v>
      </c>
      <c r="C79" s="187" t="s">
        <v>27</v>
      </c>
      <c r="D79" s="283" t="str">
        <f t="shared" ref="D79:J79" si="86">IF(ISBLANK(D77),"",D77)</f>
        <v/>
      </c>
      <c r="E79" s="287" t="str">
        <f t="shared" si="86"/>
        <v/>
      </c>
      <c r="F79" s="288" t="str">
        <f t="shared" si="86"/>
        <v/>
      </c>
      <c r="G79" s="288" t="str">
        <f t="shared" si="86"/>
        <v/>
      </c>
      <c r="H79" s="288" t="str">
        <f t="shared" si="86"/>
        <v/>
      </c>
      <c r="I79" s="239" t="str">
        <f t="shared" si="86"/>
        <v/>
      </c>
      <c r="J79" s="239" t="str">
        <f t="shared" si="86"/>
        <v/>
      </c>
      <c r="K79" s="239" t="str">
        <f>IF(NOT(ISBLANK(E77)),$K$31,"")</f>
        <v/>
      </c>
      <c r="L79" s="23"/>
      <c r="M79" s="23"/>
      <c r="N79" s="22"/>
      <c r="O79" s="22"/>
      <c r="P79" s="25"/>
      <c r="Q79" s="213">
        <f t="shared" si="56"/>
        <v>0</v>
      </c>
    </row>
    <row r="80" spans="2:17" ht="15.75" x14ac:dyDescent="0.25">
      <c r="B80" s="289">
        <v>22</v>
      </c>
      <c r="C80" s="289" t="s">
        <v>202</v>
      </c>
      <c r="D80" s="290" t="str">
        <f t="shared" ref="D80:J80" si="87">IF(ISBLANK(D77),"",D77)</f>
        <v/>
      </c>
      <c r="E80" s="291" t="str">
        <f t="shared" si="87"/>
        <v/>
      </c>
      <c r="F80" s="292" t="str">
        <f t="shared" si="87"/>
        <v/>
      </c>
      <c r="G80" s="292" t="str">
        <f t="shared" si="87"/>
        <v/>
      </c>
      <c r="H80" s="292" t="str">
        <f t="shared" si="87"/>
        <v/>
      </c>
      <c r="I80" s="293" t="str">
        <f t="shared" si="87"/>
        <v/>
      </c>
      <c r="J80" s="293" t="str">
        <f t="shared" si="87"/>
        <v/>
      </c>
      <c r="K80" s="243" t="str">
        <f>IF(NOT(ISBLANK(E77)),$K$32,"")</f>
        <v/>
      </c>
      <c r="L80" s="294">
        <f t="shared" ref="L80" si="88">SUM(L77:L79)</f>
        <v>0</v>
      </c>
      <c r="M80" s="294">
        <f>SUM(M77:M79)</f>
        <v>0</v>
      </c>
      <c r="N80" s="295">
        <f t="shared" ref="N80" si="89">SUM(N77:N79)</f>
        <v>0</v>
      </c>
      <c r="O80" s="295">
        <f t="shared" ref="O80" si="90">SUM(O77:O79)</f>
        <v>0</v>
      </c>
      <c r="P80" s="296">
        <f t="shared" ref="P80" si="91">SUM(P77:P79)</f>
        <v>0</v>
      </c>
      <c r="Q80" s="243">
        <f t="shared" si="56"/>
        <v>0</v>
      </c>
    </row>
    <row r="81" spans="2:17" x14ac:dyDescent="0.2">
      <c r="B81" s="240">
        <v>23</v>
      </c>
      <c r="C81" s="228" t="s">
        <v>23</v>
      </c>
      <c r="D81" s="263" t="str">
        <f>IF(Q84&lt;&gt;0,VLOOKUP($E$9,Info_County_Code,2,FALSE),"")</f>
        <v/>
      </c>
      <c r="E81" s="116"/>
      <c r="F81" s="29"/>
      <c r="G81" s="29"/>
      <c r="H81" s="29"/>
      <c r="I81" s="22"/>
      <c r="J81" s="22"/>
      <c r="K81" s="282" t="str">
        <f>IF(NOT(ISBLANK(E81)),$K$29,"")</f>
        <v/>
      </c>
      <c r="L81" s="23"/>
      <c r="M81" s="23"/>
      <c r="N81" s="22"/>
      <c r="O81" s="22"/>
      <c r="P81" s="25"/>
      <c r="Q81" s="213">
        <f t="shared" si="56"/>
        <v>0</v>
      </c>
    </row>
    <row r="82" spans="2:17" x14ac:dyDescent="0.2">
      <c r="B82" s="240">
        <v>23</v>
      </c>
      <c r="C82" s="187" t="s">
        <v>25</v>
      </c>
      <c r="D82" s="283" t="str">
        <f t="shared" ref="D82:J82" si="92">IF(ISBLANK(D81),"",D81)</f>
        <v/>
      </c>
      <c r="E82" s="284" t="str">
        <f t="shared" si="92"/>
        <v/>
      </c>
      <c r="F82" s="285" t="str">
        <f t="shared" si="92"/>
        <v/>
      </c>
      <c r="G82" s="285" t="str">
        <f t="shared" si="92"/>
        <v/>
      </c>
      <c r="H82" s="285" t="str">
        <f t="shared" si="92"/>
        <v/>
      </c>
      <c r="I82" s="286" t="str">
        <f t="shared" si="92"/>
        <v/>
      </c>
      <c r="J82" s="286" t="str">
        <f t="shared" si="92"/>
        <v/>
      </c>
      <c r="K82" s="239" t="str">
        <f>IF(NOT(ISBLANK(E81)),$K$30,"")</f>
        <v/>
      </c>
      <c r="L82" s="23"/>
      <c r="M82" s="23"/>
      <c r="N82" s="22"/>
      <c r="O82" s="22"/>
      <c r="P82" s="25"/>
      <c r="Q82" s="213">
        <f t="shared" si="56"/>
        <v>0</v>
      </c>
    </row>
    <row r="83" spans="2:17" x14ac:dyDescent="0.2">
      <c r="B83" s="240">
        <v>23</v>
      </c>
      <c r="C83" s="187" t="s">
        <v>27</v>
      </c>
      <c r="D83" s="283" t="str">
        <f t="shared" ref="D83:J83" si="93">IF(ISBLANK(D81),"",D81)</f>
        <v/>
      </c>
      <c r="E83" s="287" t="str">
        <f t="shared" si="93"/>
        <v/>
      </c>
      <c r="F83" s="288" t="str">
        <f t="shared" si="93"/>
        <v/>
      </c>
      <c r="G83" s="288" t="str">
        <f t="shared" si="93"/>
        <v/>
      </c>
      <c r="H83" s="288" t="str">
        <f t="shared" si="93"/>
        <v/>
      </c>
      <c r="I83" s="239" t="str">
        <f t="shared" si="93"/>
        <v/>
      </c>
      <c r="J83" s="239" t="str">
        <f t="shared" si="93"/>
        <v/>
      </c>
      <c r="K83" s="239" t="str">
        <f>IF(NOT(ISBLANK(E81)),$K$31,"")</f>
        <v/>
      </c>
      <c r="L83" s="23"/>
      <c r="M83" s="23"/>
      <c r="N83" s="22"/>
      <c r="O83" s="22"/>
      <c r="P83" s="25"/>
      <c r="Q83" s="213">
        <f t="shared" si="56"/>
        <v>0</v>
      </c>
    </row>
    <row r="84" spans="2:17" ht="15.75" x14ac:dyDescent="0.25">
      <c r="B84" s="289">
        <v>23</v>
      </c>
      <c r="C84" s="289" t="s">
        <v>202</v>
      </c>
      <c r="D84" s="290" t="str">
        <f t="shared" ref="D84:J84" si="94">IF(ISBLANK(D81),"",D81)</f>
        <v/>
      </c>
      <c r="E84" s="291" t="str">
        <f t="shared" si="94"/>
        <v/>
      </c>
      <c r="F84" s="292" t="str">
        <f t="shared" si="94"/>
        <v/>
      </c>
      <c r="G84" s="292" t="str">
        <f t="shared" si="94"/>
        <v/>
      </c>
      <c r="H84" s="292" t="str">
        <f t="shared" si="94"/>
        <v/>
      </c>
      <c r="I84" s="293" t="str">
        <f t="shared" si="94"/>
        <v/>
      </c>
      <c r="J84" s="293" t="str">
        <f t="shared" si="94"/>
        <v/>
      </c>
      <c r="K84" s="243" t="str">
        <f>IF(NOT(ISBLANK(E81)),$K$32,"")</f>
        <v/>
      </c>
      <c r="L84" s="294">
        <f t="shared" ref="L84" si="95">SUM(L81:L83)</f>
        <v>0</v>
      </c>
      <c r="M84" s="294">
        <f>SUM(M81:M83)</f>
        <v>0</v>
      </c>
      <c r="N84" s="295">
        <f t="shared" ref="N84" si="96">SUM(N81:N83)</f>
        <v>0</v>
      </c>
      <c r="O84" s="295">
        <f t="shared" ref="O84" si="97">SUM(O81:O83)</f>
        <v>0</v>
      </c>
      <c r="P84" s="296">
        <f t="shared" ref="P84" si="98">SUM(P81:P83)</f>
        <v>0</v>
      </c>
      <c r="Q84" s="243">
        <f t="shared" si="56"/>
        <v>0</v>
      </c>
    </row>
    <row r="85" spans="2:17" x14ac:dyDescent="0.2">
      <c r="B85" s="240">
        <v>24</v>
      </c>
      <c r="C85" s="228" t="s">
        <v>23</v>
      </c>
      <c r="D85" s="263" t="str">
        <f>IF(Q88&lt;&gt;0,VLOOKUP($E$9,Info_County_Code,2,FALSE),"")</f>
        <v/>
      </c>
      <c r="E85" s="116"/>
      <c r="F85" s="29"/>
      <c r="G85" s="29"/>
      <c r="H85" s="29"/>
      <c r="I85" s="22"/>
      <c r="J85" s="22"/>
      <c r="K85" s="282" t="str">
        <f>IF(NOT(ISBLANK(E85)),$K$29,"")</f>
        <v/>
      </c>
      <c r="L85" s="23"/>
      <c r="M85" s="23"/>
      <c r="N85" s="22"/>
      <c r="O85" s="22"/>
      <c r="P85" s="25"/>
      <c r="Q85" s="213">
        <f t="shared" ref="Q85:Q128" si="99">SUM(L85:P85)</f>
        <v>0</v>
      </c>
    </row>
    <row r="86" spans="2:17" x14ac:dyDescent="0.2">
      <c r="B86" s="240">
        <v>24</v>
      </c>
      <c r="C86" s="187" t="s">
        <v>25</v>
      </c>
      <c r="D86" s="283" t="str">
        <f t="shared" ref="D86:J86" si="100">IF(ISBLANK(D85),"",D85)</f>
        <v/>
      </c>
      <c r="E86" s="284" t="str">
        <f t="shared" si="100"/>
        <v/>
      </c>
      <c r="F86" s="285" t="str">
        <f t="shared" si="100"/>
        <v/>
      </c>
      <c r="G86" s="285" t="str">
        <f t="shared" si="100"/>
        <v/>
      </c>
      <c r="H86" s="285" t="str">
        <f t="shared" si="100"/>
        <v/>
      </c>
      <c r="I86" s="286" t="str">
        <f t="shared" si="100"/>
        <v/>
      </c>
      <c r="J86" s="286" t="str">
        <f t="shared" si="100"/>
        <v/>
      </c>
      <c r="K86" s="239" t="str">
        <f>IF(NOT(ISBLANK(E85)),$K$30,"")</f>
        <v/>
      </c>
      <c r="L86" s="23"/>
      <c r="M86" s="23"/>
      <c r="N86" s="22"/>
      <c r="O86" s="22"/>
      <c r="P86" s="25"/>
      <c r="Q86" s="213">
        <f t="shared" si="99"/>
        <v>0</v>
      </c>
    </row>
    <row r="87" spans="2:17" x14ac:dyDescent="0.2">
      <c r="B87" s="240">
        <v>24</v>
      </c>
      <c r="C87" s="187" t="s">
        <v>27</v>
      </c>
      <c r="D87" s="283" t="str">
        <f t="shared" ref="D87:J87" si="101">IF(ISBLANK(D85),"",D85)</f>
        <v/>
      </c>
      <c r="E87" s="287" t="str">
        <f t="shared" si="101"/>
        <v/>
      </c>
      <c r="F87" s="288" t="str">
        <f t="shared" si="101"/>
        <v/>
      </c>
      <c r="G87" s="288" t="str">
        <f t="shared" si="101"/>
        <v/>
      </c>
      <c r="H87" s="288" t="str">
        <f t="shared" si="101"/>
        <v/>
      </c>
      <c r="I87" s="239" t="str">
        <f t="shared" si="101"/>
        <v/>
      </c>
      <c r="J87" s="239" t="str">
        <f t="shared" si="101"/>
        <v/>
      </c>
      <c r="K87" s="239" t="str">
        <f>IF(NOT(ISBLANK(E85)),$K$31,"")</f>
        <v/>
      </c>
      <c r="L87" s="23"/>
      <c r="M87" s="23"/>
      <c r="N87" s="22"/>
      <c r="O87" s="22"/>
      <c r="P87" s="25"/>
      <c r="Q87" s="213">
        <f t="shared" si="99"/>
        <v>0</v>
      </c>
    </row>
    <row r="88" spans="2:17" ht="15.75" x14ac:dyDescent="0.25">
      <c r="B88" s="289">
        <v>24</v>
      </c>
      <c r="C88" s="289" t="s">
        <v>202</v>
      </c>
      <c r="D88" s="290" t="str">
        <f t="shared" ref="D88:J88" si="102">IF(ISBLANK(D85),"",D85)</f>
        <v/>
      </c>
      <c r="E88" s="297" t="str">
        <f t="shared" si="102"/>
        <v/>
      </c>
      <c r="F88" s="298" t="str">
        <f t="shared" si="102"/>
        <v/>
      </c>
      <c r="G88" s="298" t="str">
        <f t="shared" si="102"/>
        <v/>
      </c>
      <c r="H88" s="298" t="str">
        <f t="shared" si="102"/>
        <v/>
      </c>
      <c r="I88" s="243" t="str">
        <f t="shared" si="102"/>
        <v/>
      </c>
      <c r="J88" s="243" t="str">
        <f t="shared" si="102"/>
        <v/>
      </c>
      <c r="K88" s="243" t="str">
        <f>IF(NOT(ISBLANK(E85)),$K$32,"")</f>
        <v/>
      </c>
      <c r="L88" s="299">
        <f t="shared" ref="L88" si="103">SUM(L85:L87)</f>
        <v>0</v>
      </c>
      <c r="M88" s="299">
        <f>SUM(M85:M87)</f>
        <v>0</v>
      </c>
      <c r="N88" s="300">
        <f t="shared" ref="N88:P88" si="104">SUM(N85:N87)</f>
        <v>0</v>
      </c>
      <c r="O88" s="300">
        <f t="shared" si="104"/>
        <v>0</v>
      </c>
      <c r="P88" s="301">
        <f t="shared" si="104"/>
        <v>0</v>
      </c>
      <c r="Q88" s="243">
        <f t="shared" si="99"/>
        <v>0</v>
      </c>
    </row>
    <row r="89" spans="2:17" x14ac:dyDescent="0.2">
      <c r="B89" s="240">
        <v>25</v>
      </c>
      <c r="C89" s="228" t="s">
        <v>23</v>
      </c>
      <c r="D89" s="263" t="str">
        <f>IF(Q92&lt;&gt;0,VLOOKUP($E$9,Info_County_Code,2,FALSE),"")</f>
        <v/>
      </c>
      <c r="E89" s="116"/>
      <c r="F89" s="29"/>
      <c r="G89" s="29"/>
      <c r="H89" s="29"/>
      <c r="I89" s="22"/>
      <c r="J89" s="22"/>
      <c r="K89" s="282" t="str">
        <f>IF(NOT(ISBLANK(E89)),$K$29,"")</f>
        <v/>
      </c>
      <c r="L89" s="23"/>
      <c r="M89" s="23"/>
      <c r="N89" s="22"/>
      <c r="O89" s="22"/>
      <c r="P89" s="25"/>
      <c r="Q89" s="213">
        <f t="shared" si="99"/>
        <v>0</v>
      </c>
    </row>
    <row r="90" spans="2:17" x14ac:dyDescent="0.2">
      <c r="B90" s="240">
        <v>25</v>
      </c>
      <c r="C90" s="187" t="s">
        <v>25</v>
      </c>
      <c r="D90" s="283" t="str">
        <f t="shared" ref="D90:J90" si="105">IF(ISBLANK(D89),"",D89)</f>
        <v/>
      </c>
      <c r="E90" s="284" t="str">
        <f t="shared" si="105"/>
        <v/>
      </c>
      <c r="F90" s="285" t="str">
        <f t="shared" si="105"/>
        <v/>
      </c>
      <c r="G90" s="285" t="str">
        <f t="shared" si="105"/>
        <v/>
      </c>
      <c r="H90" s="285" t="str">
        <f t="shared" si="105"/>
        <v/>
      </c>
      <c r="I90" s="286" t="str">
        <f t="shared" si="105"/>
        <v/>
      </c>
      <c r="J90" s="286" t="str">
        <f t="shared" si="105"/>
        <v/>
      </c>
      <c r="K90" s="239" t="str">
        <f>IF(NOT(ISBLANK(E89)),$K$30,"")</f>
        <v/>
      </c>
      <c r="L90" s="23"/>
      <c r="M90" s="23"/>
      <c r="N90" s="22"/>
      <c r="O90" s="22"/>
      <c r="P90" s="25"/>
      <c r="Q90" s="213">
        <f t="shared" si="99"/>
        <v>0</v>
      </c>
    </row>
    <row r="91" spans="2:17" x14ac:dyDescent="0.2">
      <c r="B91" s="240">
        <v>25</v>
      </c>
      <c r="C91" s="187" t="s">
        <v>27</v>
      </c>
      <c r="D91" s="283" t="str">
        <f t="shared" ref="D91:J91" si="106">IF(ISBLANK(D89),"",D89)</f>
        <v/>
      </c>
      <c r="E91" s="287" t="str">
        <f t="shared" si="106"/>
        <v/>
      </c>
      <c r="F91" s="288" t="str">
        <f t="shared" si="106"/>
        <v/>
      </c>
      <c r="G91" s="288" t="str">
        <f t="shared" si="106"/>
        <v/>
      </c>
      <c r="H91" s="288" t="str">
        <f t="shared" si="106"/>
        <v/>
      </c>
      <c r="I91" s="239" t="str">
        <f t="shared" si="106"/>
        <v/>
      </c>
      <c r="J91" s="239" t="str">
        <f t="shared" si="106"/>
        <v/>
      </c>
      <c r="K91" s="239" t="str">
        <f>IF(NOT(ISBLANK(E89)),$K$31,"")</f>
        <v/>
      </c>
      <c r="L91" s="23"/>
      <c r="M91" s="23"/>
      <c r="N91" s="22"/>
      <c r="O91" s="22"/>
      <c r="P91" s="25"/>
      <c r="Q91" s="213">
        <f t="shared" si="99"/>
        <v>0</v>
      </c>
    </row>
    <row r="92" spans="2:17" ht="15.75" x14ac:dyDescent="0.25">
      <c r="B92" s="289">
        <v>25</v>
      </c>
      <c r="C92" s="289" t="s">
        <v>202</v>
      </c>
      <c r="D92" s="290" t="str">
        <f t="shared" ref="D92:J92" si="107">IF(ISBLANK(D89),"",D89)</f>
        <v/>
      </c>
      <c r="E92" s="297" t="str">
        <f t="shared" si="107"/>
        <v/>
      </c>
      <c r="F92" s="298" t="str">
        <f t="shared" si="107"/>
        <v/>
      </c>
      <c r="G92" s="298" t="str">
        <f t="shared" si="107"/>
        <v/>
      </c>
      <c r="H92" s="298" t="str">
        <f t="shared" si="107"/>
        <v/>
      </c>
      <c r="I92" s="243" t="str">
        <f t="shared" si="107"/>
        <v/>
      </c>
      <c r="J92" s="243" t="str">
        <f t="shared" si="107"/>
        <v/>
      </c>
      <c r="K92" s="243" t="str">
        <f>IF(NOT(ISBLANK(E89)),$K$32,"")</f>
        <v/>
      </c>
      <c r="L92" s="299">
        <f t="shared" ref="L92" si="108">SUM(L89:L91)</f>
        <v>0</v>
      </c>
      <c r="M92" s="299">
        <f>SUM(M89:M91)</f>
        <v>0</v>
      </c>
      <c r="N92" s="300">
        <f t="shared" ref="N92:P92" si="109">SUM(N89:N91)</f>
        <v>0</v>
      </c>
      <c r="O92" s="300">
        <f t="shared" si="109"/>
        <v>0</v>
      </c>
      <c r="P92" s="301">
        <f t="shared" si="109"/>
        <v>0</v>
      </c>
      <c r="Q92" s="243">
        <f t="shared" si="99"/>
        <v>0</v>
      </c>
    </row>
    <row r="93" spans="2:17" x14ac:dyDescent="0.2">
      <c r="B93" s="240">
        <v>26</v>
      </c>
      <c r="C93" s="228" t="s">
        <v>23</v>
      </c>
      <c r="D93" s="263" t="str">
        <f>IF(Q96&lt;&gt;0,VLOOKUP($E$9,Info_County_Code,2,FALSE),"")</f>
        <v/>
      </c>
      <c r="E93" s="116"/>
      <c r="F93" s="29"/>
      <c r="G93" s="29"/>
      <c r="H93" s="29"/>
      <c r="I93" s="22"/>
      <c r="J93" s="22"/>
      <c r="K93" s="282" t="str">
        <f>IF(NOT(ISBLANK(E93)),$K$29,"")</f>
        <v/>
      </c>
      <c r="L93" s="23"/>
      <c r="M93" s="23"/>
      <c r="N93" s="22"/>
      <c r="O93" s="22"/>
      <c r="P93" s="25"/>
      <c r="Q93" s="213">
        <f t="shared" si="99"/>
        <v>0</v>
      </c>
    </row>
    <row r="94" spans="2:17" x14ac:dyDescent="0.2">
      <c r="B94" s="240">
        <v>26</v>
      </c>
      <c r="C94" s="187" t="s">
        <v>25</v>
      </c>
      <c r="D94" s="283" t="str">
        <f t="shared" ref="D94:J94" si="110">IF(ISBLANK(D93),"",D93)</f>
        <v/>
      </c>
      <c r="E94" s="284" t="str">
        <f t="shared" si="110"/>
        <v/>
      </c>
      <c r="F94" s="285" t="str">
        <f t="shared" si="110"/>
        <v/>
      </c>
      <c r="G94" s="285" t="str">
        <f t="shared" si="110"/>
        <v/>
      </c>
      <c r="H94" s="285" t="str">
        <f t="shared" si="110"/>
        <v/>
      </c>
      <c r="I94" s="286" t="str">
        <f t="shared" si="110"/>
        <v/>
      </c>
      <c r="J94" s="286" t="str">
        <f t="shared" si="110"/>
        <v/>
      </c>
      <c r="K94" s="239" t="str">
        <f>IF(NOT(ISBLANK(E93)),$K$30,"")</f>
        <v/>
      </c>
      <c r="L94" s="23"/>
      <c r="M94" s="23"/>
      <c r="N94" s="22"/>
      <c r="O94" s="22"/>
      <c r="P94" s="25"/>
      <c r="Q94" s="213">
        <f t="shared" si="99"/>
        <v>0</v>
      </c>
    </row>
    <row r="95" spans="2:17" x14ac:dyDescent="0.2">
      <c r="B95" s="240">
        <v>26</v>
      </c>
      <c r="C95" s="187" t="s">
        <v>27</v>
      </c>
      <c r="D95" s="283" t="str">
        <f t="shared" ref="D95:J95" si="111">IF(ISBLANK(D93),"",D93)</f>
        <v/>
      </c>
      <c r="E95" s="287" t="str">
        <f t="shared" si="111"/>
        <v/>
      </c>
      <c r="F95" s="288" t="str">
        <f t="shared" si="111"/>
        <v/>
      </c>
      <c r="G95" s="288" t="str">
        <f t="shared" si="111"/>
        <v/>
      </c>
      <c r="H95" s="288" t="str">
        <f t="shared" si="111"/>
        <v/>
      </c>
      <c r="I95" s="239" t="str">
        <f t="shared" si="111"/>
        <v/>
      </c>
      <c r="J95" s="239" t="str">
        <f t="shared" si="111"/>
        <v/>
      </c>
      <c r="K95" s="239" t="str">
        <f>IF(NOT(ISBLANK(E93)),$K$31,"")</f>
        <v/>
      </c>
      <c r="L95" s="23"/>
      <c r="M95" s="23"/>
      <c r="N95" s="22"/>
      <c r="O95" s="22"/>
      <c r="P95" s="25"/>
      <c r="Q95" s="213">
        <f t="shared" si="99"/>
        <v>0</v>
      </c>
    </row>
    <row r="96" spans="2:17" ht="15.75" x14ac:dyDescent="0.25">
      <c r="B96" s="289">
        <v>26</v>
      </c>
      <c r="C96" s="289" t="s">
        <v>202</v>
      </c>
      <c r="D96" s="290" t="str">
        <f t="shared" ref="D96:J96" si="112">IF(ISBLANK(D93),"",D93)</f>
        <v/>
      </c>
      <c r="E96" s="297" t="str">
        <f t="shared" si="112"/>
        <v/>
      </c>
      <c r="F96" s="298" t="str">
        <f t="shared" si="112"/>
        <v/>
      </c>
      <c r="G96" s="298" t="str">
        <f t="shared" si="112"/>
        <v/>
      </c>
      <c r="H96" s="298" t="str">
        <f t="shared" si="112"/>
        <v/>
      </c>
      <c r="I96" s="243" t="str">
        <f t="shared" si="112"/>
        <v/>
      </c>
      <c r="J96" s="243" t="str">
        <f t="shared" si="112"/>
        <v/>
      </c>
      <c r="K96" s="243" t="str">
        <f>IF(NOT(ISBLANK(E93)),$K$32,"")</f>
        <v/>
      </c>
      <c r="L96" s="299">
        <f t="shared" ref="L96" si="113">SUM(L93:L95)</f>
        <v>0</v>
      </c>
      <c r="M96" s="299">
        <f>SUM(M93:M95)</f>
        <v>0</v>
      </c>
      <c r="N96" s="300">
        <f t="shared" ref="N96:P96" si="114">SUM(N93:N95)</f>
        <v>0</v>
      </c>
      <c r="O96" s="300">
        <f t="shared" si="114"/>
        <v>0</v>
      </c>
      <c r="P96" s="301">
        <f t="shared" si="114"/>
        <v>0</v>
      </c>
      <c r="Q96" s="243">
        <f t="shared" si="99"/>
        <v>0</v>
      </c>
    </row>
    <row r="97" spans="2:17" x14ac:dyDescent="0.2">
      <c r="B97" s="240">
        <v>27</v>
      </c>
      <c r="C97" s="228" t="s">
        <v>23</v>
      </c>
      <c r="D97" s="263" t="str">
        <f>IF(Q100&lt;&gt;0,VLOOKUP($E$9,Info_County_Code,2,FALSE),"")</f>
        <v/>
      </c>
      <c r="E97" s="116"/>
      <c r="F97" s="29"/>
      <c r="G97" s="29"/>
      <c r="H97" s="29"/>
      <c r="I97" s="22"/>
      <c r="J97" s="22"/>
      <c r="K97" s="282" t="str">
        <f>IF(NOT(ISBLANK(E97)),$K$29,"")</f>
        <v/>
      </c>
      <c r="L97" s="23"/>
      <c r="M97" s="23"/>
      <c r="N97" s="22"/>
      <c r="O97" s="22"/>
      <c r="P97" s="25"/>
      <c r="Q97" s="213">
        <f t="shared" ref="Q97:Q100" si="115">SUM(L97:P97)</f>
        <v>0</v>
      </c>
    </row>
    <row r="98" spans="2:17" x14ac:dyDescent="0.2">
      <c r="B98" s="240">
        <v>27</v>
      </c>
      <c r="C98" s="187" t="s">
        <v>25</v>
      </c>
      <c r="D98" s="283" t="str">
        <f t="shared" ref="D98:J98" si="116">IF(ISBLANK(D97),"",D97)</f>
        <v/>
      </c>
      <c r="E98" s="284" t="str">
        <f t="shared" si="116"/>
        <v/>
      </c>
      <c r="F98" s="285" t="str">
        <f t="shared" si="116"/>
        <v/>
      </c>
      <c r="G98" s="285" t="str">
        <f t="shared" si="116"/>
        <v/>
      </c>
      <c r="H98" s="285" t="str">
        <f t="shared" si="116"/>
        <v/>
      </c>
      <c r="I98" s="286" t="str">
        <f t="shared" si="116"/>
        <v/>
      </c>
      <c r="J98" s="286" t="str">
        <f t="shared" si="116"/>
        <v/>
      </c>
      <c r="K98" s="239" t="str">
        <f>IF(NOT(ISBLANK(E97)),$K$30,"")</f>
        <v/>
      </c>
      <c r="L98" s="23"/>
      <c r="M98" s="23"/>
      <c r="N98" s="22"/>
      <c r="O98" s="22"/>
      <c r="P98" s="25"/>
      <c r="Q98" s="213">
        <f t="shared" si="115"/>
        <v>0</v>
      </c>
    </row>
    <row r="99" spans="2:17" x14ac:dyDescent="0.2">
      <c r="B99" s="240">
        <v>27</v>
      </c>
      <c r="C99" s="187" t="s">
        <v>27</v>
      </c>
      <c r="D99" s="283" t="str">
        <f t="shared" ref="D99:J99" si="117">IF(ISBLANK(D97),"",D97)</f>
        <v/>
      </c>
      <c r="E99" s="287" t="str">
        <f t="shared" si="117"/>
        <v/>
      </c>
      <c r="F99" s="288" t="str">
        <f t="shared" si="117"/>
        <v/>
      </c>
      <c r="G99" s="288" t="str">
        <f t="shared" si="117"/>
        <v/>
      </c>
      <c r="H99" s="288" t="str">
        <f t="shared" si="117"/>
        <v/>
      </c>
      <c r="I99" s="239" t="str">
        <f t="shared" si="117"/>
        <v/>
      </c>
      <c r="J99" s="239" t="str">
        <f t="shared" si="117"/>
        <v/>
      </c>
      <c r="K99" s="239" t="str">
        <f>IF(NOT(ISBLANK(E97)),$K$31,"")</f>
        <v/>
      </c>
      <c r="L99" s="23"/>
      <c r="M99" s="23"/>
      <c r="N99" s="22"/>
      <c r="O99" s="22"/>
      <c r="P99" s="25"/>
      <c r="Q99" s="213">
        <f t="shared" si="115"/>
        <v>0</v>
      </c>
    </row>
    <row r="100" spans="2:17" ht="15.75" x14ac:dyDescent="0.25">
      <c r="B100" s="289">
        <v>27</v>
      </c>
      <c r="C100" s="289" t="s">
        <v>202</v>
      </c>
      <c r="D100" s="290" t="str">
        <f t="shared" ref="D100:J100" si="118">IF(ISBLANK(D97),"",D97)</f>
        <v/>
      </c>
      <c r="E100" s="297" t="str">
        <f t="shared" si="118"/>
        <v/>
      </c>
      <c r="F100" s="298" t="str">
        <f t="shared" si="118"/>
        <v/>
      </c>
      <c r="G100" s="298" t="str">
        <f t="shared" si="118"/>
        <v/>
      </c>
      <c r="H100" s="298" t="str">
        <f t="shared" si="118"/>
        <v/>
      </c>
      <c r="I100" s="243" t="str">
        <f t="shared" si="118"/>
        <v/>
      </c>
      <c r="J100" s="243" t="str">
        <f t="shared" si="118"/>
        <v/>
      </c>
      <c r="K100" s="243" t="str">
        <f>IF(NOT(ISBLANK(E97)),$K$32,"")</f>
        <v/>
      </c>
      <c r="L100" s="299">
        <f t="shared" ref="L100" si="119">SUM(L97:L99)</f>
        <v>0</v>
      </c>
      <c r="M100" s="299">
        <f>SUM(M97:M99)</f>
        <v>0</v>
      </c>
      <c r="N100" s="300">
        <f t="shared" ref="N100:P100" si="120">SUM(N97:N99)</f>
        <v>0</v>
      </c>
      <c r="O100" s="300">
        <f t="shared" si="120"/>
        <v>0</v>
      </c>
      <c r="P100" s="301">
        <f t="shared" si="120"/>
        <v>0</v>
      </c>
      <c r="Q100" s="243">
        <f t="shared" si="115"/>
        <v>0</v>
      </c>
    </row>
    <row r="101" spans="2:17" x14ac:dyDescent="0.2">
      <c r="B101" s="240">
        <v>28</v>
      </c>
      <c r="C101" s="228" t="s">
        <v>23</v>
      </c>
      <c r="D101" s="263" t="str">
        <f>IF(Q104&lt;&gt;0,VLOOKUP($E$9,Info_County_Code,2,FALSE),"")</f>
        <v/>
      </c>
      <c r="E101" s="116"/>
      <c r="F101" s="29"/>
      <c r="G101" s="29"/>
      <c r="H101" s="29"/>
      <c r="I101" s="22"/>
      <c r="J101" s="22"/>
      <c r="K101" s="282" t="str">
        <f>IF(NOT(ISBLANK(E101)),$K$29,"")</f>
        <v/>
      </c>
      <c r="L101" s="23"/>
      <c r="M101" s="23"/>
      <c r="N101" s="22"/>
      <c r="O101" s="22"/>
      <c r="P101" s="25"/>
      <c r="Q101" s="213">
        <f t="shared" si="99"/>
        <v>0</v>
      </c>
    </row>
    <row r="102" spans="2:17" x14ac:dyDescent="0.2">
      <c r="B102" s="240">
        <v>28</v>
      </c>
      <c r="C102" s="187" t="s">
        <v>25</v>
      </c>
      <c r="D102" s="283" t="str">
        <f t="shared" ref="D102:J102" si="121">IF(ISBLANK(D101),"",D101)</f>
        <v/>
      </c>
      <c r="E102" s="284" t="str">
        <f t="shared" si="121"/>
        <v/>
      </c>
      <c r="F102" s="285" t="str">
        <f t="shared" si="121"/>
        <v/>
      </c>
      <c r="G102" s="285" t="str">
        <f t="shared" si="121"/>
        <v/>
      </c>
      <c r="H102" s="285" t="str">
        <f t="shared" si="121"/>
        <v/>
      </c>
      <c r="I102" s="286" t="str">
        <f t="shared" si="121"/>
        <v/>
      </c>
      <c r="J102" s="286" t="str">
        <f t="shared" si="121"/>
        <v/>
      </c>
      <c r="K102" s="239" t="str">
        <f>IF(NOT(ISBLANK(E101)),$K$30,"")</f>
        <v/>
      </c>
      <c r="L102" s="23"/>
      <c r="M102" s="23"/>
      <c r="N102" s="22"/>
      <c r="O102" s="22"/>
      <c r="P102" s="25"/>
      <c r="Q102" s="213">
        <f t="shared" si="99"/>
        <v>0</v>
      </c>
    </row>
    <row r="103" spans="2:17" x14ac:dyDescent="0.2">
      <c r="B103" s="240">
        <v>28</v>
      </c>
      <c r="C103" s="187" t="s">
        <v>27</v>
      </c>
      <c r="D103" s="283" t="str">
        <f t="shared" ref="D103:J103" si="122">IF(ISBLANK(D101),"",D101)</f>
        <v/>
      </c>
      <c r="E103" s="287" t="str">
        <f t="shared" si="122"/>
        <v/>
      </c>
      <c r="F103" s="288" t="str">
        <f t="shared" si="122"/>
        <v/>
      </c>
      <c r="G103" s="288" t="str">
        <f t="shared" si="122"/>
        <v/>
      </c>
      <c r="H103" s="288" t="str">
        <f t="shared" si="122"/>
        <v/>
      </c>
      <c r="I103" s="239" t="str">
        <f t="shared" si="122"/>
        <v/>
      </c>
      <c r="J103" s="239" t="str">
        <f t="shared" si="122"/>
        <v/>
      </c>
      <c r="K103" s="239" t="str">
        <f>IF(NOT(ISBLANK(E101)),$K$31,"")</f>
        <v/>
      </c>
      <c r="L103" s="23"/>
      <c r="M103" s="23"/>
      <c r="N103" s="22"/>
      <c r="O103" s="22"/>
      <c r="P103" s="25"/>
      <c r="Q103" s="213">
        <f t="shared" si="99"/>
        <v>0</v>
      </c>
    </row>
    <row r="104" spans="2:17" ht="15.75" x14ac:dyDescent="0.25">
      <c r="B104" s="289">
        <v>28</v>
      </c>
      <c r="C104" s="289" t="s">
        <v>202</v>
      </c>
      <c r="D104" s="290" t="str">
        <f t="shared" ref="D104:J104" si="123">IF(ISBLANK(D101),"",D101)</f>
        <v/>
      </c>
      <c r="E104" s="297" t="str">
        <f t="shared" si="123"/>
        <v/>
      </c>
      <c r="F104" s="298" t="str">
        <f t="shared" si="123"/>
        <v/>
      </c>
      <c r="G104" s="298" t="str">
        <f t="shared" si="123"/>
        <v/>
      </c>
      <c r="H104" s="298" t="str">
        <f t="shared" si="123"/>
        <v/>
      </c>
      <c r="I104" s="243" t="str">
        <f t="shared" si="123"/>
        <v/>
      </c>
      <c r="J104" s="243" t="str">
        <f t="shared" si="123"/>
        <v/>
      </c>
      <c r="K104" s="243" t="str">
        <f>IF(NOT(ISBLANK(E101)),$K$32,"")</f>
        <v/>
      </c>
      <c r="L104" s="299">
        <f t="shared" ref="L104" si="124">SUM(L101:L103)</f>
        <v>0</v>
      </c>
      <c r="M104" s="299">
        <f>SUM(M101:M103)</f>
        <v>0</v>
      </c>
      <c r="N104" s="300">
        <f t="shared" ref="N104:P104" si="125">SUM(N101:N103)</f>
        <v>0</v>
      </c>
      <c r="O104" s="300">
        <f t="shared" si="125"/>
        <v>0</v>
      </c>
      <c r="P104" s="301">
        <f t="shared" si="125"/>
        <v>0</v>
      </c>
      <c r="Q104" s="243">
        <f t="shared" si="99"/>
        <v>0</v>
      </c>
    </row>
    <row r="105" spans="2:17" x14ac:dyDescent="0.2">
      <c r="B105" s="240">
        <v>29</v>
      </c>
      <c r="C105" s="228" t="s">
        <v>23</v>
      </c>
      <c r="D105" s="263" t="str">
        <f>IF(Q108&lt;&gt;0,VLOOKUP($E$9,Info_County_Code,2,FALSE),"")</f>
        <v/>
      </c>
      <c r="E105" s="116"/>
      <c r="F105" s="29"/>
      <c r="G105" s="29"/>
      <c r="H105" s="29"/>
      <c r="I105" s="22"/>
      <c r="J105" s="22"/>
      <c r="K105" s="282" t="str">
        <f>IF(NOT(ISBLANK(E105)),$K$29,"")</f>
        <v/>
      </c>
      <c r="L105" s="23"/>
      <c r="M105" s="23"/>
      <c r="N105" s="22"/>
      <c r="O105" s="22"/>
      <c r="P105" s="25"/>
      <c r="Q105" s="213">
        <f t="shared" ref="Q105:Q108" si="126">SUM(L105:P105)</f>
        <v>0</v>
      </c>
    </row>
    <row r="106" spans="2:17" x14ac:dyDescent="0.2">
      <c r="B106" s="240">
        <v>29</v>
      </c>
      <c r="C106" s="187" t="s">
        <v>25</v>
      </c>
      <c r="D106" s="283" t="str">
        <f t="shared" ref="D106:J106" si="127">IF(ISBLANK(D105),"",D105)</f>
        <v/>
      </c>
      <c r="E106" s="284" t="str">
        <f t="shared" si="127"/>
        <v/>
      </c>
      <c r="F106" s="285" t="str">
        <f t="shared" si="127"/>
        <v/>
      </c>
      <c r="G106" s="285" t="str">
        <f t="shared" si="127"/>
        <v/>
      </c>
      <c r="H106" s="285" t="str">
        <f t="shared" si="127"/>
        <v/>
      </c>
      <c r="I106" s="286" t="str">
        <f t="shared" si="127"/>
        <v/>
      </c>
      <c r="J106" s="286" t="str">
        <f t="shared" si="127"/>
        <v/>
      </c>
      <c r="K106" s="239" t="str">
        <f>IF(NOT(ISBLANK(E105)),$K$30,"")</f>
        <v/>
      </c>
      <c r="L106" s="23"/>
      <c r="M106" s="23"/>
      <c r="N106" s="22"/>
      <c r="O106" s="22"/>
      <c r="P106" s="25"/>
      <c r="Q106" s="213">
        <f t="shared" si="126"/>
        <v>0</v>
      </c>
    </row>
    <row r="107" spans="2:17" x14ac:dyDescent="0.2">
      <c r="B107" s="240">
        <v>29</v>
      </c>
      <c r="C107" s="187" t="s">
        <v>27</v>
      </c>
      <c r="D107" s="283" t="str">
        <f t="shared" ref="D107:J107" si="128">IF(ISBLANK(D105),"",D105)</f>
        <v/>
      </c>
      <c r="E107" s="287" t="str">
        <f t="shared" si="128"/>
        <v/>
      </c>
      <c r="F107" s="288" t="str">
        <f t="shared" si="128"/>
        <v/>
      </c>
      <c r="G107" s="288" t="str">
        <f t="shared" si="128"/>
        <v/>
      </c>
      <c r="H107" s="288" t="str">
        <f t="shared" si="128"/>
        <v/>
      </c>
      <c r="I107" s="239" t="str">
        <f t="shared" si="128"/>
        <v/>
      </c>
      <c r="J107" s="239" t="str">
        <f t="shared" si="128"/>
        <v/>
      </c>
      <c r="K107" s="239" t="str">
        <f>IF(NOT(ISBLANK(E105)),$K$31,"")</f>
        <v/>
      </c>
      <c r="L107" s="23"/>
      <c r="M107" s="23"/>
      <c r="N107" s="22"/>
      <c r="O107" s="22"/>
      <c r="P107" s="25"/>
      <c r="Q107" s="213">
        <f t="shared" si="126"/>
        <v>0</v>
      </c>
    </row>
    <row r="108" spans="2:17" ht="15.75" x14ac:dyDescent="0.25">
      <c r="B108" s="289">
        <v>29</v>
      </c>
      <c r="C108" s="289" t="s">
        <v>202</v>
      </c>
      <c r="D108" s="290" t="str">
        <f t="shared" ref="D108:J108" si="129">IF(ISBLANK(D105),"",D105)</f>
        <v/>
      </c>
      <c r="E108" s="297" t="str">
        <f t="shared" si="129"/>
        <v/>
      </c>
      <c r="F108" s="298" t="str">
        <f t="shared" si="129"/>
        <v/>
      </c>
      <c r="G108" s="298" t="str">
        <f t="shared" si="129"/>
        <v/>
      </c>
      <c r="H108" s="298" t="str">
        <f t="shared" si="129"/>
        <v/>
      </c>
      <c r="I108" s="243" t="str">
        <f t="shared" si="129"/>
        <v/>
      </c>
      <c r="J108" s="243" t="str">
        <f t="shared" si="129"/>
        <v/>
      </c>
      <c r="K108" s="243" t="str">
        <f>IF(NOT(ISBLANK(E105)),$K$32,"")</f>
        <v/>
      </c>
      <c r="L108" s="299">
        <f t="shared" ref="L108" si="130">SUM(L105:L107)</f>
        <v>0</v>
      </c>
      <c r="M108" s="299">
        <f>SUM(M105:M107)</f>
        <v>0</v>
      </c>
      <c r="N108" s="300">
        <f t="shared" ref="N108:P108" si="131">SUM(N105:N107)</f>
        <v>0</v>
      </c>
      <c r="O108" s="300">
        <f t="shared" si="131"/>
        <v>0</v>
      </c>
      <c r="P108" s="301">
        <f t="shared" si="131"/>
        <v>0</v>
      </c>
      <c r="Q108" s="243">
        <f t="shared" si="126"/>
        <v>0</v>
      </c>
    </row>
    <row r="109" spans="2:17" x14ac:dyDescent="0.2">
      <c r="B109" s="240">
        <v>30</v>
      </c>
      <c r="C109" s="228" t="s">
        <v>23</v>
      </c>
      <c r="D109" s="263" t="str">
        <f>IF(Q112&lt;&gt;0,VLOOKUP($E$9,Info_County_Code,2,FALSE),"")</f>
        <v/>
      </c>
      <c r="E109" s="116"/>
      <c r="F109" s="29"/>
      <c r="G109" s="29"/>
      <c r="H109" s="29"/>
      <c r="I109" s="22"/>
      <c r="J109" s="22"/>
      <c r="K109" s="282" t="str">
        <f>IF(NOT(ISBLANK(E109)),$K$29,"")</f>
        <v/>
      </c>
      <c r="L109" s="23"/>
      <c r="M109" s="23"/>
      <c r="N109" s="22"/>
      <c r="O109" s="22"/>
      <c r="P109" s="25"/>
      <c r="Q109" s="213">
        <f t="shared" si="99"/>
        <v>0</v>
      </c>
    </row>
    <row r="110" spans="2:17" x14ac:dyDescent="0.2">
      <c r="B110" s="240">
        <v>30</v>
      </c>
      <c r="C110" s="187" t="s">
        <v>25</v>
      </c>
      <c r="D110" s="283" t="str">
        <f t="shared" ref="D110:J110" si="132">IF(ISBLANK(D109),"",D109)</f>
        <v/>
      </c>
      <c r="E110" s="284" t="str">
        <f t="shared" si="132"/>
        <v/>
      </c>
      <c r="F110" s="285" t="str">
        <f t="shared" si="132"/>
        <v/>
      </c>
      <c r="G110" s="285" t="str">
        <f t="shared" si="132"/>
        <v/>
      </c>
      <c r="H110" s="285" t="str">
        <f t="shared" si="132"/>
        <v/>
      </c>
      <c r="I110" s="286" t="str">
        <f t="shared" si="132"/>
        <v/>
      </c>
      <c r="J110" s="286" t="str">
        <f t="shared" si="132"/>
        <v/>
      </c>
      <c r="K110" s="239" t="str">
        <f>IF(NOT(ISBLANK(E109)),$K$30,"")</f>
        <v/>
      </c>
      <c r="L110" s="23"/>
      <c r="M110" s="23"/>
      <c r="N110" s="22"/>
      <c r="O110" s="22"/>
      <c r="P110" s="25"/>
      <c r="Q110" s="213">
        <f t="shared" si="99"/>
        <v>0</v>
      </c>
    </row>
    <row r="111" spans="2:17" x14ac:dyDescent="0.2">
      <c r="B111" s="240">
        <v>30</v>
      </c>
      <c r="C111" s="187" t="s">
        <v>27</v>
      </c>
      <c r="D111" s="283" t="str">
        <f t="shared" ref="D111:J111" si="133">IF(ISBLANK(D109),"",D109)</f>
        <v/>
      </c>
      <c r="E111" s="287" t="str">
        <f t="shared" si="133"/>
        <v/>
      </c>
      <c r="F111" s="288" t="str">
        <f t="shared" si="133"/>
        <v/>
      </c>
      <c r="G111" s="288" t="str">
        <f t="shared" si="133"/>
        <v/>
      </c>
      <c r="H111" s="288" t="str">
        <f t="shared" si="133"/>
        <v/>
      </c>
      <c r="I111" s="239" t="str">
        <f t="shared" si="133"/>
        <v/>
      </c>
      <c r="J111" s="239" t="str">
        <f t="shared" si="133"/>
        <v/>
      </c>
      <c r="K111" s="239" t="str">
        <f>IF(NOT(ISBLANK(E109)),$K$31,"")</f>
        <v/>
      </c>
      <c r="L111" s="23"/>
      <c r="M111" s="23"/>
      <c r="N111" s="22"/>
      <c r="O111" s="22"/>
      <c r="P111" s="25"/>
      <c r="Q111" s="213">
        <f t="shared" si="99"/>
        <v>0</v>
      </c>
    </row>
    <row r="112" spans="2:17" ht="15.75" x14ac:dyDescent="0.25">
      <c r="B112" s="289">
        <v>30</v>
      </c>
      <c r="C112" s="289" t="s">
        <v>202</v>
      </c>
      <c r="D112" s="290" t="str">
        <f t="shared" ref="D112:J112" si="134">IF(ISBLANK(D109),"",D109)</f>
        <v/>
      </c>
      <c r="E112" s="297" t="str">
        <f t="shared" si="134"/>
        <v/>
      </c>
      <c r="F112" s="298" t="str">
        <f t="shared" si="134"/>
        <v/>
      </c>
      <c r="G112" s="298" t="str">
        <f t="shared" si="134"/>
        <v/>
      </c>
      <c r="H112" s="298" t="str">
        <f t="shared" si="134"/>
        <v/>
      </c>
      <c r="I112" s="243" t="str">
        <f t="shared" si="134"/>
        <v/>
      </c>
      <c r="J112" s="243" t="str">
        <f t="shared" si="134"/>
        <v/>
      </c>
      <c r="K112" s="243" t="str">
        <f>IF(NOT(ISBLANK(E109)),$K$32,"")</f>
        <v/>
      </c>
      <c r="L112" s="299">
        <f t="shared" ref="L112" si="135">SUM(L109:L111)</f>
        <v>0</v>
      </c>
      <c r="M112" s="299">
        <f>SUM(M109:M111)</f>
        <v>0</v>
      </c>
      <c r="N112" s="300">
        <f t="shared" ref="N112:P112" si="136">SUM(N109:N111)</f>
        <v>0</v>
      </c>
      <c r="O112" s="300">
        <f t="shared" si="136"/>
        <v>0</v>
      </c>
      <c r="P112" s="301">
        <f t="shared" si="136"/>
        <v>0</v>
      </c>
      <c r="Q112" s="243">
        <f t="shared" si="99"/>
        <v>0</v>
      </c>
    </row>
    <row r="113" spans="2:17" x14ac:dyDescent="0.2">
      <c r="B113" s="240">
        <v>31</v>
      </c>
      <c r="C113" s="228" t="s">
        <v>23</v>
      </c>
      <c r="D113" s="263" t="str">
        <f>IF(Q116&lt;&gt;0,VLOOKUP($E$9,Info_County_Code,2,FALSE),"")</f>
        <v/>
      </c>
      <c r="E113" s="116"/>
      <c r="F113" s="29"/>
      <c r="G113" s="29"/>
      <c r="H113" s="29"/>
      <c r="I113" s="22"/>
      <c r="J113" s="22"/>
      <c r="K113" s="282" t="str">
        <f>IF(NOT(ISBLANK(E113)),$K$29,"")</f>
        <v/>
      </c>
      <c r="L113" s="23"/>
      <c r="M113" s="23"/>
      <c r="N113" s="22"/>
      <c r="O113" s="22"/>
      <c r="P113" s="25"/>
      <c r="Q113" s="213">
        <f t="shared" ref="Q113:Q116" si="137">SUM(L113:P113)</f>
        <v>0</v>
      </c>
    </row>
    <row r="114" spans="2:17" x14ac:dyDescent="0.2">
      <c r="B114" s="240">
        <v>31</v>
      </c>
      <c r="C114" s="187" t="s">
        <v>25</v>
      </c>
      <c r="D114" s="283" t="str">
        <f t="shared" ref="D114:J114" si="138">IF(ISBLANK(D113),"",D113)</f>
        <v/>
      </c>
      <c r="E114" s="284" t="str">
        <f t="shared" si="138"/>
        <v/>
      </c>
      <c r="F114" s="285" t="str">
        <f t="shared" si="138"/>
        <v/>
      </c>
      <c r="G114" s="285" t="str">
        <f t="shared" si="138"/>
        <v/>
      </c>
      <c r="H114" s="285" t="str">
        <f t="shared" si="138"/>
        <v/>
      </c>
      <c r="I114" s="286" t="str">
        <f t="shared" si="138"/>
        <v/>
      </c>
      <c r="J114" s="286" t="str">
        <f t="shared" si="138"/>
        <v/>
      </c>
      <c r="K114" s="239" t="str">
        <f>IF(NOT(ISBLANK(E113)),$K$30,"")</f>
        <v/>
      </c>
      <c r="L114" s="23"/>
      <c r="M114" s="23"/>
      <c r="N114" s="22"/>
      <c r="O114" s="22"/>
      <c r="P114" s="25"/>
      <c r="Q114" s="213">
        <f t="shared" si="137"/>
        <v>0</v>
      </c>
    </row>
    <row r="115" spans="2:17" x14ac:dyDescent="0.2">
      <c r="B115" s="240">
        <v>31</v>
      </c>
      <c r="C115" s="187" t="s">
        <v>27</v>
      </c>
      <c r="D115" s="283" t="str">
        <f t="shared" ref="D115:J115" si="139">IF(ISBLANK(D113),"",D113)</f>
        <v/>
      </c>
      <c r="E115" s="287" t="str">
        <f t="shared" si="139"/>
        <v/>
      </c>
      <c r="F115" s="288" t="str">
        <f t="shared" si="139"/>
        <v/>
      </c>
      <c r="G115" s="288" t="str">
        <f t="shared" si="139"/>
        <v/>
      </c>
      <c r="H115" s="288" t="str">
        <f t="shared" si="139"/>
        <v/>
      </c>
      <c r="I115" s="239" t="str">
        <f t="shared" si="139"/>
        <v/>
      </c>
      <c r="J115" s="239" t="str">
        <f t="shared" si="139"/>
        <v/>
      </c>
      <c r="K115" s="239" t="str">
        <f>IF(NOT(ISBLANK(E113)),$K$31,"")</f>
        <v/>
      </c>
      <c r="L115" s="23"/>
      <c r="M115" s="23"/>
      <c r="N115" s="22"/>
      <c r="O115" s="22"/>
      <c r="P115" s="25"/>
      <c r="Q115" s="213">
        <f t="shared" si="137"/>
        <v>0</v>
      </c>
    </row>
    <row r="116" spans="2:17" ht="15.75" x14ac:dyDescent="0.25">
      <c r="B116" s="289">
        <v>31</v>
      </c>
      <c r="C116" s="289" t="s">
        <v>202</v>
      </c>
      <c r="D116" s="290" t="str">
        <f t="shared" ref="D116:J116" si="140">IF(ISBLANK(D113),"",D113)</f>
        <v/>
      </c>
      <c r="E116" s="297" t="str">
        <f t="shared" si="140"/>
        <v/>
      </c>
      <c r="F116" s="298" t="str">
        <f t="shared" si="140"/>
        <v/>
      </c>
      <c r="G116" s="298" t="str">
        <f t="shared" si="140"/>
        <v/>
      </c>
      <c r="H116" s="298" t="str">
        <f t="shared" si="140"/>
        <v/>
      </c>
      <c r="I116" s="243" t="str">
        <f t="shared" si="140"/>
        <v/>
      </c>
      <c r="J116" s="243" t="str">
        <f t="shared" si="140"/>
        <v/>
      </c>
      <c r="K116" s="243" t="str">
        <f>IF(NOT(ISBLANK(E113)),$K$32,"")</f>
        <v/>
      </c>
      <c r="L116" s="299">
        <f t="shared" ref="L116" si="141">SUM(L113:L115)</f>
        <v>0</v>
      </c>
      <c r="M116" s="299">
        <f>SUM(M113:M115)</f>
        <v>0</v>
      </c>
      <c r="N116" s="300">
        <f t="shared" ref="N116:P116" si="142">SUM(N113:N115)</f>
        <v>0</v>
      </c>
      <c r="O116" s="300">
        <f t="shared" si="142"/>
        <v>0</v>
      </c>
      <c r="P116" s="301">
        <f t="shared" si="142"/>
        <v>0</v>
      </c>
      <c r="Q116" s="243">
        <f t="shared" si="137"/>
        <v>0</v>
      </c>
    </row>
    <row r="117" spans="2:17" x14ac:dyDescent="0.2">
      <c r="B117" s="240">
        <v>32</v>
      </c>
      <c r="C117" s="228" t="s">
        <v>23</v>
      </c>
      <c r="D117" s="263" t="str">
        <f>IF(Q120&lt;&gt;0,VLOOKUP($E$9,Info_County_Code,2,FALSE),"")</f>
        <v/>
      </c>
      <c r="E117" s="116"/>
      <c r="F117" s="29"/>
      <c r="G117" s="29"/>
      <c r="H117" s="29"/>
      <c r="I117" s="22"/>
      <c r="J117" s="22"/>
      <c r="K117" s="282" t="str">
        <f>IF(NOT(ISBLANK(E117)),$K$29,"")</f>
        <v/>
      </c>
      <c r="L117" s="23"/>
      <c r="M117" s="23"/>
      <c r="N117" s="22"/>
      <c r="O117" s="22"/>
      <c r="P117" s="25"/>
      <c r="Q117" s="213">
        <f t="shared" si="99"/>
        <v>0</v>
      </c>
    </row>
    <row r="118" spans="2:17" x14ac:dyDescent="0.2">
      <c r="B118" s="240">
        <v>32</v>
      </c>
      <c r="C118" s="187" t="s">
        <v>25</v>
      </c>
      <c r="D118" s="283" t="str">
        <f t="shared" ref="D118:J118" si="143">IF(ISBLANK(D117),"",D117)</f>
        <v/>
      </c>
      <c r="E118" s="284" t="str">
        <f t="shared" si="143"/>
        <v/>
      </c>
      <c r="F118" s="285" t="str">
        <f t="shared" si="143"/>
        <v/>
      </c>
      <c r="G118" s="285" t="str">
        <f t="shared" si="143"/>
        <v/>
      </c>
      <c r="H118" s="285" t="str">
        <f t="shared" si="143"/>
        <v/>
      </c>
      <c r="I118" s="286" t="str">
        <f t="shared" si="143"/>
        <v/>
      </c>
      <c r="J118" s="286" t="str">
        <f t="shared" si="143"/>
        <v/>
      </c>
      <c r="K118" s="239" t="str">
        <f>IF(NOT(ISBLANK(E117)),$K$30,"")</f>
        <v/>
      </c>
      <c r="L118" s="23"/>
      <c r="M118" s="23"/>
      <c r="N118" s="22"/>
      <c r="O118" s="22"/>
      <c r="P118" s="25"/>
      <c r="Q118" s="213">
        <f t="shared" si="99"/>
        <v>0</v>
      </c>
    </row>
    <row r="119" spans="2:17" x14ac:dyDescent="0.2">
      <c r="B119" s="240">
        <v>32</v>
      </c>
      <c r="C119" s="187" t="s">
        <v>27</v>
      </c>
      <c r="D119" s="283" t="str">
        <f t="shared" ref="D119:J119" si="144">IF(ISBLANK(D117),"",D117)</f>
        <v/>
      </c>
      <c r="E119" s="287" t="str">
        <f t="shared" si="144"/>
        <v/>
      </c>
      <c r="F119" s="288" t="str">
        <f t="shared" si="144"/>
        <v/>
      </c>
      <c r="G119" s="288" t="str">
        <f t="shared" si="144"/>
        <v/>
      </c>
      <c r="H119" s="288" t="str">
        <f t="shared" si="144"/>
        <v/>
      </c>
      <c r="I119" s="239" t="str">
        <f t="shared" si="144"/>
        <v/>
      </c>
      <c r="J119" s="239" t="str">
        <f t="shared" si="144"/>
        <v/>
      </c>
      <c r="K119" s="239" t="str">
        <f>IF(NOT(ISBLANK(E117)),$K$31,"")</f>
        <v/>
      </c>
      <c r="L119" s="23"/>
      <c r="M119" s="23"/>
      <c r="N119" s="22"/>
      <c r="O119" s="22"/>
      <c r="P119" s="25"/>
      <c r="Q119" s="213">
        <f t="shared" si="99"/>
        <v>0</v>
      </c>
    </row>
    <row r="120" spans="2:17" ht="15.75" x14ac:dyDescent="0.25">
      <c r="B120" s="289">
        <v>32</v>
      </c>
      <c r="C120" s="289" t="s">
        <v>202</v>
      </c>
      <c r="D120" s="290" t="str">
        <f t="shared" ref="D120:J120" si="145">IF(ISBLANK(D117),"",D117)</f>
        <v/>
      </c>
      <c r="E120" s="297" t="str">
        <f t="shared" si="145"/>
        <v/>
      </c>
      <c r="F120" s="298" t="str">
        <f t="shared" si="145"/>
        <v/>
      </c>
      <c r="G120" s="298" t="str">
        <f t="shared" si="145"/>
        <v/>
      </c>
      <c r="H120" s="298" t="str">
        <f t="shared" si="145"/>
        <v/>
      </c>
      <c r="I120" s="243" t="str">
        <f t="shared" si="145"/>
        <v/>
      </c>
      <c r="J120" s="243" t="str">
        <f t="shared" si="145"/>
        <v/>
      </c>
      <c r="K120" s="243" t="str">
        <f>IF(NOT(ISBLANK(E117)),$K$32,"")</f>
        <v/>
      </c>
      <c r="L120" s="299">
        <f t="shared" ref="L120" si="146">SUM(L117:L119)</f>
        <v>0</v>
      </c>
      <c r="M120" s="299">
        <f>SUM(M117:M119)</f>
        <v>0</v>
      </c>
      <c r="N120" s="300">
        <f t="shared" ref="N120:P120" si="147">SUM(N117:N119)</f>
        <v>0</v>
      </c>
      <c r="O120" s="300">
        <f t="shared" si="147"/>
        <v>0</v>
      </c>
      <c r="P120" s="301">
        <f t="shared" si="147"/>
        <v>0</v>
      </c>
      <c r="Q120" s="243">
        <f t="shared" si="99"/>
        <v>0</v>
      </c>
    </row>
    <row r="121" spans="2:17" x14ac:dyDescent="0.2">
      <c r="B121" s="240">
        <v>33</v>
      </c>
      <c r="C121" s="228" t="s">
        <v>23</v>
      </c>
      <c r="D121" s="263" t="str">
        <f>IF(Q124&lt;&gt;0,VLOOKUP($E$9,Info_County_Code,2,FALSE),"")</f>
        <v/>
      </c>
      <c r="E121" s="116"/>
      <c r="F121" s="29"/>
      <c r="G121" s="29"/>
      <c r="H121" s="29"/>
      <c r="I121" s="22"/>
      <c r="J121" s="22"/>
      <c r="K121" s="282" t="str">
        <f>IF(NOT(ISBLANK(E121)),$K$29,"")</f>
        <v/>
      </c>
      <c r="L121" s="23"/>
      <c r="M121" s="23"/>
      <c r="N121" s="22"/>
      <c r="O121" s="22"/>
      <c r="P121" s="25"/>
      <c r="Q121" s="213">
        <f t="shared" ref="Q121:Q124" si="148">SUM(L121:P121)</f>
        <v>0</v>
      </c>
    </row>
    <row r="122" spans="2:17" x14ac:dyDescent="0.2">
      <c r="B122" s="240">
        <v>33</v>
      </c>
      <c r="C122" s="187" t="s">
        <v>25</v>
      </c>
      <c r="D122" s="283" t="str">
        <f t="shared" ref="D122:J122" si="149">IF(ISBLANK(D121),"",D121)</f>
        <v/>
      </c>
      <c r="E122" s="284" t="str">
        <f t="shared" si="149"/>
        <v/>
      </c>
      <c r="F122" s="285" t="str">
        <f t="shared" si="149"/>
        <v/>
      </c>
      <c r="G122" s="285" t="str">
        <f t="shared" si="149"/>
        <v/>
      </c>
      <c r="H122" s="285" t="str">
        <f t="shared" si="149"/>
        <v/>
      </c>
      <c r="I122" s="286" t="str">
        <f t="shared" si="149"/>
        <v/>
      </c>
      <c r="J122" s="286" t="str">
        <f t="shared" si="149"/>
        <v/>
      </c>
      <c r="K122" s="239" t="str">
        <f>IF(NOT(ISBLANK(E121)),$K$30,"")</f>
        <v/>
      </c>
      <c r="L122" s="23"/>
      <c r="M122" s="23"/>
      <c r="N122" s="22"/>
      <c r="O122" s="22"/>
      <c r="P122" s="25"/>
      <c r="Q122" s="213">
        <f t="shared" si="148"/>
        <v>0</v>
      </c>
    </row>
    <row r="123" spans="2:17" x14ac:dyDescent="0.2">
      <c r="B123" s="240">
        <v>33</v>
      </c>
      <c r="C123" s="187" t="s">
        <v>27</v>
      </c>
      <c r="D123" s="283" t="str">
        <f t="shared" ref="D123:J123" si="150">IF(ISBLANK(D121),"",D121)</f>
        <v/>
      </c>
      <c r="E123" s="287" t="str">
        <f t="shared" si="150"/>
        <v/>
      </c>
      <c r="F123" s="288" t="str">
        <f t="shared" si="150"/>
        <v/>
      </c>
      <c r="G123" s="288" t="str">
        <f t="shared" si="150"/>
        <v/>
      </c>
      <c r="H123" s="288" t="str">
        <f t="shared" si="150"/>
        <v/>
      </c>
      <c r="I123" s="239" t="str">
        <f t="shared" si="150"/>
        <v/>
      </c>
      <c r="J123" s="239" t="str">
        <f t="shared" si="150"/>
        <v/>
      </c>
      <c r="K123" s="239" t="str">
        <f>IF(NOT(ISBLANK(E121)),$K$31,"")</f>
        <v/>
      </c>
      <c r="L123" s="23"/>
      <c r="M123" s="23"/>
      <c r="N123" s="22"/>
      <c r="O123" s="22"/>
      <c r="P123" s="25"/>
      <c r="Q123" s="213">
        <f t="shared" si="148"/>
        <v>0</v>
      </c>
    </row>
    <row r="124" spans="2:17" ht="15.75" x14ac:dyDescent="0.25">
      <c r="B124" s="289">
        <v>33</v>
      </c>
      <c r="C124" s="289" t="s">
        <v>202</v>
      </c>
      <c r="D124" s="290" t="str">
        <f t="shared" ref="D124:J124" si="151">IF(ISBLANK(D121),"",D121)</f>
        <v/>
      </c>
      <c r="E124" s="297" t="str">
        <f t="shared" si="151"/>
        <v/>
      </c>
      <c r="F124" s="298" t="str">
        <f t="shared" si="151"/>
        <v/>
      </c>
      <c r="G124" s="298" t="str">
        <f t="shared" si="151"/>
        <v/>
      </c>
      <c r="H124" s="298" t="str">
        <f t="shared" si="151"/>
        <v/>
      </c>
      <c r="I124" s="243" t="str">
        <f t="shared" si="151"/>
        <v/>
      </c>
      <c r="J124" s="243" t="str">
        <f t="shared" si="151"/>
        <v/>
      </c>
      <c r="K124" s="243" t="str">
        <f>IF(NOT(ISBLANK(E121)),$K$32,"")</f>
        <v/>
      </c>
      <c r="L124" s="299">
        <f t="shared" ref="L124" si="152">SUM(L121:L123)</f>
        <v>0</v>
      </c>
      <c r="M124" s="299">
        <f>SUM(M121:M123)</f>
        <v>0</v>
      </c>
      <c r="N124" s="300">
        <f t="shared" ref="N124:P124" si="153">SUM(N121:N123)</f>
        <v>0</v>
      </c>
      <c r="O124" s="300">
        <f t="shared" si="153"/>
        <v>0</v>
      </c>
      <c r="P124" s="301">
        <f t="shared" si="153"/>
        <v>0</v>
      </c>
      <c r="Q124" s="243">
        <f t="shared" si="148"/>
        <v>0</v>
      </c>
    </row>
    <row r="125" spans="2:17" x14ac:dyDescent="0.2">
      <c r="B125" s="240">
        <v>34</v>
      </c>
      <c r="C125" s="228" t="s">
        <v>23</v>
      </c>
      <c r="D125" s="263" t="str">
        <f>IF(Q128&lt;&gt;0,VLOOKUP($E$9,Info_County_Code,2,FALSE),"")</f>
        <v/>
      </c>
      <c r="E125" s="116"/>
      <c r="F125" s="29"/>
      <c r="G125" s="29"/>
      <c r="H125" s="29"/>
      <c r="I125" s="22"/>
      <c r="J125" s="22"/>
      <c r="K125" s="282" t="str">
        <f>IF(NOT(ISBLANK(E125)),$K$29,"")</f>
        <v/>
      </c>
      <c r="L125" s="23"/>
      <c r="M125" s="23"/>
      <c r="N125" s="22"/>
      <c r="O125" s="22"/>
      <c r="P125" s="25"/>
      <c r="Q125" s="213">
        <f t="shared" si="99"/>
        <v>0</v>
      </c>
    </row>
    <row r="126" spans="2:17" x14ac:dyDescent="0.2">
      <c r="B126" s="240">
        <v>34</v>
      </c>
      <c r="C126" s="187" t="s">
        <v>25</v>
      </c>
      <c r="D126" s="283" t="str">
        <f t="shared" ref="D126:J126" si="154">IF(ISBLANK(D125),"",D125)</f>
        <v/>
      </c>
      <c r="E126" s="284" t="str">
        <f t="shared" si="154"/>
        <v/>
      </c>
      <c r="F126" s="285" t="str">
        <f t="shared" si="154"/>
        <v/>
      </c>
      <c r="G126" s="285" t="str">
        <f t="shared" si="154"/>
        <v/>
      </c>
      <c r="H126" s="285" t="str">
        <f t="shared" si="154"/>
        <v/>
      </c>
      <c r="I126" s="286" t="str">
        <f t="shared" si="154"/>
        <v/>
      </c>
      <c r="J126" s="286" t="str">
        <f t="shared" si="154"/>
        <v/>
      </c>
      <c r="K126" s="239" t="str">
        <f>IF(NOT(ISBLANK(E125)),$K$30,"")</f>
        <v/>
      </c>
      <c r="L126" s="23"/>
      <c r="M126" s="23"/>
      <c r="N126" s="22"/>
      <c r="O126" s="22"/>
      <c r="P126" s="25"/>
      <c r="Q126" s="213">
        <f t="shared" si="99"/>
        <v>0</v>
      </c>
    </row>
    <row r="127" spans="2:17" x14ac:dyDescent="0.2">
      <c r="B127" s="240">
        <v>34</v>
      </c>
      <c r="C127" s="187" t="s">
        <v>27</v>
      </c>
      <c r="D127" s="283" t="str">
        <f t="shared" ref="D127:J127" si="155">IF(ISBLANK(D125),"",D125)</f>
        <v/>
      </c>
      <c r="E127" s="287" t="str">
        <f t="shared" si="155"/>
        <v/>
      </c>
      <c r="F127" s="288" t="str">
        <f t="shared" si="155"/>
        <v/>
      </c>
      <c r="G127" s="288" t="str">
        <f t="shared" si="155"/>
        <v/>
      </c>
      <c r="H127" s="288" t="str">
        <f t="shared" si="155"/>
        <v/>
      </c>
      <c r="I127" s="239" t="str">
        <f t="shared" si="155"/>
        <v/>
      </c>
      <c r="J127" s="239" t="str">
        <f t="shared" si="155"/>
        <v/>
      </c>
      <c r="K127" s="239" t="str">
        <f>IF(NOT(ISBLANK(E125)),$K$31,"")</f>
        <v/>
      </c>
      <c r="L127" s="23"/>
      <c r="M127" s="23"/>
      <c r="N127" s="22"/>
      <c r="O127" s="22"/>
      <c r="P127" s="25"/>
      <c r="Q127" s="213">
        <f t="shared" si="99"/>
        <v>0</v>
      </c>
    </row>
    <row r="128" spans="2:17" ht="15.75" x14ac:dyDescent="0.25">
      <c r="B128" s="289">
        <v>34</v>
      </c>
      <c r="C128" s="289" t="s">
        <v>202</v>
      </c>
      <c r="D128" s="290" t="str">
        <f t="shared" ref="D128:J128" si="156">IF(ISBLANK(D125),"",D125)</f>
        <v/>
      </c>
      <c r="E128" s="297" t="str">
        <f t="shared" si="156"/>
        <v/>
      </c>
      <c r="F128" s="298" t="str">
        <f t="shared" si="156"/>
        <v/>
      </c>
      <c r="G128" s="298" t="str">
        <f t="shared" si="156"/>
        <v/>
      </c>
      <c r="H128" s="298" t="str">
        <f t="shared" si="156"/>
        <v/>
      </c>
      <c r="I128" s="243" t="str">
        <f t="shared" si="156"/>
        <v/>
      </c>
      <c r="J128" s="243" t="str">
        <f t="shared" si="156"/>
        <v/>
      </c>
      <c r="K128" s="243" t="str">
        <f>IF(NOT(ISBLANK(E125)),$K$32,"")</f>
        <v/>
      </c>
      <c r="L128" s="299">
        <f t="shared" ref="L128" si="157">SUM(L125:L127)</f>
        <v>0</v>
      </c>
      <c r="M128" s="299">
        <f>SUM(M125:M127)</f>
        <v>0</v>
      </c>
      <c r="N128" s="300">
        <f t="shared" ref="N128:P128" si="158">SUM(N125:N127)</f>
        <v>0</v>
      </c>
      <c r="O128" s="300">
        <f t="shared" si="158"/>
        <v>0</v>
      </c>
      <c r="P128" s="301">
        <f t="shared" si="158"/>
        <v>0</v>
      </c>
      <c r="Q128" s="243">
        <f t="shared" si="99"/>
        <v>0</v>
      </c>
    </row>
  </sheetData>
  <sheetProtection password="C72E" sheet="1" objects="1" scenarios="1"/>
  <customSheetViews>
    <customSheetView guid="{E7E6A24F-BA49-4C7A-9CED-3AB8F60308A1}" scale="85" showGridLines="0" printArea="1">
      <selection activeCell="J29" sqref="J29"/>
      <rowBreaks count="3" manualBreakCount="3">
        <brk id="24" min="1" max="15" man="1"/>
        <brk id="52" min="1" max="15" man="1"/>
        <brk id="92" min="1" max="15" man="1"/>
      </rowBreaks>
      <pageMargins left="0.25" right="0.25" top="0.75" bottom="0.75" header="0.3" footer="0.3"/>
      <pageSetup paperSize="5" scale="45" fitToWidth="0" fitToHeight="0" orientation="landscape" r:id="rId1"/>
      <headerFooter>
        <oddFooter>&amp;C&amp;"Arial,Regular"&amp;16Page &amp;P of &amp;N</oddFooter>
      </headerFooter>
    </customSheetView>
    <customSheetView guid="{7E50CCF5-45D0-4F7B-8896-9BA64DCA8A01}"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2"/>
      <headerFooter>
        <oddFooter>&amp;C&amp;"Arial,Regular"&amp;16Page &amp;P of &amp;N</oddFooter>
      </headerFooter>
    </customSheetView>
    <customSheetView guid="{D8D3A042-2CA2-4641-BB44-BC182917D730}" scale="85" showGridLines="0" printArea="1" topLeftCell="F4">
      <selection activeCell="N28" sqref="N28"/>
      <rowBreaks count="3" manualBreakCount="3">
        <brk id="24" min="1" max="15" man="1"/>
        <brk id="52" min="1" max="15" man="1"/>
        <brk id="92" min="1" max="15" man="1"/>
      </rowBreaks>
      <pageMargins left="0.25" right="0.25" top="0.75" bottom="0.75" header="0.3" footer="0.3"/>
      <pageSetup paperSize="5" scale="45" fitToWidth="0" fitToHeight="0" orientation="landscape" r:id="rId3"/>
      <headerFooter>
        <oddFooter>&amp;C&amp;"Arial,Regular"&amp;16Page &amp;P of &amp;N</oddFooter>
      </headerFooter>
    </customSheetView>
  </customSheetViews>
  <dataValidations count="33">
    <dataValidation allowBlank="1" showInputMessage="1" showErrorMessage="1" prompt="Type in the Total MHSA Funds (Including Interest) for INN Annual Planning Costs. " sqref="F15" xr:uid="{00000000-0002-0000-0900-000000000000}"/>
    <dataValidation allowBlank="1" showInputMessage="1" showErrorMessage="1" prompt="Type in the Medi-Cal FFP for INN Annual Planning Costs. " sqref="G15" xr:uid="{00000000-0002-0000-0900-000001000000}"/>
    <dataValidation allowBlank="1" showInputMessage="1" showErrorMessage="1" prompt="Type in the 1991 Realignment for INN Annual Planning Costs. " sqref="H15" xr:uid="{00000000-0002-0000-0900-000002000000}"/>
    <dataValidation allowBlank="1" showInputMessage="1" showErrorMessage="1" prompt="Type in the Behavioral Health Subaccount amount for INN Annual Planning Costs. " sqref="I15" xr:uid="{00000000-0002-0000-0900-000003000000}"/>
    <dataValidation allowBlank="1" showInputMessage="1" showErrorMessage="1" prompt="Type in Other funds for INN Annual Planning Costs. " sqref="J15" xr:uid="{00000000-0002-0000-0900-000004000000}"/>
    <dataValidation allowBlank="1" showInputMessage="1" showErrorMessage="1" prompt="Type in Other funds for INN Indirect Administration." sqref="J16" xr:uid="{00000000-0002-0000-0900-000005000000}"/>
    <dataValidation allowBlank="1" showInputMessage="1" showErrorMessage="1" prompt="Type in the Behavioral Health Subaccount amount for INN Indirect Administration." sqref="I16" xr:uid="{00000000-0002-0000-0900-000006000000}"/>
    <dataValidation allowBlank="1" showInputMessage="1" showErrorMessage="1" prompt="Type in the 1991 Realignment for INN Indirect Administration. " sqref="H16" xr:uid="{00000000-0002-0000-0900-000007000000}"/>
    <dataValidation allowBlank="1" showInputMessage="1" showErrorMessage="1" prompt="Type in the Medi-Cal FFP for INN Indirect Administration." sqref="G16" xr:uid="{00000000-0002-0000-0900-000008000000}"/>
    <dataValidation allowBlank="1" showInputMessage="1" showErrorMessage="1" prompt="Type in the Total MHSA Funds (Including Interest) for INN Project Adminstration. " sqref="F18" xr:uid="{00000000-0002-0000-0900-000009000000}"/>
    <dataValidation allowBlank="1" showInputMessage="1" showErrorMessage="1" prompt="Type in the Total MHSA Funds (Including Interest) for INN Indirect Administration." sqref="F16" xr:uid="{00000000-0002-0000-0900-00000A000000}"/>
    <dataValidation allowBlank="1" showInputMessage="1" showErrorMessage="1" prompt="Type in the Total MHSA Funds (Including Interest) for INN Funds Transferred to JPA." sqref="F17" xr:uid="{00000000-0002-0000-0900-00000B000000}"/>
    <dataValidation allowBlank="1" showInputMessage="1" showErrorMessage="1" prompt="Type in Project Name. " sqref="E29 E33 E37 E41 E45 E49 E53 E57 E61 E65 E69 E73 E77 E81 E85 E89 E93 E97 E101 E105 E109 E113 E117 E121 E125" xr:uid="{00000000-0002-0000-0900-00000C000000}"/>
    <dataValidation allowBlank="1" showInputMessage="1" showErrorMessage="1" prompt="Type in Prior Project Name. " sqref="F29 F33 F37 F41 F45 F49 F53 F57 F61 F65 F69 F73 F77 F81 F85 F89 F93 F97 F101 F105 F109 F113 F117 F121 F125" xr:uid="{00000000-0002-0000-0900-00000D000000}"/>
    <dataValidation allowBlank="1" showInputMessage="1" showErrorMessage="1" prompt="Type in Project MHSOAC Approval Date. " sqref="G29 G33 G37 G41 G45 G49 G53 G57 G61 G65 G69 G73 G77 G81 G85 G89 G93 G97 G101 G105 G109 G113 G117 G121 G125" xr:uid="{00000000-0002-0000-0900-00000E000000}"/>
    <dataValidation allowBlank="1" showInputMessage="1" showErrorMessage="1" prompt="Type in Project Start Date. " sqref="H29 H33 H37 H41 H45 H49 H53 H57 H61 H65 H69 H73 H77 H81 H85 H89 H93 H97 H101 H105 H109 H113 H117 H121 H125" xr:uid="{00000000-0002-0000-0900-00000F000000}"/>
    <dataValidation allowBlank="1" showInputMessage="1" showErrorMessage="1" prompt="Type in MHSOAC-Authorized MHSA INN Project Budget." sqref="I29 I33 I37 I41 I45 I49 I53 I57 I61 I65 I69 I73 I77 I81 I85 I89 I93 I97 I101 I105 I109 I113 I117 I121 I125" xr:uid="{00000000-0002-0000-0900-000010000000}"/>
    <dataValidation allowBlank="1" showInputMessage="1" showErrorMessage="1" prompt="Type in Amended MHSOAC-Authorized MHSA INN Project Budget. " sqref="J29 J33 J37 J41 J45 J49 J53 J57 J61 J65 J69 J73 J77 J81 J85 J89 J93 J97 J101 J105 J109 J113 J117 J121 J125" xr:uid="{00000000-0002-0000-0900-000011000000}"/>
    <dataValidation allowBlank="1" showInputMessage="1" showErrorMessage="1" prompt="Type in Total MHSA Funds used for Project Administration." sqref="L29" xr:uid="{00000000-0002-0000-0900-000012000000}"/>
    <dataValidation allowBlank="1" showInputMessage="1" showErrorMessage="1" prompt="Type in Total Medi-Cal FFP used for Project Administration. " sqref="M29" xr:uid="{00000000-0002-0000-0900-000013000000}"/>
    <dataValidation allowBlank="1" showInputMessage="1" showErrorMessage="1" prompt="Type in Total 1991 Realignment funds used for Project Administration. " sqref="N29" xr:uid="{00000000-0002-0000-0900-000014000000}"/>
    <dataValidation allowBlank="1" showInputMessage="1" showErrorMessage="1" prompt="Type in Behavioral Health Subaccount funds used for Project Administration. " sqref="O29" xr:uid="{00000000-0002-0000-0900-000015000000}"/>
    <dataValidation allowBlank="1" showInputMessage="1" showErrorMessage="1" prompt="Type in Other funds used for Project Administration. " sqref="P29" xr:uid="{00000000-0002-0000-0900-000016000000}"/>
    <dataValidation allowBlank="1" showInputMessage="1" showErrorMessage="1" prompt="Type in Total MHSA Funds used for Project Evaluation." sqref="L30" xr:uid="{00000000-0002-0000-0900-000017000000}"/>
    <dataValidation allowBlank="1" showInputMessage="1" showErrorMessage="1" prompt="Type in Total Medi-Cal FFP used for Project Evaluation." sqref="M30" xr:uid="{00000000-0002-0000-0900-000018000000}"/>
    <dataValidation allowBlank="1" showInputMessage="1" showErrorMessage="1" prompt="Type in Total 1991 Realignment funds used for Project Evaluation." sqref="N30" xr:uid="{00000000-0002-0000-0900-000019000000}"/>
    <dataValidation allowBlank="1" showInputMessage="1" showErrorMessage="1" prompt="Type in Behavioral Health Subaccount funds used for Project Evaluation." sqref="O30" xr:uid="{00000000-0002-0000-0900-00001A000000}"/>
    <dataValidation allowBlank="1" showInputMessage="1" showErrorMessage="1" prompt="Type in Other funds used for Project Evaluation." sqref="P30" xr:uid="{00000000-0002-0000-0900-00001B000000}"/>
    <dataValidation allowBlank="1" showInputMessage="1" showErrorMessage="1" prompt="Type in Total MHSA Funds used for Project Direct." sqref="L31" xr:uid="{00000000-0002-0000-0900-00001C000000}"/>
    <dataValidation allowBlank="1" showInputMessage="1" showErrorMessage="1" prompt="Type in Total Medi-Cal FFP used for Project Direct." sqref="M31" xr:uid="{00000000-0002-0000-0900-00001D000000}"/>
    <dataValidation allowBlank="1" showInputMessage="1" showErrorMessage="1" prompt="Type in Total 1991 Realignment funds used for Project Direct." sqref="N31" xr:uid="{00000000-0002-0000-0900-00001E000000}"/>
    <dataValidation allowBlank="1" showInputMessage="1" showErrorMessage="1" prompt="Type in Behavioral Health Subaccount funds used for Project Direct." sqref="O31" xr:uid="{00000000-0002-0000-0900-00001F000000}"/>
    <dataValidation allowBlank="1" showInputMessage="1" showErrorMessage="1" prompt="Type in Other funds used for Project Direct." sqref="P31" xr:uid="{00000000-0002-0000-0900-000020000000}"/>
  </dataValidations>
  <pageMargins left="0.25" right="0.25" top="0.75" bottom="0.75" header="0.3" footer="0.3"/>
  <pageSetup scale="38" orientation="landscape" r:id="rId4"/>
  <headerFooter>
    <oddFooter>&amp;C&amp;"Arial,Regular"&amp;16Page &amp;P of &amp;N</oddFooter>
  </headerFooter>
  <rowBreaks count="3" manualBreakCount="3">
    <brk id="24" max="16" man="1"/>
    <brk id="52" min="1" max="15" man="1"/>
    <brk id="92" min="1" max="15"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115"/>
  <sheetViews>
    <sheetView workbookViewId="0">
      <selection activeCell="A20" sqref="A20"/>
    </sheetView>
  </sheetViews>
  <sheetFormatPr defaultColWidth="0" defaultRowHeight="15" zeroHeight="1" x14ac:dyDescent="0.25"/>
  <cols>
    <col min="1" max="1" width="128" style="142" customWidth="1"/>
    <col min="2" max="2" width="9.140625" style="142" hidden="1" customWidth="1"/>
    <col min="3" max="16384" width="9.140625" style="142" hidden="1"/>
  </cols>
  <sheetData>
    <row r="1" spans="1:1" ht="15.75" customHeight="1" x14ac:dyDescent="0.25">
      <c r="A1" s="333" t="s">
        <v>773</v>
      </c>
    </row>
    <row r="2" spans="1:1" ht="15.75" x14ac:dyDescent="0.25">
      <c r="A2" s="335" t="s">
        <v>313</v>
      </c>
    </row>
    <row r="3" spans="1:1" ht="15.75" x14ac:dyDescent="0.25">
      <c r="A3" s="335" t="s">
        <v>312</v>
      </c>
    </row>
    <row r="4" spans="1:1" ht="15.75" x14ac:dyDescent="0.25">
      <c r="A4" s="335" t="s">
        <v>485</v>
      </c>
    </row>
    <row r="5" spans="1:1" ht="15.75" x14ac:dyDescent="0.25">
      <c r="A5" s="335" t="s">
        <v>486</v>
      </c>
    </row>
    <row r="6" spans="1:1" ht="15.75" x14ac:dyDescent="0.25">
      <c r="A6" s="335" t="s">
        <v>487</v>
      </c>
    </row>
    <row r="7" spans="1:1" ht="15.75" x14ac:dyDescent="0.25">
      <c r="A7" s="335" t="s">
        <v>737</v>
      </c>
    </row>
    <row r="8" spans="1:1" ht="45.75" x14ac:dyDescent="0.25">
      <c r="A8" s="335" t="s">
        <v>488</v>
      </c>
    </row>
    <row r="9" spans="1:1" ht="15.75" x14ac:dyDescent="0.25">
      <c r="A9" s="335" t="s">
        <v>429</v>
      </c>
    </row>
    <row r="10" spans="1:1" ht="120.75" x14ac:dyDescent="0.25">
      <c r="A10" s="335" t="s">
        <v>489</v>
      </c>
    </row>
    <row r="11" spans="1:1" ht="15.75" x14ac:dyDescent="0.25">
      <c r="A11" s="335" t="s">
        <v>490</v>
      </c>
    </row>
    <row r="12" spans="1:1" ht="15.75" x14ac:dyDescent="0.25">
      <c r="A12" s="335" t="s">
        <v>491</v>
      </c>
    </row>
    <row r="13" spans="1:1" ht="15.75" x14ac:dyDescent="0.25">
      <c r="A13" s="335" t="s">
        <v>758</v>
      </c>
    </row>
    <row r="14" spans="1:1" ht="15.75" x14ac:dyDescent="0.25">
      <c r="A14" s="335" t="s">
        <v>492</v>
      </c>
    </row>
    <row r="15" spans="1:1" ht="15.75" x14ac:dyDescent="0.25">
      <c r="A15" s="335" t="s">
        <v>424</v>
      </c>
    </row>
    <row r="16" spans="1:1" ht="30.75" x14ac:dyDescent="0.25">
      <c r="A16" s="335" t="s">
        <v>493</v>
      </c>
    </row>
    <row r="17" spans="1:1" ht="15.75" x14ac:dyDescent="0.25">
      <c r="A17" s="335" t="s">
        <v>326</v>
      </c>
    </row>
    <row r="18" spans="1:1" ht="15.75" x14ac:dyDescent="0.25">
      <c r="A18" s="335" t="s">
        <v>434</v>
      </c>
    </row>
    <row r="19" spans="1:1" ht="15.75" x14ac:dyDescent="0.25">
      <c r="A19" s="335" t="s">
        <v>435</v>
      </c>
    </row>
    <row r="20" spans="1:1" ht="15.75" x14ac:dyDescent="0.25">
      <c r="A20" s="335" t="s">
        <v>436</v>
      </c>
    </row>
    <row r="21" spans="1:1" ht="15.75" x14ac:dyDescent="0.25">
      <c r="A21" s="335" t="s">
        <v>494</v>
      </c>
    </row>
    <row r="22" spans="1:1" ht="45.75" x14ac:dyDescent="0.25">
      <c r="A22" s="335" t="s">
        <v>495</v>
      </c>
    </row>
    <row r="23" spans="1:1" ht="15.75" x14ac:dyDescent="0.25">
      <c r="A23" s="335" t="s">
        <v>452</v>
      </c>
    </row>
    <row r="24" spans="1:1" ht="15.75" x14ac:dyDescent="0.25">
      <c r="A24" s="335" t="s">
        <v>453</v>
      </c>
    </row>
    <row r="25" spans="1:1" ht="15.75" x14ac:dyDescent="0.25">
      <c r="A25" s="335" t="s">
        <v>454</v>
      </c>
    </row>
    <row r="26" spans="1:1" ht="15.75" x14ac:dyDescent="0.25">
      <c r="A26" s="335" t="s">
        <v>455</v>
      </c>
    </row>
    <row r="27" spans="1:1" ht="15.75" x14ac:dyDescent="0.25">
      <c r="A27" s="335" t="s">
        <v>456</v>
      </c>
    </row>
    <row r="28" spans="1:1" ht="30.75" x14ac:dyDescent="0.25">
      <c r="A28" s="335" t="s">
        <v>496</v>
      </c>
    </row>
    <row r="29" spans="1:1" ht="30.75" x14ac:dyDescent="0.25">
      <c r="A29" s="335" t="s">
        <v>497</v>
      </c>
    </row>
    <row r="30" spans="1:1" ht="30.75" x14ac:dyDescent="0.25">
      <c r="A30" s="335" t="s">
        <v>498</v>
      </c>
    </row>
    <row r="31" spans="1:1" ht="30.75" x14ac:dyDescent="0.25">
      <c r="A31" s="335" t="s">
        <v>499</v>
      </c>
    </row>
    <row r="32" spans="1:1" ht="30.75" x14ac:dyDescent="0.25">
      <c r="A32" s="335" t="s">
        <v>500</v>
      </c>
    </row>
    <row r="33" spans="1:1" ht="15.75" x14ac:dyDescent="0.25">
      <c r="A33" s="335" t="s">
        <v>501</v>
      </c>
    </row>
    <row r="34" spans="1:1" ht="30.75" x14ac:dyDescent="0.25">
      <c r="A34" s="335" t="s">
        <v>502</v>
      </c>
    </row>
    <row r="35" spans="1:1" ht="30.75" x14ac:dyDescent="0.25">
      <c r="A35" s="335" t="s">
        <v>503</v>
      </c>
    </row>
    <row r="36" spans="1:1" ht="30.75" x14ac:dyDescent="0.25">
      <c r="A36" s="335" t="s">
        <v>504</v>
      </c>
    </row>
    <row r="37" spans="1:1" ht="30.75" x14ac:dyDescent="0.25">
      <c r="A37" s="335" t="s">
        <v>505</v>
      </c>
    </row>
    <row r="38" spans="1:1" ht="30.75" x14ac:dyDescent="0.25">
      <c r="A38" s="335" t="s">
        <v>506</v>
      </c>
    </row>
    <row r="39" spans="1:1" ht="15.75" x14ac:dyDescent="0.25">
      <c r="A39" s="335" t="s">
        <v>507</v>
      </c>
    </row>
    <row r="40" spans="1:1" ht="30.75" x14ac:dyDescent="0.25">
      <c r="A40" s="335" t="s">
        <v>508</v>
      </c>
    </row>
    <row r="41" spans="1:1" ht="30.75" x14ac:dyDescent="0.25">
      <c r="A41" s="335" t="s">
        <v>509</v>
      </c>
    </row>
    <row r="42" spans="1:1" ht="30.75" x14ac:dyDescent="0.25">
      <c r="A42" s="335" t="s">
        <v>510</v>
      </c>
    </row>
    <row r="43" spans="1:1" ht="30.75" x14ac:dyDescent="0.25">
      <c r="A43" s="335" t="s">
        <v>511</v>
      </c>
    </row>
    <row r="44" spans="1:1" ht="30.75" x14ac:dyDescent="0.25">
      <c r="A44" s="335" t="s">
        <v>512</v>
      </c>
    </row>
    <row r="45" spans="1:1" ht="15.75" x14ac:dyDescent="0.25">
      <c r="A45" s="335" t="s">
        <v>513</v>
      </c>
    </row>
    <row r="46" spans="1:1" ht="15.75" x14ac:dyDescent="0.25">
      <c r="A46" s="335" t="s">
        <v>514</v>
      </c>
    </row>
    <row r="47" spans="1:1" ht="15.75" x14ac:dyDescent="0.25">
      <c r="A47" s="335" t="s">
        <v>515</v>
      </c>
    </row>
    <row r="48" spans="1:1" ht="15.75" x14ac:dyDescent="0.25">
      <c r="A48" s="335" t="s">
        <v>516</v>
      </c>
    </row>
    <row r="49" spans="1:1" ht="15.75" x14ac:dyDescent="0.25">
      <c r="A49" s="335" t="s">
        <v>517</v>
      </c>
    </row>
    <row r="50" spans="1:1" ht="15.75" x14ac:dyDescent="0.25">
      <c r="A50" s="335" t="s">
        <v>518</v>
      </c>
    </row>
    <row r="51" spans="1:1" ht="15.75" x14ac:dyDescent="0.25">
      <c r="A51" s="335" t="s">
        <v>470</v>
      </c>
    </row>
    <row r="52" spans="1:1" ht="15.75" x14ac:dyDescent="0.25">
      <c r="A52" s="335" t="s">
        <v>763</v>
      </c>
    </row>
    <row r="53" spans="1:1" ht="15.75" x14ac:dyDescent="0.25">
      <c r="A53" s="335" t="s">
        <v>764</v>
      </c>
    </row>
    <row r="54" spans="1:1" ht="15.75" x14ac:dyDescent="0.25">
      <c r="A54" s="335" t="s">
        <v>765</v>
      </c>
    </row>
    <row r="55" spans="1:1" ht="15.75" x14ac:dyDescent="0.25">
      <c r="A55" s="335" t="s">
        <v>766</v>
      </c>
    </row>
    <row r="56" spans="1:1" ht="15.75" x14ac:dyDescent="0.25">
      <c r="A56" s="335" t="s">
        <v>767</v>
      </c>
    </row>
    <row r="57" spans="1:1" ht="15.75" x14ac:dyDescent="0.25">
      <c r="A57" s="335" t="s">
        <v>519</v>
      </c>
    </row>
    <row r="58" spans="1:1" ht="45.75" x14ac:dyDescent="0.25">
      <c r="A58" s="335" t="s">
        <v>520</v>
      </c>
    </row>
    <row r="59" spans="1:1" ht="75.75" x14ac:dyDescent="0.25">
      <c r="A59" s="335" t="s">
        <v>521</v>
      </c>
    </row>
    <row r="60" spans="1:1" ht="75.75" x14ac:dyDescent="0.25">
      <c r="A60" s="335" t="s">
        <v>522</v>
      </c>
    </row>
    <row r="61" spans="1:1" ht="15.75" x14ac:dyDescent="0.25">
      <c r="A61" s="335" t="s">
        <v>523</v>
      </c>
    </row>
    <row r="62" spans="1:1" ht="45.75" x14ac:dyDescent="0.25">
      <c r="A62" s="335" t="s">
        <v>524</v>
      </c>
    </row>
    <row r="63" spans="1:1" ht="45.75" x14ac:dyDescent="0.25">
      <c r="A63" s="335" t="s">
        <v>525</v>
      </c>
    </row>
    <row r="64" spans="1:1" ht="75.75" x14ac:dyDescent="0.25">
      <c r="A64" s="335" t="s">
        <v>526</v>
      </c>
    </row>
    <row r="65" spans="1:1" ht="15.75" x14ac:dyDescent="0.25">
      <c r="A65" s="335" t="s">
        <v>527</v>
      </c>
    </row>
    <row r="66" spans="1:1" ht="30.75" x14ac:dyDescent="0.25">
      <c r="A66" s="335" t="s">
        <v>528</v>
      </c>
    </row>
    <row r="67" spans="1:1" ht="30.75" x14ac:dyDescent="0.25">
      <c r="A67" s="335" t="s">
        <v>529</v>
      </c>
    </row>
    <row r="68" spans="1:1" ht="30.75" x14ac:dyDescent="0.25">
      <c r="A68" s="335" t="s">
        <v>530</v>
      </c>
    </row>
    <row r="69" spans="1:1" ht="30.75" x14ac:dyDescent="0.25">
      <c r="A69" s="335" t="s">
        <v>531</v>
      </c>
    </row>
    <row r="70" spans="1:1" ht="30.75" x14ac:dyDescent="0.25">
      <c r="A70" s="335" t="s">
        <v>532</v>
      </c>
    </row>
    <row r="71" spans="1:1" ht="15.75" x14ac:dyDescent="0.25">
      <c r="A71" s="335" t="s">
        <v>533</v>
      </c>
    </row>
    <row r="72" spans="1:1" ht="45.75" x14ac:dyDescent="0.25">
      <c r="A72" s="335" t="s">
        <v>534</v>
      </c>
    </row>
    <row r="73" spans="1:1" ht="15.75" x14ac:dyDescent="0.25">
      <c r="A73" s="335" t="s">
        <v>535</v>
      </c>
    </row>
    <row r="74" spans="1:1" ht="15.75" x14ac:dyDescent="0.25">
      <c r="A74" s="335" t="s">
        <v>536</v>
      </c>
    </row>
    <row r="75" spans="1:1" ht="15.75" x14ac:dyDescent="0.25">
      <c r="A75" s="335" t="s">
        <v>537</v>
      </c>
    </row>
    <row r="76" spans="1:1" ht="15.75" x14ac:dyDescent="0.25">
      <c r="A76" s="335" t="s">
        <v>538</v>
      </c>
    </row>
    <row r="77" spans="1:1" ht="15.75" x14ac:dyDescent="0.25">
      <c r="A77" s="335" t="s">
        <v>539</v>
      </c>
    </row>
    <row r="78" spans="1:1" ht="15.75" x14ac:dyDescent="0.25">
      <c r="A78" s="335" t="s">
        <v>540</v>
      </c>
    </row>
    <row r="79" spans="1:1" ht="15.75" x14ac:dyDescent="0.25">
      <c r="A79" s="335" t="s">
        <v>541</v>
      </c>
    </row>
    <row r="80" spans="1:1" ht="30.75" x14ac:dyDescent="0.25">
      <c r="A80" s="335" t="s">
        <v>542</v>
      </c>
    </row>
    <row r="81" spans="1:1" ht="30.75" x14ac:dyDescent="0.25">
      <c r="A81" s="335" t="s">
        <v>543</v>
      </c>
    </row>
    <row r="82" spans="1:1" ht="30.75" x14ac:dyDescent="0.25">
      <c r="A82" s="335" t="s">
        <v>544</v>
      </c>
    </row>
    <row r="83" spans="1:1" ht="30.75" x14ac:dyDescent="0.25">
      <c r="A83" s="335" t="s">
        <v>545</v>
      </c>
    </row>
    <row r="84" spans="1:1" ht="30.75" x14ac:dyDescent="0.25">
      <c r="A84" s="335" t="s">
        <v>546</v>
      </c>
    </row>
    <row r="85" spans="1:1" ht="15.75" x14ac:dyDescent="0.25">
      <c r="A85" s="335" t="s">
        <v>547</v>
      </c>
    </row>
    <row r="86" spans="1:1" ht="45.75" x14ac:dyDescent="0.25">
      <c r="A86" s="335" t="s">
        <v>548</v>
      </c>
    </row>
    <row r="87" spans="1:1" ht="15.75" x14ac:dyDescent="0.25">
      <c r="A87" s="335" t="s">
        <v>549</v>
      </c>
    </row>
    <row r="88" spans="1:1" ht="15.75" x14ac:dyDescent="0.25">
      <c r="A88" s="335" t="s">
        <v>550</v>
      </c>
    </row>
    <row r="89" spans="1:1" ht="15.75" x14ac:dyDescent="0.25">
      <c r="A89" s="335" t="s">
        <v>551</v>
      </c>
    </row>
    <row r="90" spans="1:1" ht="15.75" x14ac:dyDescent="0.25">
      <c r="A90" s="335" t="s">
        <v>552</v>
      </c>
    </row>
    <row r="91" spans="1:1" ht="15.75" x14ac:dyDescent="0.25">
      <c r="A91" s="335" t="s">
        <v>553</v>
      </c>
    </row>
    <row r="92" spans="1:1" ht="15.75" x14ac:dyDescent="0.25">
      <c r="A92" s="335" t="s">
        <v>554</v>
      </c>
    </row>
    <row r="93" spans="1:1" ht="15.75" x14ac:dyDescent="0.25">
      <c r="A93" s="335" t="s">
        <v>555</v>
      </c>
    </row>
    <row r="94" spans="1:1" ht="30.75" x14ac:dyDescent="0.25">
      <c r="A94" s="335" t="s">
        <v>556</v>
      </c>
    </row>
    <row r="95" spans="1:1" ht="30.75" x14ac:dyDescent="0.25">
      <c r="A95" s="335" t="s">
        <v>557</v>
      </c>
    </row>
    <row r="96" spans="1:1" ht="30.75" x14ac:dyDescent="0.25">
      <c r="A96" s="335" t="s">
        <v>558</v>
      </c>
    </row>
    <row r="97" spans="1:1" ht="30.75" x14ac:dyDescent="0.25">
      <c r="A97" s="335" t="s">
        <v>559</v>
      </c>
    </row>
    <row r="98" spans="1:1" ht="30.75" x14ac:dyDescent="0.25">
      <c r="A98" s="335" t="s">
        <v>560</v>
      </c>
    </row>
    <row r="99" spans="1:1" ht="15.75" x14ac:dyDescent="0.25">
      <c r="A99" s="335" t="s">
        <v>561</v>
      </c>
    </row>
    <row r="100" spans="1:1" ht="45.75" x14ac:dyDescent="0.25">
      <c r="A100" s="335" t="s">
        <v>562</v>
      </c>
    </row>
    <row r="101" spans="1:1" ht="15.75" x14ac:dyDescent="0.25">
      <c r="A101" s="335" t="s">
        <v>563</v>
      </c>
    </row>
    <row r="102" spans="1:1" ht="15.75" x14ac:dyDescent="0.25">
      <c r="A102" s="335" t="s">
        <v>564</v>
      </c>
    </row>
    <row r="103" spans="1:1" ht="15.75" x14ac:dyDescent="0.25">
      <c r="A103" s="335" t="s">
        <v>565</v>
      </c>
    </row>
    <row r="104" spans="1:1" ht="15.75" x14ac:dyDescent="0.25">
      <c r="A104" s="335" t="s">
        <v>566</v>
      </c>
    </row>
    <row r="105" spans="1:1" ht="15.75" x14ac:dyDescent="0.25">
      <c r="A105" s="335" t="s">
        <v>567</v>
      </c>
    </row>
    <row r="106" spans="1:1" ht="15.75" x14ac:dyDescent="0.25">
      <c r="A106" s="335" t="s">
        <v>568</v>
      </c>
    </row>
    <row r="107" spans="1:1" ht="15.75" x14ac:dyDescent="0.25">
      <c r="A107" s="335" t="s">
        <v>569</v>
      </c>
    </row>
    <row r="108" spans="1:1" ht="15.75" x14ac:dyDescent="0.25">
      <c r="A108" s="335" t="s">
        <v>570</v>
      </c>
    </row>
    <row r="109" spans="1:1" ht="15.75" x14ac:dyDescent="0.25">
      <c r="A109" s="335" t="s">
        <v>571</v>
      </c>
    </row>
    <row r="110" spans="1:1" ht="15.75" x14ac:dyDescent="0.25">
      <c r="A110" s="335" t="s">
        <v>572</v>
      </c>
    </row>
    <row r="111" spans="1:1" ht="15.75" x14ac:dyDescent="0.25">
      <c r="A111" s="335" t="s">
        <v>573</v>
      </c>
    </row>
    <row r="112" spans="1:1" ht="15.75" x14ac:dyDescent="0.25">
      <c r="A112" s="335" t="s">
        <v>574</v>
      </c>
    </row>
    <row r="113" spans="1:1" ht="15.75" x14ac:dyDescent="0.25">
      <c r="A113" s="335" t="s">
        <v>575</v>
      </c>
    </row>
    <row r="114" spans="1:1" ht="15.75" hidden="1" x14ac:dyDescent="0.25">
      <c r="A114" s="141"/>
    </row>
    <row r="115" spans="1:1" ht="15.75" hidden="1" x14ac:dyDescent="0.25">
      <c r="A115" s="141"/>
    </row>
  </sheetData>
  <sheetProtection password="C72E" sheet="1" objects="1" scenarios="1"/>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8">
    <pageSetUpPr autoPageBreaks="0" fitToPage="1"/>
  </sheetPr>
  <dimension ref="A1:V32"/>
  <sheetViews>
    <sheetView showGridLines="0" zoomScale="80" zoomScaleNormal="80" zoomScaleSheetLayoutView="55" workbookViewId="0">
      <selection activeCell="F17" sqref="F17"/>
    </sheetView>
  </sheetViews>
  <sheetFormatPr defaultColWidth="0" defaultRowHeight="15" zeroHeight="1" x14ac:dyDescent="0.2"/>
  <cols>
    <col min="1" max="1" width="2.7109375" style="20" customWidth="1"/>
    <col min="2" max="2" width="6.7109375" style="20" customWidth="1"/>
    <col min="3" max="3" width="11.85546875" style="20" customWidth="1"/>
    <col min="4" max="4" width="42" style="20" customWidth="1"/>
    <col min="5" max="5" width="29.7109375" style="20" customWidth="1"/>
    <col min="6" max="6" width="28.7109375" style="20" bestFit="1" customWidth="1"/>
    <col min="7" max="7" width="22" style="20" customWidth="1"/>
    <col min="8" max="8" width="20.140625" style="20" customWidth="1"/>
    <col min="9" max="9" width="19.140625" style="20" customWidth="1"/>
    <col min="10" max="11" width="17.7109375" style="20" customWidth="1"/>
    <col min="12" max="12" width="17.7109375" style="20" hidden="1" customWidth="1"/>
    <col min="13" max="14" width="22.42578125" style="20" hidden="1" customWidth="1"/>
    <col min="15" max="15" width="21" style="20" hidden="1" customWidth="1"/>
    <col min="16" max="16" width="21.28515625" style="20" hidden="1" customWidth="1"/>
    <col min="17" max="17" width="21.140625" style="20" hidden="1" customWidth="1"/>
    <col min="18" max="21" width="22.42578125" style="20" hidden="1" customWidth="1"/>
    <col min="22" max="22" width="19" style="20" hidden="1" customWidth="1"/>
    <col min="23" max="16384" width="9.140625" style="20" hidden="1"/>
  </cols>
  <sheetData>
    <row r="1" spans="1:19" x14ac:dyDescent="0.2">
      <c r="A1" s="327" t="s">
        <v>777</v>
      </c>
      <c r="B1" s="328" t="s">
        <v>277</v>
      </c>
      <c r="E1" s="146"/>
      <c r="I1" s="146"/>
      <c r="J1" s="348"/>
      <c r="K1" s="146" t="s">
        <v>275</v>
      </c>
      <c r="L1" s="146"/>
    </row>
    <row r="2" spans="1:19" ht="15.75" thickBot="1" x14ac:dyDescent="0.25">
      <c r="B2" s="329" t="s">
        <v>276</v>
      </c>
      <c r="C2" s="41"/>
      <c r="D2" s="41"/>
      <c r="E2" s="171"/>
      <c r="F2" s="41"/>
      <c r="G2" s="41"/>
      <c r="H2" s="41"/>
      <c r="I2" s="171"/>
      <c r="J2" s="41"/>
      <c r="K2" s="171"/>
      <c r="L2" s="146"/>
    </row>
    <row r="3" spans="1:19" x14ac:dyDescent="0.2">
      <c r="B3" s="12"/>
      <c r="C3" s="12"/>
      <c r="D3" s="12"/>
    </row>
    <row r="4" spans="1:19" s="105" customFormat="1" x14ac:dyDescent="0.2">
      <c r="B4" s="331" t="s">
        <v>744</v>
      </c>
    </row>
    <row r="5" spans="1:19" ht="18" x14ac:dyDescent="0.2">
      <c r="B5" s="332" t="str">
        <f>'1. Information'!B5</f>
        <v>Annual Mental Health Services Act (MHSA) Revenue and Expenditure Report</v>
      </c>
      <c r="D5" s="1"/>
      <c r="E5" s="1"/>
      <c r="F5" s="1"/>
      <c r="G5" s="1"/>
      <c r="H5" s="1"/>
      <c r="I5" s="1"/>
    </row>
    <row r="6" spans="1:19" ht="18" x14ac:dyDescent="0.2">
      <c r="B6" s="332" t="str">
        <f>'1. Information'!B6</f>
        <v>Fiscal Year: 2021-22</v>
      </c>
      <c r="D6" s="1"/>
      <c r="E6" s="1"/>
      <c r="F6" s="1"/>
      <c r="G6" s="1"/>
      <c r="H6" s="1"/>
      <c r="I6" s="1"/>
    </row>
    <row r="7" spans="1:19" ht="18" x14ac:dyDescent="0.2">
      <c r="B7" s="332" t="s">
        <v>297</v>
      </c>
      <c r="D7" s="1"/>
      <c r="E7" s="1"/>
      <c r="F7" s="1"/>
      <c r="G7" s="1"/>
      <c r="H7" s="1"/>
      <c r="I7" s="1"/>
    </row>
    <row r="8" spans="1:19" ht="15.75" x14ac:dyDescent="0.2">
      <c r="D8" s="14"/>
      <c r="E8" s="14"/>
      <c r="F8" s="14"/>
      <c r="G8" s="14"/>
      <c r="H8" s="14"/>
    </row>
    <row r="9" spans="1:19" ht="15.75" x14ac:dyDescent="0.25">
      <c r="C9" s="139" t="s">
        <v>0</v>
      </c>
      <c r="D9" s="156" t="str">
        <f>IF(ISBLANK('1. Information'!D11),"",'1. Information'!D11)</f>
        <v>Modoc</v>
      </c>
      <c r="F9" s="194" t="s">
        <v>1</v>
      </c>
      <c r="G9" s="302">
        <f>IF(ISBLANK('1. Information'!D9),"",'1. Information'!D9)</f>
        <v>45012</v>
      </c>
      <c r="L9"/>
      <c r="M9"/>
      <c r="N9"/>
      <c r="O9"/>
      <c r="P9"/>
      <c r="Q9"/>
      <c r="R9"/>
      <c r="S9"/>
    </row>
    <row r="10" spans="1:19" ht="15.75" x14ac:dyDescent="0.25">
      <c r="C10" s="2"/>
      <c r="D10" s="2"/>
      <c r="E10" s="8"/>
      <c r="F10" s="2"/>
      <c r="G10" s="16"/>
      <c r="L10"/>
      <c r="M10"/>
      <c r="N10"/>
      <c r="O10"/>
      <c r="P10"/>
      <c r="Q10"/>
      <c r="R10"/>
      <c r="S10"/>
    </row>
    <row r="11" spans="1:19" ht="18.75" thickBot="1" x14ac:dyDescent="0.3">
      <c r="B11" s="196" t="s">
        <v>214</v>
      </c>
      <c r="C11" s="199"/>
      <c r="D11" s="199"/>
      <c r="E11" s="232"/>
      <c r="F11" s="199"/>
      <c r="G11" s="303"/>
      <c r="H11" s="231"/>
      <c r="I11" s="231"/>
      <c r="J11" s="231"/>
      <c r="K11" s="231"/>
      <c r="L11"/>
      <c r="M11"/>
      <c r="N11"/>
      <c r="O11"/>
      <c r="P11"/>
      <c r="Q11"/>
      <c r="R11"/>
      <c r="S11"/>
    </row>
    <row r="12" spans="1:19" ht="16.5" thickTop="1" x14ac:dyDescent="0.25">
      <c r="B12" s="2"/>
      <c r="C12" s="2"/>
      <c r="D12" s="2"/>
      <c r="E12" s="8"/>
      <c r="F12" s="2"/>
      <c r="G12" s="16"/>
      <c r="L12"/>
      <c r="M12"/>
      <c r="N12"/>
      <c r="O12"/>
      <c r="P12"/>
      <c r="Q12"/>
      <c r="R12"/>
    </row>
    <row r="13" spans="1:19" ht="15.75" x14ac:dyDescent="0.25">
      <c r="B13" s="348"/>
      <c r="C13" s="2"/>
      <c r="D13" s="2"/>
      <c r="E13" s="304"/>
      <c r="F13" s="187" t="s">
        <v>23</v>
      </c>
      <c r="G13" s="187" t="s">
        <v>25</v>
      </c>
      <c r="H13" s="187" t="s">
        <v>27</v>
      </c>
      <c r="I13" s="228" t="s">
        <v>202</v>
      </c>
      <c r="J13" s="187" t="s">
        <v>203</v>
      </c>
      <c r="K13" s="187" t="s">
        <v>204</v>
      </c>
      <c r="L13"/>
      <c r="M13"/>
      <c r="N13"/>
    </row>
    <row r="14" spans="1:19" ht="47.25" x14ac:dyDescent="0.25">
      <c r="C14" s="305"/>
      <c r="D14" s="305"/>
      <c r="E14" s="305"/>
      <c r="F14" s="203" t="s">
        <v>283</v>
      </c>
      <c r="G14" s="204" t="s">
        <v>4</v>
      </c>
      <c r="H14" s="204" t="s">
        <v>5</v>
      </c>
      <c r="I14" s="204" t="s">
        <v>26</v>
      </c>
      <c r="J14" s="204" t="s">
        <v>12</v>
      </c>
      <c r="K14" s="237" t="s">
        <v>222</v>
      </c>
      <c r="L14"/>
      <c r="M14"/>
    </row>
    <row r="15" spans="1:19" ht="15.75" x14ac:dyDescent="0.25">
      <c r="B15" s="240">
        <v>1</v>
      </c>
      <c r="C15" s="139" t="s">
        <v>13</v>
      </c>
      <c r="D15" s="209"/>
      <c r="E15" s="306"/>
      <c r="F15" s="112">
        <v>0</v>
      </c>
      <c r="G15" s="112">
        <v>0</v>
      </c>
      <c r="H15" s="112">
        <v>0</v>
      </c>
      <c r="I15" s="112">
        <v>0</v>
      </c>
      <c r="J15" s="112">
        <v>0</v>
      </c>
      <c r="K15" s="208">
        <f>SUM(F15:J15)</f>
        <v>0</v>
      </c>
      <c r="L15"/>
      <c r="M15"/>
    </row>
    <row r="16" spans="1:19" ht="15.75" x14ac:dyDescent="0.25">
      <c r="B16" s="240">
        <v>2</v>
      </c>
      <c r="C16" s="139" t="s">
        <v>14</v>
      </c>
      <c r="D16" s="209"/>
      <c r="E16" s="306"/>
      <c r="F16" s="112">
        <v>0</v>
      </c>
      <c r="G16" s="112">
        <v>0</v>
      </c>
      <c r="H16" s="112">
        <v>0</v>
      </c>
      <c r="I16" s="112">
        <v>0</v>
      </c>
      <c r="J16" s="112">
        <v>0</v>
      </c>
      <c r="K16" s="208">
        <f t="shared" ref="K16:K21" si="0">SUM(F16:J16)</f>
        <v>0</v>
      </c>
      <c r="L16"/>
      <c r="M16"/>
    </row>
    <row r="17" spans="2:19" ht="15.75" x14ac:dyDescent="0.25">
      <c r="B17" s="240">
        <v>3</v>
      </c>
      <c r="C17" s="139" t="s">
        <v>198</v>
      </c>
      <c r="D17" s="209"/>
      <c r="E17" s="306"/>
      <c r="F17" s="112">
        <v>1736</v>
      </c>
      <c r="G17" s="112">
        <v>0</v>
      </c>
      <c r="H17" s="112">
        <v>0</v>
      </c>
      <c r="I17" s="112">
        <v>0</v>
      </c>
      <c r="J17" s="112">
        <v>0</v>
      </c>
      <c r="K17" s="208">
        <f t="shared" si="0"/>
        <v>1736</v>
      </c>
      <c r="L17"/>
      <c r="M17"/>
    </row>
    <row r="18" spans="2:19" ht="15.75" x14ac:dyDescent="0.25">
      <c r="B18" s="240">
        <v>4</v>
      </c>
      <c r="C18" s="139" t="s">
        <v>189</v>
      </c>
      <c r="D18" s="209"/>
      <c r="E18" s="306"/>
      <c r="F18" s="112">
        <v>21819</v>
      </c>
      <c r="G18" s="239"/>
      <c r="H18" s="239"/>
      <c r="I18" s="239"/>
      <c r="J18" s="239"/>
      <c r="K18" s="208">
        <f>F18</f>
        <v>21819</v>
      </c>
      <c r="L18"/>
      <c r="M18"/>
    </row>
    <row r="19" spans="2:19" ht="15.75" x14ac:dyDescent="0.25">
      <c r="B19" s="240">
        <v>5</v>
      </c>
      <c r="C19" s="139" t="s">
        <v>296</v>
      </c>
      <c r="D19" s="209"/>
      <c r="E19" s="306"/>
      <c r="F19" s="112">
        <v>12047</v>
      </c>
      <c r="G19" s="239"/>
      <c r="H19" s="239"/>
      <c r="I19" s="239"/>
      <c r="J19" s="239"/>
      <c r="K19" s="208">
        <f>F19</f>
        <v>12047</v>
      </c>
      <c r="L19"/>
      <c r="M19"/>
    </row>
    <row r="20" spans="2:19" ht="15.75" x14ac:dyDescent="0.25">
      <c r="B20" s="240">
        <v>6</v>
      </c>
      <c r="C20" s="209" t="s">
        <v>153</v>
      </c>
      <c r="D20" s="212"/>
      <c r="E20" s="210"/>
      <c r="F20" s="286">
        <f>SUM(E28:E32)</f>
        <v>0</v>
      </c>
      <c r="G20" s="307">
        <f t="shared" ref="G20:I20" si="1">SUM(F28:F32)</f>
        <v>0</v>
      </c>
      <c r="H20" s="286">
        <f t="shared" si="1"/>
        <v>0</v>
      </c>
      <c r="I20" s="286">
        <f t="shared" si="1"/>
        <v>0</v>
      </c>
      <c r="J20" s="286">
        <f>SUM(I28:I32)</f>
        <v>0</v>
      </c>
      <c r="K20" s="213">
        <f t="shared" si="0"/>
        <v>0</v>
      </c>
      <c r="L20"/>
      <c r="M20"/>
    </row>
    <row r="21" spans="2:19" ht="30.95" customHeight="1" x14ac:dyDescent="0.25">
      <c r="B21" s="240">
        <v>7</v>
      </c>
      <c r="C21" s="241" t="s">
        <v>188</v>
      </c>
      <c r="D21" s="241"/>
      <c r="E21" s="241"/>
      <c r="F21" s="243">
        <f>SUM(F15:F17,F19:F20)</f>
        <v>13783</v>
      </c>
      <c r="G21" s="218">
        <f>SUM(G15:G17,G20)</f>
        <v>0</v>
      </c>
      <c r="H21" s="217">
        <f>SUM(H15:H17,H20)</f>
        <v>0</v>
      </c>
      <c r="I21" s="217">
        <f>SUM(I15:I17,I20)</f>
        <v>0</v>
      </c>
      <c r="J21" s="217">
        <f>SUM(J15:J17,J20)</f>
        <v>0</v>
      </c>
      <c r="K21" s="243">
        <f t="shared" si="0"/>
        <v>13783</v>
      </c>
      <c r="L21"/>
      <c r="M21"/>
    </row>
    <row r="22" spans="2:19" x14ac:dyDescent="0.2"/>
    <row r="23" spans="2:19" ht="15.75" x14ac:dyDescent="0.25">
      <c r="C23" s="9"/>
    </row>
    <row r="24" spans="2:19" ht="18.75" thickBot="1" x14ac:dyDescent="0.3">
      <c r="B24" s="220" t="s">
        <v>215</v>
      </c>
      <c r="C24" s="221"/>
      <c r="D24" s="231"/>
      <c r="E24" s="231"/>
      <c r="F24" s="231"/>
      <c r="G24" s="231"/>
      <c r="H24" s="231"/>
      <c r="I24" s="231"/>
      <c r="J24" s="231"/>
      <c r="K24"/>
      <c r="L24"/>
      <c r="M24"/>
      <c r="N24"/>
      <c r="O24"/>
      <c r="P24"/>
      <c r="Q24"/>
      <c r="R24"/>
      <c r="S24"/>
    </row>
    <row r="25" spans="2:19" ht="16.5" thickTop="1" x14ac:dyDescent="0.25">
      <c r="B25" s="9"/>
      <c r="C25" s="9"/>
      <c r="K25"/>
      <c r="L25"/>
      <c r="M25"/>
      <c r="N25"/>
      <c r="O25"/>
      <c r="P25"/>
      <c r="Q25"/>
      <c r="R25"/>
    </row>
    <row r="26" spans="2:19" ht="15.75" x14ac:dyDescent="0.25">
      <c r="B26" s="346"/>
      <c r="C26" s="240" t="s">
        <v>23</v>
      </c>
      <c r="D26" s="187" t="s">
        <v>25</v>
      </c>
      <c r="E26" s="187" t="s">
        <v>27</v>
      </c>
      <c r="F26" s="256" t="s">
        <v>202</v>
      </c>
      <c r="G26" s="187" t="s">
        <v>203</v>
      </c>
      <c r="H26" s="187" t="s">
        <v>204</v>
      </c>
      <c r="I26" s="187" t="s">
        <v>213</v>
      </c>
      <c r="J26" s="187" t="s">
        <v>205</v>
      </c>
      <c r="K26"/>
      <c r="L26"/>
      <c r="M26"/>
      <c r="N26"/>
      <c r="O26"/>
      <c r="P26"/>
      <c r="Q26"/>
      <c r="R26"/>
    </row>
    <row r="27" spans="2:19" ht="47.25" x14ac:dyDescent="0.25">
      <c r="B27" s="257" t="s">
        <v>120</v>
      </c>
      <c r="C27" s="260" t="s">
        <v>168</v>
      </c>
      <c r="D27" s="260" t="s">
        <v>17</v>
      </c>
      <c r="E27" s="203" t="s">
        <v>283</v>
      </c>
      <c r="F27" s="308" t="s">
        <v>4</v>
      </c>
      <c r="G27" s="226" t="s">
        <v>5</v>
      </c>
      <c r="H27" s="226" t="s">
        <v>26</v>
      </c>
      <c r="I27" s="226" t="s">
        <v>12</v>
      </c>
      <c r="J27" s="262" t="s">
        <v>222</v>
      </c>
      <c r="K27"/>
      <c r="L27"/>
      <c r="M27"/>
      <c r="N27"/>
      <c r="O27"/>
      <c r="P27"/>
      <c r="Q27"/>
      <c r="R27"/>
    </row>
    <row r="28" spans="2:19" ht="15.75" x14ac:dyDescent="0.25">
      <c r="B28" s="240">
        <v>8</v>
      </c>
      <c r="C28" s="263" t="str">
        <f t="shared" ref="C28:C32" si="2">IF(J28&lt;&gt;0,VLOOKUP($D$9,Info_County_Code,2,FALSE),"")</f>
        <v/>
      </c>
      <c r="D28" s="309" t="s">
        <v>98</v>
      </c>
      <c r="E28" s="22"/>
      <c r="F28" s="23"/>
      <c r="G28" s="22"/>
      <c r="H28" s="22"/>
      <c r="I28" s="111"/>
      <c r="J28" s="239">
        <f>SUM(E28:I28)</f>
        <v>0</v>
      </c>
      <c r="K28"/>
      <c r="L28"/>
      <c r="M28"/>
      <c r="N28"/>
      <c r="O28"/>
      <c r="P28"/>
      <c r="Q28"/>
      <c r="R28"/>
    </row>
    <row r="29" spans="2:19" ht="15.75" x14ac:dyDescent="0.25">
      <c r="B29" s="240">
        <v>9</v>
      </c>
      <c r="C29" s="263" t="str">
        <f t="shared" si="2"/>
        <v/>
      </c>
      <c r="D29" s="309" t="s">
        <v>99</v>
      </c>
      <c r="E29" s="22"/>
      <c r="F29" s="23"/>
      <c r="G29" s="22"/>
      <c r="H29" s="22"/>
      <c r="I29" s="111"/>
      <c r="J29" s="239">
        <f t="shared" ref="J29:J32" si="3">SUM(E29:I29)</f>
        <v>0</v>
      </c>
      <c r="K29"/>
      <c r="L29"/>
      <c r="M29"/>
      <c r="N29"/>
      <c r="O29"/>
      <c r="P29"/>
      <c r="Q29"/>
      <c r="R29"/>
    </row>
    <row r="30" spans="2:19" ht="15.75" x14ac:dyDescent="0.25">
      <c r="B30" s="240">
        <v>10</v>
      </c>
      <c r="C30" s="263" t="str">
        <f t="shared" si="2"/>
        <v/>
      </c>
      <c r="D30" s="188" t="s">
        <v>295</v>
      </c>
      <c r="E30" s="22"/>
      <c r="F30" s="23"/>
      <c r="G30" s="22"/>
      <c r="H30" s="22"/>
      <c r="I30" s="111"/>
      <c r="J30" s="239">
        <f t="shared" si="3"/>
        <v>0</v>
      </c>
      <c r="K30"/>
      <c r="L30"/>
      <c r="M30"/>
      <c r="N30"/>
      <c r="O30"/>
      <c r="P30"/>
      <c r="Q30"/>
      <c r="R30"/>
    </row>
    <row r="31" spans="2:19" ht="15.75" x14ac:dyDescent="0.25">
      <c r="B31" s="240">
        <v>11</v>
      </c>
      <c r="C31" s="263" t="str">
        <f t="shared" si="2"/>
        <v/>
      </c>
      <c r="D31" s="309" t="s">
        <v>101</v>
      </c>
      <c r="E31" s="22"/>
      <c r="F31" s="23"/>
      <c r="G31" s="22"/>
      <c r="H31" s="22"/>
      <c r="I31" s="111"/>
      <c r="J31" s="239">
        <f t="shared" si="3"/>
        <v>0</v>
      </c>
      <c r="K31"/>
      <c r="L31"/>
      <c r="M31"/>
      <c r="N31"/>
      <c r="O31"/>
      <c r="P31"/>
      <c r="Q31"/>
      <c r="R31"/>
    </row>
    <row r="32" spans="2:19" ht="15.75" x14ac:dyDescent="0.25">
      <c r="B32" s="240">
        <v>12</v>
      </c>
      <c r="C32" s="263" t="str">
        <f t="shared" si="2"/>
        <v/>
      </c>
      <c r="D32" s="309" t="s">
        <v>102</v>
      </c>
      <c r="E32" s="22"/>
      <c r="F32" s="23"/>
      <c r="G32" s="22"/>
      <c r="H32" s="22"/>
      <c r="I32" s="111"/>
      <c r="J32" s="239">
        <f t="shared" si="3"/>
        <v>0</v>
      </c>
      <c r="K32"/>
      <c r="L32"/>
      <c r="M32"/>
      <c r="N32"/>
      <c r="O32"/>
      <c r="P32"/>
      <c r="Q32"/>
      <c r="R32"/>
    </row>
  </sheetData>
  <sheetProtection password="C72E" sheet="1" objects="1" scenarios="1"/>
  <customSheetViews>
    <customSheetView guid="{E7E6A24F-BA49-4C7A-9CED-3AB8F60308A1}" scale="85" showGridLines="0" printArea="1" topLeftCell="A16">
      <selection activeCell="C27" sqref="C27"/>
      <colBreaks count="1" manualBreakCount="1">
        <brk id="21" min="7" max="34" man="1"/>
      </colBreaks>
      <pageMargins left="0.25" right="0.25" top="0.75" bottom="0.75" header="0.3" footer="0.3"/>
      <pageSetup paperSize="5" scale="81" fitToWidth="0" fitToHeight="0" orientation="landscape" r:id="rId1"/>
      <headerFooter>
        <oddFooter>&amp;C&amp;"Arial,Regular"&amp;16Page &amp;P of &amp;N</oddFooter>
      </headerFooter>
    </customSheetView>
    <customSheetView guid="{7E50CCF5-45D0-4F7B-8896-9BA64DCA8A01}" scale="85" showGridLines="0">
      <selection activeCell="B7" sqref="B7"/>
      <colBreaks count="1" manualBreakCount="1">
        <brk id="21" min="7" max="34" man="1"/>
      </colBreaks>
      <pageMargins left="0.25" right="0.25" top="0.75" bottom="0.75" header="0.3" footer="0.3"/>
      <pageSetup paperSize="5" scale="81" fitToWidth="0" fitToHeight="0" orientation="landscape" r:id="rId2"/>
      <headerFooter>
        <oddFooter>&amp;C&amp;"Arial,Regular"&amp;16Page &amp;P of &amp;N</oddFooter>
      </headerFooter>
    </customSheetView>
    <customSheetView guid="{D8D3A042-2CA2-4641-BB44-BC182917D730}" scale="85" showGridLines="0" printArea="1" topLeftCell="A10">
      <selection activeCell="B7" sqref="B7"/>
      <colBreaks count="1" manualBreakCount="1">
        <brk id="21" min="7" max="34" man="1"/>
      </colBreaks>
      <pageMargins left="0.25" right="0.25" top="0.75" bottom="0.75" header="0.3" footer="0.3"/>
      <pageSetup paperSize="5" scale="81" fitToWidth="0" fitToHeight="0" orientation="landscape" r:id="rId3"/>
      <headerFooter>
        <oddFooter>&amp;C&amp;"Arial,Regular"&amp;16Page &amp;P of &amp;N</oddFooter>
      </headerFooter>
    </customSheetView>
  </customSheetViews>
  <dataValidations xWindow="551" yWindow="778" count="42">
    <dataValidation allowBlank="1" showInputMessage="1" showErrorMessage="1" prompt="Type in the Total MHSA Funds (Including Interest) for WET Annual Planning Costs. " sqref="F15" xr:uid="{00000000-0002-0000-0B00-000000000000}"/>
    <dataValidation allowBlank="1" showInputMessage="1" showErrorMessage="1" prompt="Type in the Medi-Cal FFP for WET Annual Planning Costs. " sqref="G15" xr:uid="{00000000-0002-0000-0B00-000001000000}"/>
    <dataValidation allowBlank="1" showInputMessage="1" showErrorMessage="1" prompt="Type in the 1991 Realignment for WET Annual Planning Costs. " sqref="H15" xr:uid="{00000000-0002-0000-0B00-000002000000}"/>
    <dataValidation allowBlank="1" showInputMessage="1" showErrorMessage="1" prompt="Type in the Behavioral Health Subaccount amount for WET Annual Planning Costs. " sqref="I15" xr:uid="{00000000-0002-0000-0B00-000003000000}"/>
    <dataValidation allowBlank="1" showInputMessage="1" showErrorMessage="1" prompt="Type in Other funds for WET Annual Planning Costs. " sqref="J15" xr:uid="{00000000-0002-0000-0B00-000004000000}"/>
    <dataValidation allowBlank="1" showInputMessage="1" showErrorMessage="1" prompt="Type in Other funds for WET Evaluation Costs. " sqref="J16" xr:uid="{00000000-0002-0000-0B00-000005000000}"/>
    <dataValidation allowBlank="1" showInputMessage="1" showErrorMessage="1" prompt="Type in Other funds for WET Administration Costs." sqref="J17" xr:uid="{00000000-0002-0000-0B00-000006000000}"/>
    <dataValidation allowBlank="1" showInputMessage="1" showErrorMessage="1" prompt="Type in the Behavioral Health Subaccount amount for WET Evaluation Costs." sqref="I16" xr:uid="{00000000-0002-0000-0B00-000007000000}"/>
    <dataValidation allowBlank="1" showInputMessage="1" showErrorMessage="1" prompt="Type in the Behavioral Health Subaccount amount for WET Administration Costs. " sqref="I17" xr:uid="{00000000-0002-0000-0B00-000008000000}"/>
    <dataValidation allowBlank="1" showInputMessage="1" showErrorMessage="1" prompt="Type in the 1991 Realignment for WET Evaluation Costs." sqref="H16" xr:uid="{00000000-0002-0000-0B00-000009000000}"/>
    <dataValidation allowBlank="1" showInputMessage="1" showErrorMessage="1" prompt="Type in the 1991 Realignment for WET Administration Costs. " sqref="H17" xr:uid="{00000000-0002-0000-0B00-00000A000000}"/>
    <dataValidation allowBlank="1" showInputMessage="1" showErrorMessage="1" prompt="Type in the Medi-Cal FFP for WET Evaluation Costs. " sqref="G16" xr:uid="{00000000-0002-0000-0B00-00000B000000}"/>
    <dataValidation allowBlank="1" showInputMessage="1" showErrorMessage="1" prompt="Type in the Medi-Cal FFP for WET Administration Costs. " sqref="G17" xr:uid="{00000000-0002-0000-0B00-00000C000000}"/>
    <dataValidation allowBlank="1" showInputMessage="1" showErrorMessage="1" prompt="Type in the Total MHSA Funds (Including Interest) for WET Evaluation Costs. " sqref="F16" xr:uid="{00000000-0002-0000-0B00-00000D000000}"/>
    <dataValidation allowBlank="1" showInputMessage="1" showErrorMessage="1" prompt="Type in the Total MHSA Funds (Including Interest) for WET Administration Costs. " sqref="F17" xr:uid="{00000000-0002-0000-0B00-00000E000000}"/>
    <dataValidation allowBlank="1" showInputMessage="1" showErrorMessage="1" prompt="Type in the Total MHSA Funds (Including Interest) for WET Funds Transferred to JPA." sqref="F18" xr:uid="{00000000-0002-0000-0B00-00000F000000}"/>
    <dataValidation allowBlank="1" showInputMessage="1" showErrorMessage="1" prompt="Type in the Total MHSA Funds (Including Interest) for WET Expenditures Incurred by JPA." sqref="F19" xr:uid="{00000000-0002-0000-0B00-000010000000}"/>
    <dataValidation allowBlank="1" showInputMessage="1" showErrorMessage="1" prompt="Type in Total MHSA Funds (Including Interest) in Workforce Staffing. " sqref="E28" xr:uid="{00000000-0002-0000-0B00-000011000000}"/>
    <dataValidation allowBlank="1" showInputMessage="1" showErrorMessage="1" prompt="Type in Medi-Cal FFP funds in Workforce Staffing. " sqref="F28" xr:uid="{00000000-0002-0000-0B00-000012000000}"/>
    <dataValidation allowBlank="1" showInputMessage="1" showErrorMessage="1" prompt="Type in 1991 Realignment funds in Workforce Staffing. " sqref="G28" xr:uid="{00000000-0002-0000-0B00-000013000000}"/>
    <dataValidation allowBlank="1" showInputMessage="1" showErrorMessage="1" prompt="Type in Behavioral Health Subaccount funds in Workforce Staffing." sqref="H28" xr:uid="{00000000-0002-0000-0B00-000014000000}"/>
    <dataValidation allowBlank="1" showInputMessage="1" showErrorMessage="1" prompt="Type in Other funds in Workforce Staffing. " sqref="I28" xr:uid="{00000000-0002-0000-0B00-000015000000}"/>
    <dataValidation allowBlank="1" showInputMessage="1" showErrorMessage="1" prompt="Type in Total MHSA Funds (Including Interest) in Training/Technical Assistance. " sqref="E29" xr:uid="{00000000-0002-0000-0B00-000016000000}"/>
    <dataValidation allowBlank="1" showInputMessage="1" showErrorMessage="1" prompt="Type in Medi-Cal FFP funds in Training/Technical Assistance." sqref="F29" xr:uid="{00000000-0002-0000-0B00-000017000000}"/>
    <dataValidation allowBlank="1" showInputMessage="1" showErrorMessage="1" prompt="Type in 1991 Realignment funds in Training/Technical Assistance." sqref="G29" xr:uid="{00000000-0002-0000-0B00-000018000000}"/>
    <dataValidation allowBlank="1" showInputMessage="1" showErrorMessage="1" prompt="Type in Behavioral Health Subaccount funds in Training/Technical Assistance." sqref="H29" xr:uid="{00000000-0002-0000-0B00-000019000000}"/>
    <dataValidation allowBlank="1" showInputMessage="1" showErrorMessage="1" prompt="Type in Other funds in Training/Technical Assistance." sqref="I29" xr:uid="{00000000-0002-0000-0B00-00001A000000}"/>
    <dataValidation allowBlank="1" showInputMessage="1" showErrorMessage="1" prompt="Type in Total MHSA Funds (Including Interest) in Mental Health Career Pathways." sqref="E30" xr:uid="{00000000-0002-0000-0B00-00001B000000}"/>
    <dataValidation allowBlank="1" showInputMessage="1" showErrorMessage="1" prompt="Type in Medi-Cal FFP funds in Mental Health Career Pathways." sqref="F30" xr:uid="{00000000-0002-0000-0B00-00001C000000}"/>
    <dataValidation allowBlank="1" showInputMessage="1" showErrorMessage="1" prompt="Type in 1991 Realignment funds in Mental Health Career Pathways. " sqref="G30" xr:uid="{00000000-0002-0000-0B00-00001D000000}"/>
    <dataValidation allowBlank="1" showInputMessage="1" showErrorMessage="1" prompt="Type in Behavioral Health Subaccount funds in Mental Health Career Pathways. " sqref="H30" xr:uid="{00000000-0002-0000-0B00-00001E000000}"/>
    <dataValidation allowBlank="1" showInputMessage="1" showErrorMessage="1" prompt="Type in Other funds in Mental Health Career Pathways. _x000a_" sqref="I30" xr:uid="{00000000-0002-0000-0B00-00001F000000}"/>
    <dataValidation allowBlank="1" showInputMessage="1" showErrorMessage="1" prompt="Type in Total MHSA Funds (Including Interest) in Residency/Internship." sqref="E31" xr:uid="{00000000-0002-0000-0B00-000020000000}"/>
    <dataValidation allowBlank="1" showInputMessage="1" showErrorMessage="1" prompt="Type in Medi-Cal FFP funds in Residency/Internship." sqref="F31" xr:uid="{00000000-0002-0000-0B00-000021000000}"/>
    <dataValidation allowBlank="1" showInputMessage="1" showErrorMessage="1" prompt="Type in 1991 Realignment funds in Residency/Internship." sqref="G31" xr:uid="{00000000-0002-0000-0B00-000022000000}"/>
    <dataValidation allowBlank="1" showInputMessage="1" showErrorMessage="1" prompt="Type in Behavioral Health Subaccount funds in Residency/Internship." sqref="H31" xr:uid="{00000000-0002-0000-0B00-000023000000}"/>
    <dataValidation allowBlank="1" showInputMessage="1" showErrorMessage="1" prompt="Type in Other funds in Residency/Internship." sqref="I31" xr:uid="{00000000-0002-0000-0B00-000024000000}"/>
    <dataValidation allowBlank="1" showInputMessage="1" showErrorMessage="1" prompt="Type in Total MHSA Funds (Including Interest) in Financial Incentive. " sqref="E32" xr:uid="{00000000-0002-0000-0B00-000025000000}"/>
    <dataValidation allowBlank="1" showInputMessage="1" showErrorMessage="1" prompt="Type in Medi-Cal FFP funds in Financial Incentive." sqref="F32" xr:uid="{00000000-0002-0000-0B00-000026000000}"/>
    <dataValidation allowBlank="1" showInputMessage="1" showErrorMessage="1" prompt="Type in 1991 Realignment funds in Financial Incentive." sqref="G32" xr:uid="{00000000-0002-0000-0B00-000027000000}"/>
    <dataValidation allowBlank="1" showInputMessage="1" showErrorMessage="1" prompt="Type in Behavioral Health Subaccount funds in Financial Incentive." sqref="H32" xr:uid="{00000000-0002-0000-0B00-000028000000}"/>
    <dataValidation allowBlank="1" showInputMessage="1" showErrorMessage="1" prompt="Type in Other funds in Financial Incentive. " sqref="I32" xr:uid="{00000000-0002-0000-0B00-000029000000}"/>
  </dataValidations>
  <pageMargins left="0.25" right="0.25" top="0.75" bottom="0.75" header="0.3" footer="0.3"/>
  <pageSetup scale="62" fitToHeight="0" orientation="landscape" r:id="rId4"/>
  <headerFooter>
    <oddFooter>&amp;C&amp;"Arial,Regular"&amp;16Page &amp;P of &amp;N</oddFooter>
  </headerFooter>
  <colBreaks count="1" manualBreakCount="1">
    <brk id="21" min="7" max="34"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85"/>
  <sheetViews>
    <sheetView topLeftCell="A25" workbookViewId="0">
      <selection activeCell="A16" sqref="A16"/>
    </sheetView>
  </sheetViews>
  <sheetFormatPr defaultColWidth="0" defaultRowHeight="15" zeroHeight="1" x14ac:dyDescent="0.25"/>
  <cols>
    <col min="1" max="1" width="128" style="142" customWidth="1"/>
    <col min="2" max="2" width="9.140625" style="142" hidden="1" customWidth="1"/>
    <col min="3" max="16384" width="9.140625" style="142" hidden="1"/>
  </cols>
  <sheetData>
    <row r="1" spans="1:1" ht="12" customHeight="1" x14ac:dyDescent="0.25">
      <c r="A1" s="333" t="s">
        <v>778</v>
      </c>
    </row>
    <row r="2" spans="1:1" ht="15.75" x14ac:dyDescent="0.25">
      <c r="A2" s="335" t="s">
        <v>313</v>
      </c>
    </row>
    <row r="3" spans="1:1" ht="15.75" x14ac:dyDescent="0.25">
      <c r="A3" s="335" t="s">
        <v>312</v>
      </c>
    </row>
    <row r="4" spans="1:1" ht="15.75" x14ac:dyDescent="0.25">
      <c r="A4" s="335" t="s">
        <v>576</v>
      </c>
    </row>
    <row r="5" spans="1:1" ht="15.75" x14ac:dyDescent="0.25">
      <c r="A5" s="335" t="s">
        <v>577</v>
      </c>
    </row>
    <row r="6" spans="1:1" ht="15.75" x14ac:dyDescent="0.25">
      <c r="A6" s="335" t="s">
        <v>578</v>
      </c>
    </row>
    <row r="7" spans="1:1" ht="15.75" x14ac:dyDescent="0.25">
      <c r="A7" s="335" t="s">
        <v>736</v>
      </c>
    </row>
    <row r="8" spans="1:1" ht="45.75" x14ac:dyDescent="0.25">
      <c r="A8" s="335" t="s">
        <v>579</v>
      </c>
    </row>
    <row r="9" spans="1:1" ht="15.75" x14ac:dyDescent="0.25">
      <c r="A9" s="335" t="s">
        <v>429</v>
      </c>
    </row>
    <row r="10" spans="1:1" ht="15.75" x14ac:dyDescent="0.25">
      <c r="A10" s="335" t="s">
        <v>580</v>
      </c>
    </row>
    <row r="11" spans="1:1" ht="15.75" x14ac:dyDescent="0.25">
      <c r="A11" s="335" t="s">
        <v>581</v>
      </c>
    </row>
    <row r="12" spans="1:1" ht="15.75" x14ac:dyDescent="0.25">
      <c r="A12" s="335" t="s">
        <v>582</v>
      </c>
    </row>
    <row r="13" spans="1:1" ht="15.75" x14ac:dyDescent="0.25">
      <c r="A13" s="335" t="s">
        <v>753</v>
      </c>
    </row>
    <row r="14" spans="1:1" ht="15.75" x14ac:dyDescent="0.25">
      <c r="A14" s="335" t="s">
        <v>583</v>
      </c>
    </row>
    <row r="15" spans="1:1" ht="15.75" x14ac:dyDescent="0.25">
      <c r="A15" s="335" t="s">
        <v>424</v>
      </c>
    </row>
    <row r="16" spans="1:1" ht="135.75" x14ac:dyDescent="0.25">
      <c r="A16" s="335" t="s">
        <v>584</v>
      </c>
    </row>
    <row r="17" spans="1:1" ht="15.75" x14ac:dyDescent="0.25">
      <c r="A17" s="335" t="s">
        <v>585</v>
      </c>
    </row>
    <row r="18" spans="1:1" ht="15.75" x14ac:dyDescent="0.25">
      <c r="A18" s="335" t="s">
        <v>586</v>
      </c>
    </row>
    <row r="19" spans="1:1" ht="15.75" x14ac:dyDescent="0.25">
      <c r="A19" s="335" t="s">
        <v>754</v>
      </c>
    </row>
    <row r="20" spans="1:1" ht="15.75" x14ac:dyDescent="0.25">
      <c r="A20" s="335" t="s">
        <v>587</v>
      </c>
    </row>
    <row r="21" spans="1:1" ht="15.75" x14ac:dyDescent="0.25">
      <c r="A21" s="335" t="s">
        <v>450</v>
      </c>
    </row>
    <row r="22" spans="1:1" ht="30.75" x14ac:dyDescent="0.25">
      <c r="A22" s="335" t="s">
        <v>588</v>
      </c>
    </row>
    <row r="23" spans="1:1" ht="15.75" x14ac:dyDescent="0.25">
      <c r="A23" s="335" t="s">
        <v>452</v>
      </c>
    </row>
    <row r="24" spans="1:1" ht="15.75" x14ac:dyDescent="0.25">
      <c r="A24" s="335" t="s">
        <v>453</v>
      </c>
    </row>
    <row r="25" spans="1:1" ht="15.75" x14ac:dyDescent="0.25">
      <c r="A25" s="335" t="s">
        <v>454</v>
      </c>
    </row>
    <row r="26" spans="1:1" ht="15.75" x14ac:dyDescent="0.25">
      <c r="A26" s="335" t="s">
        <v>455</v>
      </c>
    </row>
    <row r="27" spans="1:1" ht="15.75" x14ac:dyDescent="0.25">
      <c r="A27" s="335" t="s">
        <v>456</v>
      </c>
    </row>
    <row r="28" spans="1:1" ht="30.75" x14ac:dyDescent="0.25">
      <c r="A28" s="335" t="s">
        <v>589</v>
      </c>
    </row>
    <row r="29" spans="1:1" ht="15.75" x14ac:dyDescent="0.25">
      <c r="A29" s="335" t="s">
        <v>331</v>
      </c>
    </row>
    <row r="30" spans="1:1" ht="15.75" x14ac:dyDescent="0.25">
      <c r="A30" s="335" t="s">
        <v>421</v>
      </c>
    </row>
    <row r="31" spans="1:1" ht="15.75" x14ac:dyDescent="0.25">
      <c r="A31" s="335" t="s">
        <v>420</v>
      </c>
    </row>
    <row r="32" spans="1:1" ht="15.75" x14ac:dyDescent="0.25">
      <c r="A32" s="335" t="s">
        <v>419</v>
      </c>
    </row>
    <row r="33" spans="1:1" ht="15.75" x14ac:dyDescent="0.25">
      <c r="A33" s="335" t="s">
        <v>418</v>
      </c>
    </row>
    <row r="34" spans="1:1" ht="15.75" x14ac:dyDescent="0.25">
      <c r="A34" s="335" t="s">
        <v>590</v>
      </c>
    </row>
    <row r="35" spans="1:1" ht="15.75" x14ac:dyDescent="0.25">
      <c r="A35" s="335" t="s">
        <v>591</v>
      </c>
    </row>
    <row r="36" spans="1:1" ht="15.75" x14ac:dyDescent="0.25">
      <c r="A36" s="335" t="s">
        <v>592</v>
      </c>
    </row>
    <row r="37" spans="1:1" ht="15.75" x14ac:dyDescent="0.25">
      <c r="A37" s="335" t="s">
        <v>593</v>
      </c>
    </row>
    <row r="38" spans="1:1" ht="15.75" x14ac:dyDescent="0.25">
      <c r="A38" s="335" t="s">
        <v>594</v>
      </c>
    </row>
    <row r="39" spans="1:1" ht="15.75" x14ac:dyDescent="0.25">
      <c r="A39" s="335" t="s">
        <v>595</v>
      </c>
    </row>
    <row r="40" spans="1:1" ht="15.75" x14ac:dyDescent="0.25">
      <c r="A40" s="335" t="s">
        <v>596</v>
      </c>
    </row>
    <row r="41" spans="1:1" ht="15.75" x14ac:dyDescent="0.25">
      <c r="A41" s="335" t="s">
        <v>597</v>
      </c>
    </row>
    <row r="42" spans="1:1" ht="15.75" x14ac:dyDescent="0.25">
      <c r="A42" s="335" t="s">
        <v>598</v>
      </c>
    </row>
    <row r="43" spans="1:1" ht="15.75" x14ac:dyDescent="0.25">
      <c r="A43" s="335" t="s">
        <v>599</v>
      </c>
    </row>
    <row r="44" spans="1:1" ht="15.75" x14ac:dyDescent="0.25">
      <c r="A44" s="335" t="s">
        <v>600</v>
      </c>
    </row>
    <row r="45" spans="1:1" ht="15.75" x14ac:dyDescent="0.25">
      <c r="A45" s="335" t="s">
        <v>601</v>
      </c>
    </row>
    <row r="46" spans="1:1" ht="45.75" x14ac:dyDescent="0.25">
      <c r="A46" s="335" t="s">
        <v>602</v>
      </c>
    </row>
    <row r="47" spans="1:1" ht="15.75" x14ac:dyDescent="0.25">
      <c r="A47" s="335" t="s">
        <v>603</v>
      </c>
    </row>
    <row r="48" spans="1:1" ht="30.75" x14ac:dyDescent="0.25">
      <c r="A48" s="335" t="s">
        <v>604</v>
      </c>
    </row>
    <row r="49" spans="1:1" ht="30.75" x14ac:dyDescent="0.25">
      <c r="A49" s="335" t="s">
        <v>605</v>
      </c>
    </row>
    <row r="50" spans="1:1" ht="30.75" x14ac:dyDescent="0.25">
      <c r="A50" s="335" t="s">
        <v>606</v>
      </c>
    </row>
    <row r="51" spans="1:1" ht="30.75" x14ac:dyDescent="0.25">
      <c r="A51" s="335" t="s">
        <v>607</v>
      </c>
    </row>
    <row r="52" spans="1:1" ht="30.75" x14ac:dyDescent="0.25">
      <c r="A52" s="335" t="s">
        <v>608</v>
      </c>
    </row>
    <row r="53" spans="1:1" ht="15.75" x14ac:dyDescent="0.25">
      <c r="A53" s="335" t="s">
        <v>609</v>
      </c>
    </row>
    <row r="54" spans="1:1" ht="45.75" x14ac:dyDescent="0.25">
      <c r="A54" s="335" t="s">
        <v>610</v>
      </c>
    </row>
    <row r="55" spans="1:1" ht="15.75" x14ac:dyDescent="0.25">
      <c r="A55" s="335" t="s">
        <v>611</v>
      </c>
    </row>
    <row r="56" spans="1:1" ht="30.75" x14ac:dyDescent="0.25">
      <c r="A56" s="335" t="s">
        <v>612</v>
      </c>
    </row>
    <row r="57" spans="1:1" ht="30.75" x14ac:dyDescent="0.25">
      <c r="A57" s="335" t="s">
        <v>613</v>
      </c>
    </row>
    <row r="58" spans="1:1" ht="30.75" x14ac:dyDescent="0.25">
      <c r="A58" s="335" t="s">
        <v>614</v>
      </c>
    </row>
    <row r="59" spans="1:1" ht="30.75" x14ac:dyDescent="0.25">
      <c r="A59" s="335" t="s">
        <v>615</v>
      </c>
    </row>
    <row r="60" spans="1:1" ht="30.75" x14ac:dyDescent="0.25">
      <c r="A60" s="335" t="s">
        <v>616</v>
      </c>
    </row>
    <row r="61" spans="1:1" ht="15.75" x14ac:dyDescent="0.25">
      <c r="A61" s="335" t="s">
        <v>617</v>
      </c>
    </row>
    <row r="62" spans="1:1" ht="45.75" x14ac:dyDescent="0.25">
      <c r="A62" s="335" t="s">
        <v>618</v>
      </c>
    </row>
    <row r="63" spans="1:1" ht="15.75" x14ac:dyDescent="0.25">
      <c r="A63" s="335" t="s">
        <v>619</v>
      </c>
    </row>
    <row r="64" spans="1:1" ht="30.75" x14ac:dyDescent="0.25">
      <c r="A64" s="335" t="s">
        <v>620</v>
      </c>
    </row>
    <row r="65" spans="1:1" ht="30.75" x14ac:dyDescent="0.25">
      <c r="A65" s="335" t="s">
        <v>621</v>
      </c>
    </row>
    <row r="66" spans="1:1" ht="30.75" x14ac:dyDescent="0.25">
      <c r="A66" s="335" t="s">
        <v>622</v>
      </c>
    </row>
    <row r="67" spans="1:1" ht="30.75" x14ac:dyDescent="0.25">
      <c r="A67" s="335" t="s">
        <v>623</v>
      </c>
    </row>
    <row r="68" spans="1:1" ht="30.75" x14ac:dyDescent="0.25">
      <c r="A68" s="335" t="s">
        <v>624</v>
      </c>
    </row>
    <row r="69" spans="1:1" ht="15.75" x14ac:dyDescent="0.25">
      <c r="A69" s="335" t="s">
        <v>625</v>
      </c>
    </row>
    <row r="70" spans="1:1" ht="45.75" x14ac:dyDescent="0.25">
      <c r="A70" s="335" t="s">
        <v>626</v>
      </c>
    </row>
    <row r="71" spans="1:1" ht="15.75" x14ac:dyDescent="0.25">
      <c r="A71" s="335" t="s">
        <v>627</v>
      </c>
    </row>
    <row r="72" spans="1:1" ht="30.75" x14ac:dyDescent="0.25">
      <c r="A72" s="335" t="s">
        <v>628</v>
      </c>
    </row>
    <row r="73" spans="1:1" ht="30.75" x14ac:dyDescent="0.25">
      <c r="A73" s="335" t="s">
        <v>629</v>
      </c>
    </row>
    <row r="74" spans="1:1" ht="30.75" x14ac:dyDescent="0.25">
      <c r="A74" s="335" t="s">
        <v>630</v>
      </c>
    </row>
    <row r="75" spans="1:1" ht="30.75" x14ac:dyDescent="0.25">
      <c r="A75" s="335" t="s">
        <v>631</v>
      </c>
    </row>
    <row r="76" spans="1:1" ht="30.75" x14ac:dyDescent="0.25">
      <c r="A76" s="335" t="s">
        <v>632</v>
      </c>
    </row>
    <row r="77" spans="1:1" ht="15.75" x14ac:dyDescent="0.25">
      <c r="A77" s="335" t="s">
        <v>633</v>
      </c>
    </row>
    <row r="78" spans="1:1" ht="45.75" x14ac:dyDescent="0.25">
      <c r="A78" s="335" t="s">
        <v>634</v>
      </c>
    </row>
    <row r="79" spans="1:1" ht="15.75" x14ac:dyDescent="0.25">
      <c r="A79" s="335" t="s">
        <v>635</v>
      </c>
    </row>
    <row r="80" spans="1:1" ht="30.75" x14ac:dyDescent="0.25">
      <c r="A80" s="335" t="s">
        <v>636</v>
      </c>
    </row>
    <row r="81" spans="1:1" ht="30.75" x14ac:dyDescent="0.25">
      <c r="A81" s="335" t="s">
        <v>637</v>
      </c>
    </row>
    <row r="82" spans="1:1" ht="30.75" x14ac:dyDescent="0.25">
      <c r="A82" s="335" t="s">
        <v>638</v>
      </c>
    </row>
    <row r="83" spans="1:1" ht="30.75" x14ac:dyDescent="0.25">
      <c r="A83" s="335" t="s">
        <v>639</v>
      </c>
    </row>
    <row r="84" spans="1:1" ht="30.75" x14ac:dyDescent="0.25">
      <c r="A84" s="335" t="s">
        <v>640</v>
      </c>
    </row>
    <row r="85" spans="1:1" ht="15.75" x14ac:dyDescent="0.25">
      <c r="A85" s="335" t="s">
        <v>641</v>
      </c>
    </row>
  </sheetData>
  <sheetProtection password="C72E" sheet="1" objects="1" scenarios="1"/>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9">
    <pageSetUpPr autoPageBreaks="0"/>
  </sheetPr>
  <dimension ref="A1:Z46"/>
  <sheetViews>
    <sheetView showGridLines="0" topLeftCell="A14" zoomScale="80" zoomScaleNormal="80" zoomScaleSheetLayoutView="40" workbookViewId="0">
      <selection activeCell="F37" sqref="F37"/>
    </sheetView>
  </sheetViews>
  <sheetFormatPr defaultColWidth="0" defaultRowHeight="15.75" zeroHeight="1" x14ac:dyDescent="0.25"/>
  <cols>
    <col min="1" max="1" width="2.7109375" style="20" customWidth="1"/>
    <col min="2" max="2" width="6.7109375" style="20" customWidth="1"/>
    <col min="3" max="3" width="10.140625" style="20" bestFit="1" customWidth="1"/>
    <col min="4" max="5" width="50.7109375" style="20" customWidth="1"/>
    <col min="6" max="6" width="37.140625" style="20" bestFit="1" customWidth="1"/>
    <col min="7" max="7" width="20.140625" style="20" customWidth="1"/>
    <col min="8" max="8" width="21.5703125" style="20" customWidth="1"/>
    <col min="9" max="9" width="20.28515625" style="20" customWidth="1"/>
    <col min="10" max="12" width="17.7109375" style="20" customWidth="1"/>
    <col min="13" max="13" width="17.5703125" style="20" hidden="1" customWidth="1"/>
    <col min="14" max="14" width="18.28515625" hidden="1" customWidth="1"/>
    <col min="15" max="15" width="18.7109375" hidden="1" customWidth="1"/>
    <col min="16" max="17" width="19" hidden="1" customWidth="1"/>
    <col min="18" max="19" width="18.42578125" hidden="1" customWidth="1"/>
    <col min="20" max="21" width="18.28515625" hidden="1" customWidth="1"/>
    <col min="22" max="22" width="18.140625" hidden="1" customWidth="1"/>
    <col min="23" max="23" width="18.42578125" hidden="1" customWidth="1"/>
    <col min="24" max="24" width="16.5703125" style="20" hidden="1" customWidth="1"/>
    <col min="25" max="26" width="22.140625" style="20" hidden="1" customWidth="1"/>
    <col min="27" max="16384" width="9.140625" style="20" hidden="1"/>
  </cols>
  <sheetData>
    <row r="1" spans="1:23" ht="15" x14ac:dyDescent="0.2">
      <c r="A1" s="327" t="s">
        <v>779</v>
      </c>
      <c r="B1" s="328" t="s">
        <v>277</v>
      </c>
      <c r="E1" s="146"/>
      <c r="I1" s="146"/>
      <c r="K1" s="146"/>
      <c r="L1" s="330" t="s">
        <v>275</v>
      </c>
      <c r="N1" s="20"/>
      <c r="O1" s="20"/>
      <c r="P1" s="20"/>
      <c r="Q1" s="20"/>
      <c r="R1" s="20"/>
      <c r="S1" s="20"/>
      <c r="T1" s="20"/>
      <c r="U1" s="20"/>
      <c r="V1" s="20"/>
      <c r="W1" s="20"/>
    </row>
    <row r="2" spans="1:23" thickBot="1" x14ac:dyDescent="0.25">
      <c r="B2" s="329" t="s">
        <v>276</v>
      </c>
      <c r="C2" s="41"/>
      <c r="D2" s="41"/>
      <c r="E2" s="171"/>
      <c r="F2" s="41"/>
      <c r="G2" s="41"/>
      <c r="H2" s="41"/>
      <c r="I2" s="171"/>
      <c r="J2" s="41"/>
      <c r="K2" s="171"/>
      <c r="L2" s="171"/>
      <c r="N2" s="20"/>
      <c r="O2" s="20"/>
      <c r="P2" s="20"/>
      <c r="Q2" s="20"/>
      <c r="R2" s="20"/>
      <c r="S2" s="20"/>
      <c r="T2" s="20"/>
      <c r="U2" s="20"/>
      <c r="V2" s="20"/>
      <c r="W2" s="20"/>
    </row>
    <row r="3" spans="1:23" x14ac:dyDescent="0.25">
      <c r="B3" s="12"/>
      <c r="C3" s="12"/>
      <c r="D3" s="12"/>
    </row>
    <row r="4" spans="1:23" s="105" customFormat="1" ht="15" x14ac:dyDescent="0.2">
      <c r="B4" s="331" t="s">
        <v>745</v>
      </c>
    </row>
    <row r="5" spans="1:23" ht="18" x14ac:dyDescent="0.25">
      <c r="B5" s="332" t="str">
        <f>'1. Information'!B5</f>
        <v>Annual Mental Health Services Act (MHSA) Revenue and Expenditure Report</v>
      </c>
      <c r="C5" s="1"/>
      <c r="D5" s="1"/>
      <c r="E5" s="1"/>
      <c r="F5" s="1"/>
      <c r="G5" s="1"/>
      <c r="H5" s="1"/>
    </row>
    <row r="6" spans="1:23" ht="18" x14ac:dyDescent="0.25">
      <c r="B6" s="332" t="str">
        <f>'1. Information'!B6</f>
        <v>Fiscal Year: 2021-22</v>
      </c>
      <c r="C6" s="1"/>
      <c r="D6" s="1"/>
      <c r="E6" s="1"/>
      <c r="F6" s="1"/>
      <c r="G6" s="1"/>
      <c r="H6" s="1"/>
    </row>
    <row r="7" spans="1:23" ht="18" x14ac:dyDescent="0.25">
      <c r="B7" s="332" t="s">
        <v>298</v>
      </c>
      <c r="C7" s="1"/>
      <c r="D7" s="1"/>
      <c r="E7" s="1"/>
      <c r="F7" s="1"/>
      <c r="G7" s="1"/>
      <c r="H7" s="1"/>
    </row>
    <row r="8" spans="1:23" x14ac:dyDescent="0.25">
      <c r="D8" s="14"/>
      <c r="E8" s="14"/>
      <c r="F8" s="14"/>
      <c r="G8" s="14"/>
      <c r="H8" s="14"/>
    </row>
    <row r="9" spans="1:23" x14ac:dyDescent="0.25">
      <c r="B9" s="138" t="s">
        <v>0</v>
      </c>
      <c r="C9" s="309"/>
      <c r="D9" s="310" t="str">
        <f>IF(ISBLANK('1. Information'!D11),"",'1. Information'!D11)</f>
        <v>Modoc</v>
      </c>
      <c r="E9" s="8"/>
      <c r="F9" s="138" t="s">
        <v>1</v>
      </c>
      <c r="G9" s="230">
        <f>IF(ISBLANK('1. Information'!D9),"",'1. Information'!D9)</f>
        <v>45012</v>
      </c>
    </row>
    <row r="10" spans="1:23" x14ac:dyDescent="0.25">
      <c r="C10" s="2"/>
      <c r="E10" s="2"/>
      <c r="F10" s="8"/>
      <c r="G10" s="2"/>
      <c r="H10" s="21"/>
      <c r="M10"/>
    </row>
    <row r="11" spans="1:23" ht="18.75" thickBot="1" x14ac:dyDescent="0.3">
      <c r="B11" s="196" t="s">
        <v>214</v>
      </c>
      <c r="C11" s="199"/>
      <c r="D11" s="231"/>
      <c r="E11" s="199"/>
      <c r="F11" s="232"/>
      <c r="G11" s="199"/>
      <c r="H11" s="233"/>
      <c r="I11" s="231"/>
      <c r="J11" s="231"/>
      <c r="K11" s="231"/>
      <c r="L11"/>
      <c r="M11"/>
      <c r="W11" s="20"/>
    </row>
    <row r="12" spans="1:23" ht="16.5" thickTop="1" x14ac:dyDescent="0.25">
      <c r="B12" s="2"/>
      <c r="C12" s="2"/>
      <c r="E12" s="2"/>
      <c r="F12" s="8"/>
      <c r="G12" s="2"/>
      <c r="H12" s="21"/>
      <c r="L12"/>
      <c r="M12"/>
      <c r="V12" s="20"/>
      <c r="W12" s="20"/>
    </row>
    <row r="13" spans="1:23" x14ac:dyDescent="0.25">
      <c r="C13" s="2"/>
      <c r="E13" s="2"/>
      <c r="F13" s="187" t="s">
        <v>23</v>
      </c>
      <c r="G13" s="180" t="s">
        <v>25</v>
      </c>
      <c r="H13" s="235" t="s">
        <v>27</v>
      </c>
      <c r="I13" s="187" t="s">
        <v>202</v>
      </c>
      <c r="J13" s="187" t="s">
        <v>203</v>
      </c>
      <c r="K13" s="187" t="s">
        <v>204</v>
      </c>
      <c r="L13"/>
      <c r="M13"/>
      <c r="U13" s="20"/>
      <c r="V13" s="20"/>
      <c r="W13" s="20"/>
    </row>
    <row r="14" spans="1:23" ht="47.25" x14ac:dyDescent="0.25">
      <c r="D14" s="2"/>
      <c r="E14" s="8"/>
      <c r="F14" s="203" t="s">
        <v>283</v>
      </c>
      <c r="G14" s="204" t="s">
        <v>4</v>
      </c>
      <c r="H14" s="204" t="s">
        <v>5</v>
      </c>
      <c r="I14" s="204" t="s">
        <v>26</v>
      </c>
      <c r="J14" s="204" t="s">
        <v>12</v>
      </c>
      <c r="K14" s="262" t="s">
        <v>222</v>
      </c>
      <c r="L14"/>
      <c r="M14"/>
      <c r="U14" s="20"/>
      <c r="V14" s="20"/>
      <c r="W14" s="20"/>
    </row>
    <row r="15" spans="1:23" x14ac:dyDescent="0.25">
      <c r="B15" s="240">
        <v>1</v>
      </c>
      <c r="C15" s="138" t="s">
        <v>308</v>
      </c>
      <c r="D15" s="193"/>
      <c r="E15" s="311"/>
      <c r="F15" s="112"/>
      <c r="G15" s="112"/>
      <c r="H15" s="112"/>
      <c r="I15" s="112"/>
      <c r="J15" s="112"/>
      <c r="K15" s="282">
        <f>SUM(F15:J15)</f>
        <v>0</v>
      </c>
      <c r="L15"/>
      <c r="M15"/>
      <c r="U15" s="20"/>
      <c r="V15" s="20"/>
      <c r="W15" s="20"/>
    </row>
    <row r="16" spans="1:23" x14ac:dyDescent="0.25">
      <c r="B16" s="240">
        <v>2</v>
      </c>
      <c r="C16" s="138" t="s">
        <v>309</v>
      </c>
      <c r="D16" s="193"/>
      <c r="E16" s="311"/>
      <c r="F16" s="112"/>
      <c r="G16" s="112"/>
      <c r="H16" s="112"/>
      <c r="I16" s="112"/>
      <c r="J16" s="112"/>
      <c r="K16" s="282">
        <f t="shared" ref="K16:K20" si="0">SUM(F16:J16)</f>
        <v>0</v>
      </c>
      <c r="L16"/>
      <c r="M16"/>
      <c r="U16" s="20"/>
      <c r="V16" s="20"/>
      <c r="W16" s="20"/>
    </row>
    <row r="17" spans="2:23" x14ac:dyDescent="0.25">
      <c r="B17" s="240">
        <v>3</v>
      </c>
      <c r="C17" s="138" t="s">
        <v>311</v>
      </c>
      <c r="D17" s="193"/>
      <c r="E17" s="311"/>
      <c r="F17" s="112"/>
      <c r="G17" s="112"/>
      <c r="H17" s="112"/>
      <c r="I17" s="112"/>
      <c r="J17" s="112"/>
      <c r="K17" s="282">
        <f t="shared" si="0"/>
        <v>0</v>
      </c>
      <c r="L17"/>
      <c r="M17"/>
      <c r="U17" s="20"/>
      <c r="V17" s="20"/>
      <c r="W17" s="20"/>
    </row>
    <row r="18" spans="2:23" x14ac:dyDescent="0.25">
      <c r="B18" s="240">
        <v>4</v>
      </c>
      <c r="C18" s="139" t="s">
        <v>642</v>
      </c>
      <c r="D18" s="209"/>
      <c r="E18" s="306"/>
      <c r="F18" s="112"/>
      <c r="G18" s="239"/>
      <c r="H18" s="239"/>
      <c r="I18" s="239"/>
      <c r="J18" s="239"/>
      <c r="K18" s="208">
        <f>F18</f>
        <v>0</v>
      </c>
      <c r="L18"/>
      <c r="M18"/>
      <c r="N18" s="20"/>
      <c r="O18" s="20"/>
      <c r="P18" s="20"/>
      <c r="Q18" s="20"/>
      <c r="R18" s="20"/>
      <c r="S18" s="20"/>
      <c r="T18" s="20"/>
      <c r="U18" s="20"/>
      <c r="V18" s="20"/>
      <c r="W18" s="20"/>
    </row>
    <row r="19" spans="2:23" x14ac:dyDescent="0.25">
      <c r="B19" s="240">
        <v>5</v>
      </c>
      <c r="C19" s="139" t="s">
        <v>643</v>
      </c>
      <c r="D19" s="209"/>
      <c r="E19" s="306"/>
      <c r="F19" s="112"/>
      <c r="G19" s="239"/>
      <c r="H19" s="239"/>
      <c r="I19" s="239"/>
      <c r="J19" s="239"/>
      <c r="K19" s="208">
        <f>F19</f>
        <v>0</v>
      </c>
      <c r="L19"/>
      <c r="M19"/>
      <c r="N19" s="20"/>
      <c r="O19" s="20"/>
      <c r="P19" s="20"/>
      <c r="Q19" s="20"/>
      <c r="R19" s="20"/>
      <c r="S19" s="20"/>
      <c r="T19" s="20"/>
      <c r="U19" s="20"/>
      <c r="V19" s="20"/>
      <c r="W19" s="20"/>
    </row>
    <row r="20" spans="2:23" x14ac:dyDescent="0.25">
      <c r="B20" s="240">
        <v>6</v>
      </c>
      <c r="C20" s="138" t="s">
        <v>310</v>
      </c>
      <c r="D20" s="193"/>
      <c r="E20" s="207"/>
      <c r="F20" s="307">
        <f>SUM(G27:G46)</f>
        <v>0</v>
      </c>
      <c r="G20" s="307">
        <f>SUM(H27:H46)</f>
        <v>0</v>
      </c>
      <c r="H20" s="286">
        <f t="shared" ref="H20" si="1">SUM(I27:I46)</f>
        <v>0</v>
      </c>
      <c r="I20" s="286">
        <f>SUM(J27:J46)</f>
        <v>0</v>
      </c>
      <c r="J20" s="239">
        <f>SUM(K27:K46)</f>
        <v>0</v>
      </c>
      <c r="K20" s="282">
        <f t="shared" si="0"/>
        <v>0</v>
      </c>
      <c r="L20"/>
      <c r="M20"/>
      <c r="U20" s="20"/>
      <c r="V20" s="20"/>
      <c r="W20" s="20"/>
    </row>
    <row r="21" spans="2:23" ht="30.95" customHeight="1" x14ac:dyDescent="0.25">
      <c r="B21" s="240">
        <v>7</v>
      </c>
      <c r="C21" s="312" t="s">
        <v>768</v>
      </c>
      <c r="D21" s="313"/>
      <c r="E21" s="314"/>
      <c r="F21" s="243">
        <f>SUM(F15:F17,F19:F20)</f>
        <v>0</v>
      </c>
      <c r="G21" s="218">
        <f>SUM(G15:G17,G20)</f>
        <v>0</v>
      </c>
      <c r="H21" s="218">
        <f t="shared" ref="H21:J21" si="2">SUM(H15:H17,H20)</f>
        <v>0</v>
      </c>
      <c r="I21" s="218">
        <f t="shared" si="2"/>
        <v>0</v>
      </c>
      <c r="J21" s="218">
        <f t="shared" si="2"/>
        <v>0</v>
      </c>
      <c r="K21" s="217">
        <f>SUM(F21:J21)</f>
        <v>0</v>
      </c>
      <c r="L21"/>
      <c r="M21"/>
      <c r="U21" s="20"/>
      <c r="V21" s="20"/>
      <c r="W21" s="20"/>
    </row>
    <row r="22" spans="2:23" x14ac:dyDescent="0.25"/>
    <row r="23" spans="2:23" ht="18.75" thickBot="1" x14ac:dyDescent="0.3">
      <c r="B23" s="315" t="s">
        <v>215</v>
      </c>
      <c r="C23" s="231"/>
      <c r="D23" s="316"/>
      <c r="E23" s="316"/>
      <c r="F23" s="316"/>
      <c r="G23" s="316"/>
      <c r="H23" s="231"/>
      <c r="I23" s="231"/>
      <c r="J23" s="231"/>
      <c r="K23" s="231"/>
      <c r="L23" s="231"/>
      <c r="M23"/>
      <c r="W23" s="20"/>
    </row>
    <row r="24" spans="2:23" ht="16.5" thickTop="1" x14ac:dyDescent="0.25">
      <c r="C24" s="305"/>
      <c r="D24" s="305"/>
      <c r="E24" s="305"/>
      <c r="F24" s="305"/>
      <c r="M24"/>
      <c r="W24" s="20"/>
    </row>
    <row r="25" spans="2:23" x14ac:dyDescent="0.25">
      <c r="C25" s="180" t="s">
        <v>23</v>
      </c>
      <c r="D25" s="180" t="s">
        <v>25</v>
      </c>
      <c r="E25" s="180" t="s">
        <v>27</v>
      </c>
      <c r="F25" s="180" t="s">
        <v>202</v>
      </c>
      <c r="G25" s="187" t="s">
        <v>203</v>
      </c>
      <c r="H25" s="240" t="s">
        <v>204</v>
      </c>
      <c r="I25" s="240" t="s">
        <v>213</v>
      </c>
      <c r="J25" s="240" t="s">
        <v>205</v>
      </c>
      <c r="K25" s="240" t="s">
        <v>206</v>
      </c>
      <c r="L25" s="187" t="s">
        <v>207</v>
      </c>
      <c r="M25"/>
      <c r="U25" s="20"/>
      <c r="V25" s="20"/>
      <c r="W25" s="20"/>
    </row>
    <row r="26" spans="2:23" ht="69" customHeight="1" x14ac:dyDescent="0.25">
      <c r="B26" s="260" t="s">
        <v>120</v>
      </c>
      <c r="C26" s="260" t="s">
        <v>168</v>
      </c>
      <c r="D26" s="259" t="s">
        <v>10</v>
      </c>
      <c r="E26" s="259" t="s">
        <v>15</v>
      </c>
      <c r="F26" s="259" t="s">
        <v>16</v>
      </c>
      <c r="G26" s="203" t="s">
        <v>283</v>
      </c>
      <c r="H26" s="308" t="s">
        <v>4</v>
      </c>
      <c r="I26" s="226" t="s">
        <v>5</v>
      </c>
      <c r="J26" s="226" t="s">
        <v>26</v>
      </c>
      <c r="K26" s="226" t="s">
        <v>12</v>
      </c>
      <c r="L26" s="262" t="s">
        <v>222</v>
      </c>
      <c r="M26"/>
      <c r="U26" s="20"/>
      <c r="V26" s="20"/>
      <c r="W26" s="20"/>
    </row>
    <row r="27" spans="2:23" x14ac:dyDescent="0.25">
      <c r="B27" s="240">
        <v>8</v>
      </c>
      <c r="C27" s="263" t="str">
        <f t="shared" ref="C27:C46" si="3">IF(L27&lt;&gt;0,VLOOKUP($D$9,Info_County_Code,2,FALSE),"")</f>
        <v/>
      </c>
      <c r="D27" s="116"/>
      <c r="E27" s="116"/>
      <c r="F27" s="110"/>
      <c r="G27" s="109"/>
      <c r="H27" s="109"/>
      <c r="I27" s="109"/>
      <c r="J27" s="112"/>
      <c r="K27" s="109"/>
      <c r="L27" s="317">
        <f>SUM(G27:K27)</f>
        <v>0</v>
      </c>
      <c r="M27"/>
      <c r="U27" s="20"/>
      <c r="V27" s="20"/>
      <c r="W27" s="20"/>
    </row>
    <row r="28" spans="2:23" x14ac:dyDescent="0.25">
      <c r="B28" s="240">
        <v>9</v>
      </c>
      <c r="C28" s="263" t="str">
        <f t="shared" si="3"/>
        <v/>
      </c>
      <c r="D28" s="116"/>
      <c r="E28" s="116"/>
      <c r="F28" s="110"/>
      <c r="G28" s="109"/>
      <c r="H28" s="109"/>
      <c r="I28" s="109"/>
      <c r="J28" s="112"/>
      <c r="K28" s="109"/>
      <c r="L28" s="317">
        <f t="shared" ref="L28:L46" si="4">SUM(G28:K28)</f>
        <v>0</v>
      </c>
      <c r="M28"/>
      <c r="U28" s="20"/>
      <c r="V28" s="20"/>
      <c r="W28" s="20"/>
    </row>
    <row r="29" spans="2:23" x14ac:dyDescent="0.25">
      <c r="B29" s="240">
        <v>10</v>
      </c>
      <c r="C29" s="263" t="str">
        <f t="shared" si="3"/>
        <v/>
      </c>
      <c r="D29" s="116"/>
      <c r="E29" s="116"/>
      <c r="F29" s="110"/>
      <c r="G29" s="109"/>
      <c r="H29" s="109"/>
      <c r="I29" s="109"/>
      <c r="J29" s="112"/>
      <c r="K29" s="109"/>
      <c r="L29" s="317">
        <f t="shared" si="4"/>
        <v>0</v>
      </c>
      <c r="M29"/>
      <c r="U29" s="20"/>
      <c r="V29" s="20"/>
      <c r="W29" s="20"/>
    </row>
    <row r="30" spans="2:23" x14ac:dyDescent="0.25">
      <c r="B30" s="240">
        <v>11</v>
      </c>
      <c r="C30" s="263" t="str">
        <f t="shared" si="3"/>
        <v/>
      </c>
      <c r="D30" s="116"/>
      <c r="E30" s="116"/>
      <c r="F30" s="110"/>
      <c r="G30" s="109"/>
      <c r="H30" s="109"/>
      <c r="I30" s="109"/>
      <c r="J30" s="112"/>
      <c r="K30" s="109"/>
      <c r="L30" s="317">
        <f t="shared" si="4"/>
        <v>0</v>
      </c>
      <c r="M30"/>
      <c r="U30" s="20"/>
      <c r="V30" s="20"/>
      <c r="W30" s="20"/>
    </row>
    <row r="31" spans="2:23" x14ac:dyDescent="0.25">
      <c r="B31" s="240">
        <v>12</v>
      </c>
      <c r="C31" s="263" t="str">
        <f t="shared" si="3"/>
        <v/>
      </c>
      <c r="D31" s="116"/>
      <c r="E31" s="116"/>
      <c r="F31" s="110"/>
      <c r="G31" s="109"/>
      <c r="H31" s="109"/>
      <c r="I31" s="109"/>
      <c r="J31" s="112"/>
      <c r="K31" s="109"/>
      <c r="L31" s="317">
        <f t="shared" si="4"/>
        <v>0</v>
      </c>
      <c r="M31"/>
      <c r="U31" s="20"/>
      <c r="V31" s="20"/>
      <c r="W31" s="20"/>
    </row>
    <row r="32" spans="2:23" x14ac:dyDescent="0.25">
      <c r="B32" s="240">
        <v>13</v>
      </c>
      <c r="C32" s="263" t="str">
        <f t="shared" si="3"/>
        <v/>
      </c>
      <c r="D32" s="116"/>
      <c r="E32" s="116"/>
      <c r="F32" s="110"/>
      <c r="G32" s="109"/>
      <c r="H32" s="109"/>
      <c r="I32" s="109"/>
      <c r="J32" s="112"/>
      <c r="K32" s="109"/>
      <c r="L32" s="317">
        <f t="shared" si="4"/>
        <v>0</v>
      </c>
      <c r="M32"/>
      <c r="U32" s="20"/>
      <c r="V32" s="20"/>
      <c r="W32" s="20"/>
    </row>
    <row r="33" spans="2:23" x14ac:dyDescent="0.25">
      <c r="B33" s="240">
        <v>14</v>
      </c>
      <c r="C33" s="263" t="str">
        <f t="shared" si="3"/>
        <v/>
      </c>
      <c r="D33" s="116"/>
      <c r="E33" s="116"/>
      <c r="F33" s="110"/>
      <c r="G33" s="109"/>
      <c r="H33" s="109"/>
      <c r="I33" s="109"/>
      <c r="J33" s="112"/>
      <c r="K33" s="109"/>
      <c r="L33" s="317">
        <f t="shared" si="4"/>
        <v>0</v>
      </c>
      <c r="M33"/>
      <c r="U33" s="20"/>
      <c r="V33" s="20"/>
      <c r="W33" s="20"/>
    </row>
    <row r="34" spans="2:23" x14ac:dyDescent="0.25">
      <c r="B34" s="240">
        <v>15</v>
      </c>
      <c r="C34" s="263" t="str">
        <f t="shared" si="3"/>
        <v/>
      </c>
      <c r="D34" s="116"/>
      <c r="E34" s="116"/>
      <c r="F34" s="110"/>
      <c r="G34" s="109"/>
      <c r="H34" s="109"/>
      <c r="I34" s="109"/>
      <c r="J34" s="112"/>
      <c r="K34" s="109"/>
      <c r="L34" s="317">
        <f t="shared" si="4"/>
        <v>0</v>
      </c>
      <c r="M34"/>
      <c r="U34" s="20"/>
      <c r="V34" s="20"/>
      <c r="W34" s="20"/>
    </row>
    <row r="35" spans="2:23" x14ac:dyDescent="0.25">
      <c r="B35" s="240">
        <v>16</v>
      </c>
      <c r="C35" s="263" t="str">
        <f t="shared" si="3"/>
        <v/>
      </c>
      <c r="D35" s="116"/>
      <c r="E35" s="116"/>
      <c r="F35" s="110"/>
      <c r="G35" s="109"/>
      <c r="H35" s="109"/>
      <c r="I35" s="109"/>
      <c r="J35" s="112"/>
      <c r="K35" s="109"/>
      <c r="L35" s="317">
        <f t="shared" si="4"/>
        <v>0</v>
      </c>
      <c r="M35"/>
      <c r="U35" s="20"/>
      <c r="V35" s="20"/>
      <c r="W35" s="20"/>
    </row>
    <row r="36" spans="2:23" x14ac:dyDescent="0.25">
      <c r="B36" s="240">
        <v>17</v>
      </c>
      <c r="C36" s="263" t="str">
        <f t="shared" si="3"/>
        <v/>
      </c>
      <c r="D36" s="116"/>
      <c r="E36" s="116"/>
      <c r="F36" s="110"/>
      <c r="G36" s="109"/>
      <c r="H36" s="109"/>
      <c r="I36" s="109"/>
      <c r="J36" s="112"/>
      <c r="K36" s="109"/>
      <c r="L36" s="317">
        <f t="shared" si="4"/>
        <v>0</v>
      </c>
      <c r="M36"/>
      <c r="U36" s="20"/>
      <c r="V36" s="20"/>
      <c r="W36" s="20"/>
    </row>
    <row r="37" spans="2:23" x14ac:dyDescent="0.25">
      <c r="B37" s="240">
        <v>18</v>
      </c>
      <c r="C37" s="263" t="str">
        <f t="shared" si="3"/>
        <v/>
      </c>
      <c r="D37" s="116"/>
      <c r="E37" s="116"/>
      <c r="F37" s="110"/>
      <c r="G37" s="109"/>
      <c r="H37" s="109"/>
      <c r="I37" s="109"/>
      <c r="J37" s="112"/>
      <c r="K37" s="109"/>
      <c r="L37" s="317">
        <f t="shared" si="4"/>
        <v>0</v>
      </c>
      <c r="M37"/>
      <c r="U37" s="20"/>
      <c r="V37" s="20"/>
      <c r="W37" s="20"/>
    </row>
    <row r="38" spans="2:23" x14ac:dyDescent="0.25">
      <c r="B38" s="240">
        <v>19</v>
      </c>
      <c r="C38" s="263" t="str">
        <f t="shared" si="3"/>
        <v/>
      </c>
      <c r="D38" s="116"/>
      <c r="E38" s="116"/>
      <c r="F38" s="110"/>
      <c r="G38" s="109"/>
      <c r="H38" s="109"/>
      <c r="I38" s="109"/>
      <c r="J38" s="112"/>
      <c r="K38" s="109"/>
      <c r="L38" s="317">
        <f t="shared" si="4"/>
        <v>0</v>
      </c>
      <c r="M38"/>
      <c r="U38" s="20"/>
      <c r="V38" s="20"/>
      <c r="W38" s="20"/>
    </row>
    <row r="39" spans="2:23" x14ac:dyDescent="0.25">
      <c r="B39" s="240">
        <v>20</v>
      </c>
      <c r="C39" s="263" t="str">
        <f t="shared" si="3"/>
        <v/>
      </c>
      <c r="D39" s="116"/>
      <c r="E39" s="116"/>
      <c r="F39" s="110"/>
      <c r="G39" s="109"/>
      <c r="H39" s="109"/>
      <c r="I39" s="109"/>
      <c r="J39" s="112"/>
      <c r="K39" s="109"/>
      <c r="L39" s="317">
        <f t="shared" si="4"/>
        <v>0</v>
      </c>
      <c r="M39"/>
      <c r="U39" s="20"/>
      <c r="V39" s="20"/>
      <c r="W39" s="20"/>
    </row>
    <row r="40" spans="2:23" x14ac:dyDescent="0.25">
      <c r="B40" s="240">
        <v>21</v>
      </c>
      <c r="C40" s="263" t="str">
        <f t="shared" si="3"/>
        <v/>
      </c>
      <c r="D40" s="116"/>
      <c r="E40" s="116"/>
      <c r="F40" s="110"/>
      <c r="G40" s="109"/>
      <c r="H40" s="109"/>
      <c r="I40" s="109"/>
      <c r="J40" s="112"/>
      <c r="K40" s="109"/>
      <c r="L40" s="317">
        <f t="shared" si="4"/>
        <v>0</v>
      </c>
      <c r="M40"/>
      <c r="U40" s="20"/>
      <c r="V40" s="20"/>
      <c r="W40" s="20"/>
    </row>
    <row r="41" spans="2:23" x14ac:dyDescent="0.25">
      <c r="B41" s="240">
        <v>22</v>
      </c>
      <c r="C41" s="263" t="str">
        <f t="shared" si="3"/>
        <v/>
      </c>
      <c r="D41" s="116"/>
      <c r="E41" s="116"/>
      <c r="F41" s="110"/>
      <c r="G41" s="109"/>
      <c r="H41" s="109"/>
      <c r="I41" s="109"/>
      <c r="J41" s="112"/>
      <c r="K41" s="109"/>
      <c r="L41" s="317">
        <f t="shared" si="4"/>
        <v>0</v>
      </c>
      <c r="M41"/>
      <c r="U41" s="20"/>
      <c r="V41" s="20"/>
      <c r="W41" s="20"/>
    </row>
    <row r="42" spans="2:23" x14ac:dyDescent="0.25">
      <c r="B42" s="240">
        <v>23</v>
      </c>
      <c r="C42" s="263" t="str">
        <f t="shared" si="3"/>
        <v/>
      </c>
      <c r="D42" s="116"/>
      <c r="E42" s="116"/>
      <c r="F42" s="110"/>
      <c r="G42" s="109"/>
      <c r="H42" s="109"/>
      <c r="I42" s="109"/>
      <c r="J42" s="112"/>
      <c r="K42" s="109"/>
      <c r="L42" s="317">
        <f t="shared" si="4"/>
        <v>0</v>
      </c>
      <c r="M42"/>
      <c r="U42" s="20"/>
      <c r="V42" s="20"/>
      <c r="W42" s="20"/>
    </row>
    <row r="43" spans="2:23" x14ac:dyDescent="0.25">
      <c r="B43" s="240">
        <v>24</v>
      </c>
      <c r="C43" s="263" t="str">
        <f t="shared" si="3"/>
        <v/>
      </c>
      <c r="D43" s="116"/>
      <c r="E43" s="116"/>
      <c r="F43" s="110"/>
      <c r="G43" s="109"/>
      <c r="H43" s="109"/>
      <c r="I43" s="109"/>
      <c r="J43" s="112"/>
      <c r="K43" s="109"/>
      <c r="L43" s="317">
        <f t="shared" si="4"/>
        <v>0</v>
      </c>
      <c r="M43"/>
      <c r="U43" s="20"/>
      <c r="V43" s="20"/>
      <c r="W43" s="20"/>
    </row>
    <row r="44" spans="2:23" x14ac:dyDescent="0.25">
      <c r="B44" s="240">
        <v>25</v>
      </c>
      <c r="C44" s="263" t="str">
        <f t="shared" si="3"/>
        <v/>
      </c>
      <c r="D44" s="116"/>
      <c r="E44" s="116"/>
      <c r="F44" s="110"/>
      <c r="G44" s="109"/>
      <c r="H44" s="109"/>
      <c r="I44" s="109"/>
      <c r="J44" s="112"/>
      <c r="K44" s="109"/>
      <c r="L44" s="317">
        <f t="shared" si="4"/>
        <v>0</v>
      </c>
      <c r="M44"/>
      <c r="U44" s="20"/>
      <c r="V44" s="20"/>
      <c r="W44" s="20"/>
    </row>
    <row r="45" spans="2:23" x14ac:dyDescent="0.25">
      <c r="B45" s="240">
        <v>26</v>
      </c>
      <c r="C45" s="263" t="str">
        <f t="shared" si="3"/>
        <v/>
      </c>
      <c r="D45" s="116"/>
      <c r="E45" s="116"/>
      <c r="F45" s="110"/>
      <c r="G45" s="109"/>
      <c r="H45" s="109"/>
      <c r="I45" s="109"/>
      <c r="J45" s="112"/>
      <c r="K45" s="109"/>
      <c r="L45" s="317">
        <f t="shared" si="4"/>
        <v>0</v>
      </c>
      <c r="M45"/>
      <c r="U45" s="20"/>
      <c r="V45" s="20"/>
      <c r="W45" s="20"/>
    </row>
    <row r="46" spans="2:23" x14ac:dyDescent="0.25">
      <c r="B46" s="240">
        <v>27</v>
      </c>
      <c r="C46" s="263" t="str">
        <f t="shared" si="3"/>
        <v/>
      </c>
      <c r="D46" s="116"/>
      <c r="E46" s="116"/>
      <c r="F46" s="110"/>
      <c r="G46" s="109"/>
      <c r="H46" s="109"/>
      <c r="I46" s="109"/>
      <c r="J46" s="112"/>
      <c r="K46" s="109"/>
      <c r="L46" s="317">
        <f t="shared" si="4"/>
        <v>0</v>
      </c>
      <c r="M46"/>
      <c r="U46" s="20"/>
      <c r="V46" s="20"/>
      <c r="W46" s="20"/>
    </row>
  </sheetData>
  <sheetProtection algorithmName="SHA-512" hashValue="aXctzrygLJ4HRiKOtIIHwj/xr5m4CABS9bmmKrxrYFtGx6MrYEc8UItaWHcsn7R/YfeC/6OltNHzh2vAcLws6A==" saltValue="uqtXX0FHpBfjnluJV2+zFQ==" spinCount="100000" sheet="1" objects="1" scenarios="1"/>
  <customSheetViews>
    <customSheetView guid="{E7E6A24F-BA49-4C7A-9CED-3AB8F60308A1}" scale="85" showGridLines="0" printArea="1">
      <selection activeCell="I10" sqref="I10"/>
      <rowBreaks count="1" manualBreakCount="1">
        <brk id="23" min="1" max="11" man="1"/>
      </rowBreaks>
      <pageMargins left="0.25" right="0.25" top="0.75" bottom="0.75" header="0.3" footer="0.3"/>
      <pageSetup paperSize="5" scale="63" fitToWidth="0" fitToHeight="0" orientation="landscape" r:id="rId1"/>
      <headerFooter>
        <oddFooter>&amp;C&amp;"Arial,Regular"&amp;12Page &amp;P of &amp;N</oddFooter>
      </headerFooter>
    </customSheetView>
    <customSheetView guid="{7E50CCF5-45D0-4F7B-8896-9BA64DCA8A01}" scale="85" showGridLines="0" topLeftCell="A10">
      <selection activeCell="G27" sqref="G27"/>
      <rowBreaks count="1" manualBreakCount="1">
        <brk id="23" min="1" max="11" man="1"/>
      </rowBreaks>
      <pageMargins left="0.25" right="0.25" top="0.75" bottom="0.75" header="0.3" footer="0.3"/>
      <pageSetup paperSize="5" scale="63" fitToWidth="0" fitToHeight="0" orientation="landscape" r:id="rId2"/>
      <headerFooter>
        <oddFooter>&amp;C&amp;"Arial,Regular"&amp;12Page &amp;P of &amp;N</oddFooter>
      </headerFooter>
    </customSheetView>
    <customSheetView guid="{D8D3A042-2CA2-4641-BB44-BC182917D730}" scale="85" showGridLines="0" printArea="1" topLeftCell="A10">
      <selection activeCell="G27" sqref="G27"/>
      <rowBreaks count="1" manualBreakCount="1">
        <brk id="23" min="1" max="11" man="1"/>
      </rowBreaks>
      <pageMargins left="0.25" right="0.25" top="0.75" bottom="0.75" header="0.3" footer="0.3"/>
      <pageSetup paperSize="5" scale="63" fitToWidth="0" fitToHeight="0" orientation="landscape" r:id="rId3"/>
      <headerFooter>
        <oddFooter>&amp;C&amp;"Arial,Regular"&amp;12Page &amp;P of &amp;N</oddFooter>
      </headerFooter>
    </customSheetView>
  </customSheetViews>
  <dataValidations count="25">
    <dataValidation allowBlank="1" showInputMessage="1" showErrorMessage="1" prompt="Type in the Total MHSA Funds (Including Interest) for CFTN Administration Costs. " sqref="F17" xr:uid="{00000000-0002-0000-0D00-000000000000}"/>
    <dataValidation allowBlank="1" showInputMessage="1" showErrorMessage="1" prompt="Type in the Total MHSA Funds (Including Interest) for CFTN Evaluation Costs. " sqref="F16" xr:uid="{00000000-0002-0000-0D00-000001000000}"/>
    <dataValidation allowBlank="1" showInputMessage="1" showErrorMessage="1" prompt="Type in the Medi-Cal FFP for CFTN Administration Costs. " sqref="G17" xr:uid="{00000000-0002-0000-0D00-000002000000}"/>
    <dataValidation allowBlank="1" showInputMessage="1" showErrorMessage="1" prompt="Type in the Medi-Cal FFP for CFTN Evaluation Costs. " sqref="G16" xr:uid="{00000000-0002-0000-0D00-000003000000}"/>
    <dataValidation allowBlank="1" showInputMessage="1" showErrorMessage="1" prompt="Type in the 1991 Realignment for CFTN Administration Costs. " sqref="H17" xr:uid="{00000000-0002-0000-0D00-000004000000}"/>
    <dataValidation allowBlank="1" showInputMessage="1" showErrorMessage="1" prompt="Type in the 1991 Realignment for CFTN Evaluation Costs." sqref="H16" xr:uid="{00000000-0002-0000-0D00-000005000000}"/>
    <dataValidation allowBlank="1" showInputMessage="1" showErrorMessage="1" prompt="Type in the Behavioral Health Subaccount amount for CFTN Administration Costs. " sqref="I17" xr:uid="{00000000-0002-0000-0D00-000006000000}"/>
    <dataValidation allowBlank="1" showInputMessage="1" showErrorMessage="1" prompt="Type in the Behavioral Health Subaccount amount for CFTN Evaluation Costs." sqref="I16" xr:uid="{00000000-0002-0000-0D00-000007000000}"/>
    <dataValidation allowBlank="1" showInputMessage="1" showErrorMessage="1" prompt="Type in Other funds for CFTN Administration Costs." sqref="J17" xr:uid="{00000000-0002-0000-0D00-000008000000}"/>
    <dataValidation allowBlank="1" showInputMessage="1" showErrorMessage="1" prompt="Type in Other funds for CFTN Evaluation Costs. " sqref="J16" xr:uid="{00000000-0002-0000-0D00-000009000000}"/>
    <dataValidation allowBlank="1" showInputMessage="1" showErrorMessage="1" prompt="Type in Other funds for CFTN Annual Planning Costs. " sqref="J15" xr:uid="{00000000-0002-0000-0D00-00000A000000}"/>
    <dataValidation allowBlank="1" showInputMessage="1" showErrorMessage="1" prompt="Type in the Behavioral Health Subaccount amount for CFTN Annual Planning Costs. " sqref="I15" xr:uid="{00000000-0002-0000-0D00-00000B000000}"/>
    <dataValidation allowBlank="1" showInputMessage="1" showErrorMessage="1" prompt="Type in the 1991 Realignment for CFTN Annual Planning Costs. " sqref="H15" xr:uid="{00000000-0002-0000-0D00-00000C000000}"/>
    <dataValidation allowBlank="1" showInputMessage="1" showErrorMessage="1" prompt="Type in the Medi-Cal FFP for CFTN Annual Planning Costs. " sqref="G15" xr:uid="{00000000-0002-0000-0D00-00000D000000}"/>
    <dataValidation allowBlank="1" showInputMessage="1" showErrorMessage="1" prompt="Type in the Total MHSA Funds (Including Interest) for CFTN Annual Planning Costs. " sqref="F15" xr:uid="{00000000-0002-0000-0D00-00000E000000}"/>
    <dataValidation allowBlank="1" showInputMessage="1" showErrorMessage="1" prompt="Type in the Total MHSA Funds (Including Interest) for CFTN Expenditures Incurred by JPA. " sqref="F18" xr:uid="{00000000-0002-0000-0D00-00000F000000}"/>
    <dataValidation allowBlank="1" showInputMessage="1" showErrorMessage="1" prompt="Type in the Total MHSA Funds (Including Interest) for CFTN Project Expenditures. " sqref="F19" xr:uid="{00000000-0002-0000-0D00-000010000000}"/>
    <dataValidation allowBlank="1" showInputMessage="1" showErrorMessage="1" prompt="Type in Other items. " sqref="K27:K46" xr:uid="{00000000-0002-0000-0D00-000011000000}"/>
    <dataValidation allowBlank="1" showInputMessage="1" showErrorMessage="1" prompt="Type in Behavioral Health Subaccount. " sqref="J27:J46" xr:uid="{00000000-0002-0000-0D00-000012000000}"/>
    <dataValidation allowBlank="1" showInputMessage="1" showErrorMessage="1" prompt="Type in 1991 Realignment. " sqref="I27:I46" xr:uid="{00000000-0002-0000-0D00-000013000000}"/>
    <dataValidation allowBlank="1" showInputMessage="1" showErrorMessage="1" prompt="Type in Medi-Cal FFP. " sqref="H27:H46" xr:uid="{00000000-0002-0000-0D00-000014000000}"/>
    <dataValidation allowBlank="1" showInputMessage="1" showErrorMessage="1" prompt="Type in Total MHSA Funds (Including Interest)" sqref="G27:G46" xr:uid="{00000000-0002-0000-0D00-000015000000}"/>
    <dataValidation allowBlank="1" showInputMessage="1" showErrorMessage="1" prompt="Type in Prior Program Name. " sqref="E27:E46" xr:uid="{00000000-0002-0000-0D00-000016000000}"/>
    <dataValidation allowBlank="1" showInputMessage="1" showErrorMessage="1" prompt="Type in Program Name. " sqref="D27:D46" xr:uid="{00000000-0002-0000-0D00-000017000000}"/>
    <dataValidation type="list" allowBlank="1" showInputMessage="1" showErrorMessage="1" prompt="Use drop down menu to select Project Type. " sqref="F27:F46" xr:uid="{00000000-0002-0000-0D00-000018000000}">
      <formula1>CFTN_Project_Type</formula1>
    </dataValidation>
  </dataValidations>
  <pageMargins left="0.25" right="0.25" top="0.75" bottom="0.75" header="0.3" footer="0.3"/>
  <pageSetup paperSize="5" scale="63" fitToWidth="0" fitToHeight="0" orientation="landscape" r:id="rId4"/>
  <headerFooter>
    <oddFooter>&amp;C&amp;"Arial,Regular"&amp;12Page &amp;P of &amp;N</oddFooter>
  </headerFooter>
  <rowBreaks count="1" manualBreakCount="1">
    <brk id="25" min="1" max="11"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59"/>
  <sheetViews>
    <sheetView workbookViewId="0">
      <selection activeCell="A16" sqref="A16"/>
    </sheetView>
  </sheetViews>
  <sheetFormatPr defaultColWidth="0" defaultRowHeight="15" zeroHeight="1" x14ac:dyDescent="0.25"/>
  <cols>
    <col min="1" max="1" width="128.140625" style="142" customWidth="1"/>
    <col min="2" max="2" width="9.140625" style="142" hidden="1" customWidth="1"/>
    <col min="3" max="16384" width="9.140625" style="142" hidden="1"/>
  </cols>
  <sheetData>
    <row r="1" spans="1:1" ht="19.5" customHeight="1" x14ac:dyDescent="0.25">
      <c r="A1" s="333" t="s">
        <v>773</v>
      </c>
    </row>
    <row r="2" spans="1:1" ht="15.75" x14ac:dyDescent="0.25">
      <c r="A2" s="335" t="s">
        <v>313</v>
      </c>
    </row>
    <row r="3" spans="1:1" ht="15.75" x14ac:dyDescent="0.25">
      <c r="A3" s="335" t="s">
        <v>312</v>
      </c>
    </row>
    <row r="4" spans="1:1" ht="15.75" x14ac:dyDescent="0.25">
      <c r="A4" s="335" t="s">
        <v>644</v>
      </c>
    </row>
    <row r="5" spans="1:1" ht="15.75" x14ac:dyDescent="0.25">
      <c r="A5" s="335" t="s">
        <v>645</v>
      </c>
    </row>
    <row r="6" spans="1:1" ht="15.75" x14ac:dyDescent="0.25">
      <c r="A6" s="335" t="s">
        <v>646</v>
      </c>
    </row>
    <row r="7" spans="1:1" ht="15.75" x14ac:dyDescent="0.25">
      <c r="A7" s="335" t="s">
        <v>738</v>
      </c>
    </row>
    <row r="8" spans="1:1" ht="45.75" x14ac:dyDescent="0.25">
      <c r="A8" s="335" t="s">
        <v>647</v>
      </c>
    </row>
    <row r="9" spans="1:1" ht="15.75" x14ac:dyDescent="0.25">
      <c r="A9" s="335" t="s">
        <v>429</v>
      </c>
    </row>
    <row r="10" spans="1:1" ht="15.75" x14ac:dyDescent="0.25">
      <c r="A10" s="335" t="s">
        <v>648</v>
      </c>
    </row>
    <row r="11" spans="1:1" ht="15.75" x14ac:dyDescent="0.25">
      <c r="A11" s="335" t="s">
        <v>649</v>
      </c>
    </row>
    <row r="12" spans="1:1" ht="15.75" x14ac:dyDescent="0.25">
      <c r="A12" s="335" t="s">
        <v>650</v>
      </c>
    </row>
    <row r="13" spans="1:1" ht="15.75" x14ac:dyDescent="0.25">
      <c r="A13" s="335" t="s">
        <v>755</v>
      </c>
    </row>
    <row r="14" spans="1:1" ht="15.75" x14ac:dyDescent="0.25">
      <c r="A14" s="335" t="s">
        <v>651</v>
      </c>
    </row>
    <row r="15" spans="1:1" ht="15.75" x14ac:dyDescent="0.25">
      <c r="A15" s="335" t="s">
        <v>424</v>
      </c>
    </row>
    <row r="16" spans="1:1" ht="135.75" x14ac:dyDescent="0.25">
      <c r="A16" s="335" t="s">
        <v>652</v>
      </c>
    </row>
    <row r="17" spans="1:1" ht="15.75" x14ac:dyDescent="0.25">
      <c r="A17" s="335" t="s">
        <v>653</v>
      </c>
    </row>
    <row r="18" spans="1:1" ht="15.75" x14ac:dyDescent="0.25">
      <c r="A18" s="335" t="s">
        <v>654</v>
      </c>
    </row>
    <row r="19" spans="1:1" ht="15.75" x14ac:dyDescent="0.25">
      <c r="A19" s="335" t="s">
        <v>756</v>
      </c>
    </row>
    <row r="20" spans="1:1" ht="15.75" x14ac:dyDescent="0.25">
      <c r="A20" s="335" t="s">
        <v>655</v>
      </c>
    </row>
    <row r="21" spans="1:1" ht="15.75" x14ac:dyDescent="0.25">
      <c r="A21" s="335" t="s">
        <v>450</v>
      </c>
    </row>
    <row r="22" spans="1:1" ht="30.75" x14ac:dyDescent="0.25">
      <c r="A22" s="335" t="s">
        <v>656</v>
      </c>
    </row>
    <row r="23" spans="1:1" ht="15.75" x14ac:dyDescent="0.25">
      <c r="A23" s="335" t="s">
        <v>452</v>
      </c>
    </row>
    <row r="24" spans="1:1" ht="15.75" x14ac:dyDescent="0.25">
      <c r="A24" s="335" t="s">
        <v>453</v>
      </c>
    </row>
    <row r="25" spans="1:1" ht="15.75" x14ac:dyDescent="0.25">
      <c r="A25" s="335" t="s">
        <v>454</v>
      </c>
    </row>
    <row r="26" spans="1:1" ht="15.75" x14ac:dyDescent="0.25">
      <c r="A26" s="335" t="s">
        <v>455</v>
      </c>
    </row>
    <row r="27" spans="1:1" ht="15.75" x14ac:dyDescent="0.25">
      <c r="A27" s="335" t="s">
        <v>456</v>
      </c>
    </row>
    <row r="28" spans="1:1" ht="30.75" x14ac:dyDescent="0.25">
      <c r="A28" s="335" t="s">
        <v>657</v>
      </c>
    </row>
    <row r="29" spans="1:1" ht="15.75" x14ac:dyDescent="0.25">
      <c r="A29" s="335" t="s">
        <v>331</v>
      </c>
    </row>
    <row r="30" spans="1:1" ht="15.75" x14ac:dyDescent="0.25">
      <c r="A30" s="335" t="s">
        <v>421</v>
      </c>
    </row>
    <row r="31" spans="1:1" ht="15.75" x14ac:dyDescent="0.25">
      <c r="A31" s="335" t="s">
        <v>420</v>
      </c>
    </row>
    <row r="32" spans="1:1" ht="15.75" x14ac:dyDescent="0.25">
      <c r="A32" s="335" t="s">
        <v>419</v>
      </c>
    </row>
    <row r="33" spans="1:1" ht="15.75" x14ac:dyDescent="0.25">
      <c r="A33" s="335" t="s">
        <v>418</v>
      </c>
    </row>
    <row r="34" spans="1:1" ht="15.75" x14ac:dyDescent="0.25">
      <c r="A34" s="335" t="s">
        <v>658</v>
      </c>
    </row>
    <row r="35" spans="1:1" ht="15.75" x14ac:dyDescent="0.25">
      <c r="A35" s="335" t="s">
        <v>659</v>
      </c>
    </row>
    <row r="36" spans="1:1" ht="15.75" x14ac:dyDescent="0.25">
      <c r="A36" s="335" t="s">
        <v>660</v>
      </c>
    </row>
    <row r="37" spans="1:1" ht="15.75" x14ac:dyDescent="0.25">
      <c r="A37" s="335" t="s">
        <v>661</v>
      </c>
    </row>
    <row r="38" spans="1:1" ht="15.75" x14ac:dyDescent="0.25">
      <c r="A38" s="335" t="s">
        <v>662</v>
      </c>
    </row>
    <row r="39" spans="1:1" ht="15.75" x14ac:dyDescent="0.25">
      <c r="A39" s="335" t="s">
        <v>595</v>
      </c>
    </row>
    <row r="40" spans="1:1" ht="15.75" x14ac:dyDescent="0.25">
      <c r="A40" s="335" t="s">
        <v>596</v>
      </c>
    </row>
    <row r="41" spans="1:1" ht="15.75" x14ac:dyDescent="0.25">
      <c r="A41" s="335" t="s">
        <v>597</v>
      </c>
    </row>
    <row r="42" spans="1:1" ht="15.75" x14ac:dyDescent="0.25">
      <c r="A42" s="335" t="s">
        <v>598</v>
      </c>
    </row>
    <row r="43" spans="1:1" ht="15.75" x14ac:dyDescent="0.25">
      <c r="A43" s="335" t="s">
        <v>599</v>
      </c>
    </row>
    <row r="44" spans="1:1" ht="15.75" x14ac:dyDescent="0.25">
      <c r="A44" s="335" t="s">
        <v>600</v>
      </c>
    </row>
    <row r="45" spans="1:1" ht="15.75" x14ac:dyDescent="0.25">
      <c r="A45" s="335" t="s">
        <v>601</v>
      </c>
    </row>
    <row r="46" spans="1:1" ht="45.75" x14ac:dyDescent="0.25">
      <c r="A46" s="335" t="s">
        <v>663</v>
      </c>
    </row>
    <row r="47" spans="1:1" ht="61.5" customHeight="1" x14ac:dyDescent="0.25">
      <c r="A47" s="335" t="s">
        <v>664</v>
      </c>
    </row>
    <row r="48" spans="1:1" ht="78" customHeight="1" x14ac:dyDescent="0.25">
      <c r="A48" s="335" t="s">
        <v>665</v>
      </c>
    </row>
    <row r="49" spans="1:1" x14ac:dyDescent="0.25">
      <c r="A49" s="347" t="s">
        <v>666</v>
      </c>
    </row>
    <row r="50" spans="1:1" ht="30.75" x14ac:dyDescent="0.25">
      <c r="A50" s="335" t="s">
        <v>667</v>
      </c>
    </row>
    <row r="51" spans="1:1" ht="30.75" x14ac:dyDescent="0.25">
      <c r="A51" s="335" t="s">
        <v>668</v>
      </c>
    </row>
    <row r="52" spans="1:1" ht="30.75" x14ac:dyDescent="0.25">
      <c r="A52" s="335" t="s">
        <v>669</v>
      </c>
    </row>
    <row r="53" spans="1:1" ht="30.75" x14ac:dyDescent="0.25">
      <c r="A53" s="335" t="s">
        <v>670</v>
      </c>
    </row>
    <row r="54" spans="1:1" ht="30.75" x14ac:dyDescent="0.25">
      <c r="A54" s="335" t="s">
        <v>671</v>
      </c>
    </row>
    <row r="55" spans="1:1" ht="15.75" x14ac:dyDescent="0.25">
      <c r="A55" s="335" t="s">
        <v>672</v>
      </c>
    </row>
    <row r="56" spans="1:1" ht="15.75" hidden="1" x14ac:dyDescent="0.25">
      <c r="A56" s="141"/>
    </row>
    <row r="57" spans="1:1" ht="15.75" hidden="1" x14ac:dyDescent="0.25">
      <c r="A57" s="141"/>
    </row>
    <row r="58" spans="1:1" ht="15.75" hidden="1" x14ac:dyDescent="0.25">
      <c r="A58" s="141"/>
    </row>
    <row r="59" spans="1:1" ht="15.75" hidden="1" x14ac:dyDescent="0.25">
      <c r="A59" s="141"/>
    </row>
  </sheetData>
  <sheetProtection password="C72E" sheet="1" objects="1" scenarios="1"/>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1">
    <pageSetUpPr autoPageBreaks="0"/>
  </sheetPr>
  <dimension ref="A1:M80"/>
  <sheetViews>
    <sheetView showGridLines="0" zoomScale="85" zoomScaleNormal="85" workbookViewId="0">
      <selection activeCell="E21" sqref="E21"/>
    </sheetView>
  </sheetViews>
  <sheetFormatPr defaultColWidth="0" defaultRowHeight="15" zeroHeight="1" x14ac:dyDescent="0.2"/>
  <cols>
    <col min="1" max="1" width="2.7109375" style="20" customWidth="1"/>
    <col min="2" max="2" width="6.7109375" style="20" customWidth="1"/>
    <col min="3" max="3" width="9.28515625" style="20" bestFit="1" customWidth="1"/>
    <col min="4" max="4" width="28.28515625" style="20" customWidth="1"/>
    <col min="5" max="5" width="26.140625" style="348" customWidth="1"/>
    <col min="6" max="6" width="20.140625" style="348" customWidth="1"/>
    <col min="7" max="7" width="30" style="348" customWidth="1"/>
    <col min="8" max="8" width="54.28515625" style="20" customWidth="1"/>
    <col min="9" max="13" width="11.7109375" style="20" hidden="1" customWidth="1"/>
    <col min="14" max="16384" width="9.140625" style="20" hidden="1"/>
  </cols>
  <sheetData>
    <row r="1" spans="1:8" x14ac:dyDescent="0.2">
      <c r="A1" s="327" t="s">
        <v>780</v>
      </c>
      <c r="B1" s="328" t="s">
        <v>277</v>
      </c>
      <c r="E1" s="20"/>
      <c r="F1" s="146"/>
      <c r="G1" s="20"/>
      <c r="H1" s="330" t="s">
        <v>275</v>
      </c>
    </row>
    <row r="2" spans="1:8" ht="15.75" thickBot="1" x14ac:dyDescent="0.25">
      <c r="B2" s="329" t="s">
        <v>276</v>
      </c>
      <c r="C2" s="41"/>
      <c r="D2" s="41"/>
      <c r="E2" s="41"/>
      <c r="F2" s="171"/>
      <c r="G2" s="41"/>
      <c r="H2" s="171"/>
    </row>
    <row r="3" spans="1:8" x14ac:dyDescent="0.2">
      <c r="B3" s="12"/>
      <c r="C3" s="12"/>
      <c r="E3" s="20"/>
      <c r="F3" s="20"/>
      <c r="G3" s="20"/>
    </row>
    <row r="4" spans="1:8" s="105" customFormat="1" x14ac:dyDescent="0.2">
      <c r="B4" s="331" t="s">
        <v>746</v>
      </c>
    </row>
    <row r="5" spans="1:8" ht="18" x14ac:dyDescent="0.2">
      <c r="B5" s="332" t="str">
        <f>'1. Information'!B5</f>
        <v>Annual Mental Health Services Act (MHSA) Revenue and Expenditure Report</v>
      </c>
      <c r="C5" s="1"/>
      <c r="D5" s="1"/>
      <c r="E5" s="1"/>
      <c r="F5" s="1"/>
      <c r="G5" s="1"/>
    </row>
    <row r="6" spans="1:8" ht="18" x14ac:dyDescent="0.2">
      <c r="B6" s="332" t="str">
        <f>'1. Information'!B6</f>
        <v>Fiscal Year: 2021-22</v>
      </c>
      <c r="C6" s="1"/>
      <c r="D6" s="1"/>
      <c r="E6" s="1"/>
      <c r="F6" s="1"/>
      <c r="G6" s="1"/>
    </row>
    <row r="7" spans="1:8" ht="18" x14ac:dyDescent="0.2">
      <c r="B7" s="332" t="s">
        <v>299</v>
      </c>
      <c r="C7" s="1"/>
      <c r="D7" s="1"/>
      <c r="E7" s="1"/>
      <c r="F7" s="1"/>
      <c r="G7" s="1"/>
    </row>
    <row r="8" spans="1:8" ht="15.75" x14ac:dyDescent="0.2">
      <c r="C8" s="14"/>
      <c r="D8" s="14"/>
      <c r="E8" s="14"/>
      <c r="F8" s="14"/>
      <c r="G8" s="14"/>
    </row>
    <row r="9" spans="1:8" ht="15.75" x14ac:dyDescent="0.25">
      <c r="B9" s="139" t="s">
        <v>0</v>
      </c>
      <c r="C9" s="139"/>
      <c r="D9" s="156" t="str">
        <f>IF(ISBLANK('1. Information'!D11),"",'1. Information'!D11)</f>
        <v>Modoc</v>
      </c>
      <c r="E9" s="2"/>
      <c r="F9" s="289" t="s">
        <v>156</v>
      </c>
      <c r="G9" s="230">
        <f>IF(ISBLANK('1. Information'!D9),"",'1. Information'!D9)</f>
        <v>45012</v>
      </c>
    </row>
    <row r="10" spans="1:8" ht="15.75" x14ac:dyDescent="0.25">
      <c r="B10" s="3"/>
      <c r="C10" s="3"/>
      <c r="D10" s="3"/>
      <c r="E10" s="3"/>
      <c r="F10" s="2"/>
      <c r="G10" s="17"/>
      <c r="H10" s="21"/>
    </row>
    <row r="11" spans="1:8" ht="18.75" thickBot="1" x14ac:dyDescent="0.3">
      <c r="B11" s="196" t="s">
        <v>214</v>
      </c>
      <c r="C11" s="197"/>
      <c r="D11" s="197"/>
      <c r="E11" s="197"/>
      <c r="F11" s="199"/>
      <c r="G11" s="318"/>
      <c r="H11" s="233"/>
    </row>
    <row r="12" spans="1:8" ht="16.5" thickTop="1" x14ac:dyDescent="0.25">
      <c r="B12" s="3"/>
      <c r="C12" s="3"/>
      <c r="D12" s="3"/>
      <c r="E12" s="3"/>
      <c r="F12" s="2"/>
      <c r="G12" s="17"/>
      <c r="H12" s="21"/>
    </row>
    <row r="13" spans="1:8" x14ac:dyDescent="0.2">
      <c r="B13" s="348"/>
      <c r="C13" s="319" t="s">
        <v>23</v>
      </c>
      <c r="D13" s="319" t="s">
        <v>25</v>
      </c>
      <c r="E13" s="319" t="s">
        <v>27</v>
      </c>
      <c r="F13" s="319" t="s">
        <v>202</v>
      </c>
      <c r="G13" s="319" t="s">
        <v>203</v>
      </c>
      <c r="H13" s="234" t="s">
        <v>204</v>
      </c>
    </row>
    <row r="14" spans="1:8" ht="31.5" x14ac:dyDescent="0.2">
      <c r="B14" s="257" t="s">
        <v>120</v>
      </c>
      <c r="C14" s="260" t="s">
        <v>168</v>
      </c>
      <c r="D14" s="259" t="s">
        <v>673</v>
      </c>
      <c r="E14" s="259" t="s">
        <v>674</v>
      </c>
      <c r="F14" s="259" t="s">
        <v>300</v>
      </c>
      <c r="G14" s="259" t="s">
        <v>104</v>
      </c>
      <c r="H14" s="259" t="s">
        <v>105</v>
      </c>
    </row>
    <row r="15" spans="1:8" x14ac:dyDescent="0.2">
      <c r="B15" s="240">
        <v>1</v>
      </c>
      <c r="C15" s="263" t="str">
        <f t="shared" ref="C15:C44" si="0">IF(G15&lt;&gt;0,VLOOKUP($D$9,Info_County_Code,2,FALSE),"")</f>
        <v/>
      </c>
      <c r="D15" s="30"/>
      <c r="E15" s="30"/>
      <c r="F15" s="129"/>
      <c r="G15" s="114"/>
      <c r="H15" s="116"/>
    </row>
    <row r="16" spans="1:8" x14ac:dyDescent="0.2">
      <c r="B16" s="240">
        <v>2</v>
      </c>
      <c r="C16" s="263" t="str">
        <f t="shared" si="0"/>
        <v/>
      </c>
      <c r="D16" s="30"/>
      <c r="E16" s="30"/>
      <c r="F16" s="129"/>
      <c r="G16" s="114"/>
      <c r="H16" s="116"/>
    </row>
    <row r="17" spans="2:8" x14ac:dyDescent="0.2">
      <c r="B17" s="240">
        <v>3</v>
      </c>
      <c r="C17" s="263" t="str">
        <f t="shared" si="0"/>
        <v/>
      </c>
      <c r="D17" s="30"/>
      <c r="E17" s="30"/>
      <c r="F17" s="129"/>
      <c r="G17" s="114"/>
      <c r="H17" s="116"/>
    </row>
    <row r="18" spans="2:8" x14ac:dyDescent="0.2">
      <c r="B18" s="240">
        <v>4</v>
      </c>
      <c r="C18" s="263" t="str">
        <f t="shared" si="0"/>
        <v/>
      </c>
      <c r="D18" s="30"/>
      <c r="E18" s="30"/>
      <c r="F18" s="129"/>
      <c r="G18" s="114"/>
      <c r="H18" s="116"/>
    </row>
    <row r="19" spans="2:8" x14ac:dyDescent="0.2">
      <c r="B19" s="240">
        <v>5</v>
      </c>
      <c r="C19" s="263" t="str">
        <f t="shared" si="0"/>
        <v/>
      </c>
      <c r="D19" s="30"/>
      <c r="E19" s="30"/>
      <c r="F19" s="129"/>
      <c r="G19" s="114"/>
      <c r="H19" s="116"/>
    </row>
    <row r="20" spans="2:8" x14ac:dyDescent="0.2">
      <c r="B20" s="240">
        <v>6</v>
      </c>
      <c r="C20" s="263" t="str">
        <f t="shared" si="0"/>
        <v/>
      </c>
      <c r="D20" s="30"/>
      <c r="E20" s="30"/>
      <c r="F20" s="129"/>
      <c r="G20" s="114"/>
      <c r="H20" s="116"/>
    </row>
    <row r="21" spans="2:8" x14ac:dyDescent="0.2">
      <c r="B21" s="240">
        <v>7</v>
      </c>
      <c r="C21" s="263" t="str">
        <f t="shared" si="0"/>
        <v/>
      </c>
      <c r="D21" s="30"/>
      <c r="E21" s="30"/>
      <c r="F21" s="129"/>
      <c r="G21" s="114"/>
      <c r="H21" s="116"/>
    </row>
    <row r="22" spans="2:8" x14ac:dyDescent="0.2">
      <c r="B22" s="240">
        <v>8</v>
      </c>
      <c r="C22" s="263" t="str">
        <f t="shared" si="0"/>
        <v/>
      </c>
      <c r="D22" s="30"/>
      <c r="E22" s="30"/>
      <c r="F22" s="129"/>
      <c r="G22" s="114"/>
      <c r="H22" s="116"/>
    </row>
    <row r="23" spans="2:8" x14ac:dyDescent="0.2">
      <c r="B23" s="240">
        <v>9</v>
      </c>
      <c r="C23" s="263" t="str">
        <f t="shared" si="0"/>
        <v/>
      </c>
      <c r="D23" s="30"/>
      <c r="E23" s="30"/>
      <c r="F23" s="129"/>
      <c r="G23" s="114"/>
      <c r="H23" s="116"/>
    </row>
    <row r="24" spans="2:8" x14ac:dyDescent="0.2">
      <c r="B24" s="240">
        <v>10</v>
      </c>
      <c r="C24" s="263" t="str">
        <f t="shared" si="0"/>
        <v/>
      </c>
      <c r="D24" s="30"/>
      <c r="E24" s="30"/>
      <c r="F24" s="129"/>
      <c r="G24" s="114"/>
      <c r="H24" s="116"/>
    </row>
    <row r="25" spans="2:8" x14ac:dyDescent="0.2">
      <c r="B25" s="240">
        <v>11</v>
      </c>
      <c r="C25" s="263" t="str">
        <f t="shared" si="0"/>
        <v/>
      </c>
      <c r="D25" s="30"/>
      <c r="E25" s="30"/>
      <c r="F25" s="129"/>
      <c r="G25" s="114"/>
      <c r="H25" s="116"/>
    </row>
    <row r="26" spans="2:8" x14ac:dyDescent="0.2">
      <c r="B26" s="240">
        <v>12</v>
      </c>
      <c r="C26" s="263" t="str">
        <f t="shared" si="0"/>
        <v/>
      </c>
      <c r="D26" s="30"/>
      <c r="E26" s="30"/>
      <c r="F26" s="129"/>
      <c r="G26" s="114"/>
      <c r="H26" s="116"/>
    </row>
    <row r="27" spans="2:8" x14ac:dyDescent="0.2">
      <c r="B27" s="240">
        <v>13</v>
      </c>
      <c r="C27" s="263" t="str">
        <f t="shared" si="0"/>
        <v/>
      </c>
      <c r="D27" s="30"/>
      <c r="E27" s="30"/>
      <c r="F27" s="129"/>
      <c r="G27" s="114"/>
      <c r="H27" s="116"/>
    </row>
    <row r="28" spans="2:8" x14ac:dyDescent="0.2">
      <c r="B28" s="240">
        <v>14</v>
      </c>
      <c r="C28" s="263" t="str">
        <f t="shared" si="0"/>
        <v/>
      </c>
      <c r="D28" s="30"/>
      <c r="E28" s="30"/>
      <c r="F28" s="129"/>
      <c r="G28" s="114"/>
      <c r="H28" s="116"/>
    </row>
    <row r="29" spans="2:8" x14ac:dyDescent="0.2">
      <c r="B29" s="240">
        <v>15</v>
      </c>
      <c r="C29" s="263" t="str">
        <f t="shared" si="0"/>
        <v/>
      </c>
      <c r="D29" s="30"/>
      <c r="E29" s="30"/>
      <c r="F29" s="129"/>
      <c r="G29" s="114"/>
      <c r="H29" s="116"/>
    </row>
    <row r="30" spans="2:8" x14ac:dyDescent="0.2">
      <c r="B30" s="240">
        <v>16</v>
      </c>
      <c r="C30" s="263" t="str">
        <f t="shared" si="0"/>
        <v/>
      </c>
      <c r="D30" s="30"/>
      <c r="E30" s="30"/>
      <c r="F30" s="129"/>
      <c r="G30" s="114"/>
      <c r="H30" s="116"/>
    </row>
    <row r="31" spans="2:8" x14ac:dyDescent="0.2">
      <c r="B31" s="240">
        <v>17</v>
      </c>
      <c r="C31" s="263" t="str">
        <f t="shared" si="0"/>
        <v/>
      </c>
      <c r="D31" s="30"/>
      <c r="E31" s="30"/>
      <c r="F31" s="129"/>
      <c r="G31" s="114"/>
      <c r="H31" s="116"/>
    </row>
    <row r="32" spans="2:8" x14ac:dyDescent="0.2">
      <c r="B32" s="240">
        <v>18</v>
      </c>
      <c r="C32" s="263" t="str">
        <f t="shared" si="0"/>
        <v/>
      </c>
      <c r="D32" s="30"/>
      <c r="E32" s="30"/>
      <c r="F32" s="129"/>
      <c r="G32" s="114"/>
      <c r="H32" s="116"/>
    </row>
    <row r="33" spans="2:8" x14ac:dyDescent="0.2">
      <c r="B33" s="240">
        <v>19</v>
      </c>
      <c r="C33" s="263" t="str">
        <f t="shared" si="0"/>
        <v/>
      </c>
      <c r="D33" s="30"/>
      <c r="E33" s="30"/>
      <c r="F33" s="129"/>
      <c r="G33" s="114"/>
      <c r="H33" s="116"/>
    </row>
    <row r="34" spans="2:8" x14ac:dyDescent="0.2">
      <c r="B34" s="240">
        <v>20</v>
      </c>
      <c r="C34" s="263" t="str">
        <f t="shared" si="0"/>
        <v/>
      </c>
      <c r="D34" s="30"/>
      <c r="E34" s="30"/>
      <c r="F34" s="129"/>
      <c r="G34" s="114"/>
      <c r="H34" s="116"/>
    </row>
    <row r="35" spans="2:8" x14ac:dyDescent="0.2">
      <c r="B35" s="240">
        <v>21</v>
      </c>
      <c r="C35" s="263" t="str">
        <f t="shared" si="0"/>
        <v/>
      </c>
      <c r="D35" s="30"/>
      <c r="E35" s="30"/>
      <c r="F35" s="129"/>
      <c r="G35" s="114"/>
      <c r="H35" s="116"/>
    </row>
    <row r="36" spans="2:8" x14ac:dyDescent="0.2">
      <c r="B36" s="240">
        <v>22</v>
      </c>
      <c r="C36" s="263" t="str">
        <f t="shared" si="0"/>
        <v/>
      </c>
      <c r="D36" s="30"/>
      <c r="E36" s="30"/>
      <c r="F36" s="129"/>
      <c r="G36" s="114"/>
      <c r="H36" s="116"/>
    </row>
    <row r="37" spans="2:8" x14ac:dyDescent="0.2">
      <c r="B37" s="240">
        <v>23</v>
      </c>
      <c r="C37" s="263" t="str">
        <f t="shared" si="0"/>
        <v/>
      </c>
      <c r="D37" s="30"/>
      <c r="E37" s="30"/>
      <c r="F37" s="129"/>
      <c r="G37" s="114"/>
      <c r="H37" s="116"/>
    </row>
    <row r="38" spans="2:8" x14ac:dyDescent="0.2">
      <c r="B38" s="240">
        <v>24</v>
      </c>
      <c r="C38" s="263" t="str">
        <f t="shared" si="0"/>
        <v/>
      </c>
      <c r="D38" s="30"/>
      <c r="E38" s="30"/>
      <c r="F38" s="129"/>
      <c r="G38" s="114"/>
      <c r="H38" s="116"/>
    </row>
    <row r="39" spans="2:8" x14ac:dyDescent="0.2">
      <c r="B39" s="240">
        <v>25</v>
      </c>
      <c r="C39" s="263" t="str">
        <f t="shared" si="0"/>
        <v/>
      </c>
      <c r="D39" s="30"/>
      <c r="E39" s="30"/>
      <c r="F39" s="129"/>
      <c r="G39" s="114"/>
      <c r="H39" s="116"/>
    </row>
    <row r="40" spans="2:8" x14ac:dyDescent="0.2">
      <c r="B40" s="240">
        <v>26</v>
      </c>
      <c r="C40" s="263" t="str">
        <f t="shared" si="0"/>
        <v/>
      </c>
      <c r="D40" s="30"/>
      <c r="E40" s="30"/>
      <c r="F40" s="129"/>
      <c r="G40" s="114"/>
      <c r="H40" s="116"/>
    </row>
    <row r="41" spans="2:8" x14ac:dyDescent="0.2">
      <c r="B41" s="240">
        <v>27</v>
      </c>
      <c r="C41" s="263" t="str">
        <f t="shared" si="0"/>
        <v/>
      </c>
      <c r="D41" s="30"/>
      <c r="E41" s="30"/>
      <c r="F41" s="129"/>
      <c r="G41" s="114"/>
      <c r="H41" s="116"/>
    </row>
    <row r="42" spans="2:8" x14ac:dyDescent="0.2">
      <c r="B42" s="240">
        <v>28</v>
      </c>
      <c r="C42" s="263" t="str">
        <f t="shared" si="0"/>
        <v/>
      </c>
      <c r="D42" s="30"/>
      <c r="E42" s="30"/>
      <c r="F42" s="129"/>
      <c r="G42" s="114"/>
      <c r="H42" s="116"/>
    </row>
    <row r="43" spans="2:8" x14ac:dyDescent="0.2">
      <c r="B43" s="240">
        <v>29</v>
      </c>
      <c r="C43" s="263" t="str">
        <f t="shared" si="0"/>
        <v/>
      </c>
      <c r="D43" s="30"/>
      <c r="E43" s="30"/>
      <c r="F43" s="129"/>
      <c r="G43" s="114"/>
      <c r="H43" s="116"/>
    </row>
    <row r="44" spans="2:8" x14ac:dyDescent="0.2">
      <c r="B44" s="240">
        <v>30</v>
      </c>
      <c r="C44" s="263" t="str">
        <f t="shared" si="0"/>
        <v/>
      </c>
      <c r="D44" s="30"/>
      <c r="E44" s="30"/>
      <c r="F44" s="129"/>
      <c r="G44" s="114"/>
      <c r="H44" s="116"/>
    </row>
    <row r="45" spans="2:8" x14ac:dyDescent="0.2">
      <c r="C45" s="31" t="str">
        <f>IF(NOT(COUNTA(E45:H45)),"",VLOOKUP(E23,Info_County_Code,2,FALSE))</f>
        <v/>
      </c>
      <c r="E45" s="20"/>
      <c r="F45" s="20"/>
      <c r="G45" s="32"/>
    </row>
    <row r="46" spans="2:8" x14ac:dyDescent="0.2">
      <c r="D46" s="31"/>
      <c r="E46" s="31"/>
      <c r="F46" s="20"/>
      <c r="G46" s="20"/>
    </row>
    <row r="47" spans="2:8" ht="18.75" thickBot="1" x14ac:dyDescent="0.3">
      <c r="B47" s="220" t="s">
        <v>215</v>
      </c>
      <c r="C47" s="231"/>
      <c r="D47" s="320"/>
      <c r="E47" s="320"/>
      <c r="F47" s="231"/>
      <c r="G47" s="231"/>
    </row>
    <row r="48" spans="2:8" ht="15.75" thickTop="1" x14ac:dyDescent="0.2">
      <c r="D48" s="31"/>
      <c r="E48" s="31"/>
      <c r="F48" s="20"/>
      <c r="G48" s="20"/>
    </row>
    <row r="49" spans="2:7" x14ac:dyDescent="0.2">
      <c r="B49" s="348"/>
      <c r="C49" s="321" t="s">
        <v>23</v>
      </c>
      <c r="D49" s="322" t="s">
        <v>25</v>
      </c>
      <c r="E49" s="319" t="s">
        <v>27</v>
      </c>
      <c r="F49" s="234" t="s">
        <v>202</v>
      </c>
      <c r="G49" s="187" t="s">
        <v>203</v>
      </c>
    </row>
    <row r="50" spans="2:7" ht="31.5" x14ac:dyDescent="0.2">
      <c r="B50" s="257" t="s">
        <v>120</v>
      </c>
      <c r="C50" s="260" t="s">
        <v>168</v>
      </c>
      <c r="D50" s="260" t="s">
        <v>673</v>
      </c>
      <c r="E50" s="259" t="s">
        <v>300</v>
      </c>
      <c r="F50" s="259" t="s">
        <v>104</v>
      </c>
      <c r="G50" s="259" t="s">
        <v>105</v>
      </c>
    </row>
    <row r="51" spans="2:7" x14ac:dyDescent="0.2">
      <c r="B51" s="240">
        <v>31</v>
      </c>
      <c r="C51" s="263" t="str">
        <f t="shared" ref="C51:C80" si="1">IF(F51&lt;&gt;0,VLOOKUP($D$9,Info_County_Code,2,FALSE),"")</f>
        <v/>
      </c>
      <c r="D51" s="323" t="s">
        <v>166</v>
      </c>
      <c r="E51" s="129"/>
      <c r="F51" s="114"/>
      <c r="G51" s="116"/>
    </row>
    <row r="52" spans="2:7" x14ac:dyDescent="0.2">
      <c r="B52" s="240">
        <v>32</v>
      </c>
      <c r="C52" s="263" t="str">
        <f t="shared" si="1"/>
        <v/>
      </c>
      <c r="D52" s="323" t="s">
        <v>166</v>
      </c>
      <c r="E52" s="129"/>
      <c r="F52" s="114"/>
      <c r="G52" s="116"/>
    </row>
    <row r="53" spans="2:7" x14ac:dyDescent="0.2">
      <c r="B53" s="240">
        <v>33</v>
      </c>
      <c r="C53" s="263" t="str">
        <f t="shared" si="1"/>
        <v/>
      </c>
      <c r="D53" s="323" t="s">
        <v>166</v>
      </c>
      <c r="E53" s="129"/>
      <c r="F53" s="114"/>
      <c r="G53" s="116"/>
    </row>
    <row r="54" spans="2:7" x14ac:dyDescent="0.2">
      <c r="B54" s="240">
        <v>34</v>
      </c>
      <c r="C54" s="263" t="str">
        <f t="shared" si="1"/>
        <v/>
      </c>
      <c r="D54" s="323" t="s">
        <v>166</v>
      </c>
      <c r="E54" s="129"/>
      <c r="F54" s="114"/>
      <c r="G54" s="116"/>
    </row>
    <row r="55" spans="2:7" x14ac:dyDescent="0.2">
      <c r="B55" s="240">
        <v>35</v>
      </c>
      <c r="C55" s="263" t="str">
        <f t="shared" si="1"/>
        <v/>
      </c>
      <c r="D55" s="323" t="s">
        <v>166</v>
      </c>
      <c r="E55" s="129"/>
      <c r="F55" s="114"/>
      <c r="G55" s="116"/>
    </row>
    <row r="56" spans="2:7" x14ac:dyDescent="0.2">
      <c r="B56" s="240">
        <v>36</v>
      </c>
      <c r="C56" s="263" t="str">
        <f t="shared" si="1"/>
        <v/>
      </c>
      <c r="D56" s="323" t="s">
        <v>166</v>
      </c>
      <c r="E56" s="129"/>
      <c r="F56" s="114"/>
      <c r="G56" s="116"/>
    </row>
    <row r="57" spans="2:7" x14ac:dyDescent="0.2">
      <c r="B57" s="240">
        <v>37</v>
      </c>
      <c r="C57" s="263" t="str">
        <f t="shared" si="1"/>
        <v/>
      </c>
      <c r="D57" s="323" t="s">
        <v>166</v>
      </c>
      <c r="E57" s="129"/>
      <c r="F57" s="114"/>
      <c r="G57" s="116"/>
    </row>
    <row r="58" spans="2:7" x14ac:dyDescent="0.2">
      <c r="B58" s="240">
        <v>38</v>
      </c>
      <c r="C58" s="263" t="str">
        <f t="shared" si="1"/>
        <v/>
      </c>
      <c r="D58" s="323" t="s">
        <v>166</v>
      </c>
      <c r="E58" s="129"/>
      <c r="F58" s="114"/>
      <c r="G58" s="116"/>
    </row>
    <row r="59" spans="2:7" x14ac:dyDescent="0.2">
      <c r="B59" s="240">
        <v>39</v>
      </c>
      <c r="C59" s="263" t="str">
        <f t="shared" si="1"/>
        <v/>
      </c>
      <c r="D59" s="323" t="s">
        <v>166</v>
      </c>
      <c r="E59" s="129"/>
      <c r="F59" s="114"/>
      <c r="G59" s="116"/>
    </row>
    <row r="60" spans="2:7" x14ac:dyDescent="0.2">
      <c r="B60" s="240">
        <v>40</v>
      </c>
      <c r="C60" s="263" t="str">
        <f t="shared" si="1"/>
        <v/>
      </c>
      <c r="D60" s="323" t="s">
        <v>166</v>
      </c>
      <c r="E60" s="129"/>
      <c r="F60" s="114"/>
      <c r="G60" s="116"/>
    </row>
    <row r="61" spans="2:7" x14ac:dyDescent="0.2">
      <c r="B61" s="240">
        <v>41</v>
      </c>
      <c r="C61" s="263" t="str">
        <f t="shared" si="1"/>
        <v/>
      </c>
      <c r="D61" s="323" t="s">
        <v>166</v>
      </c>
      <c r="E61" s="129"/>
      <c r="F61" s="114"/>
      <c r="G61" s="116"/>
    </row>
    <row r="62" spans="2:7" x14ac:dyDescent="0.2">
      <c r="B62" s="240">
        <v>42</v>
      </c>
      <c r="C62" s="263" t="str">
        <f t="shared" si="1"/>
        <v/>
      </c>
      <c r="D62" s="323" t="s">
        <v>166</v>
      </c>
      <c r="E62" s="129"/>
      <c r="F62" s="114"/>
      <c r="G62" s="116"/>
    </row>
    <row r="63" spans="2:7" x14ac:dyDescent="0.2">
      <c r="B63" s="240">
        <v>43</v>
      </c>
      <c r="C63" s="263" t="str">
        <f t="shared" si="1"/>
        <v/>
      </c>
      <c r="D63" s="323" t="s">
        <v>166</v>
      </c>
      <c r="E63" s="129"/>
      <c r="F63" s="114"/>
      <c r="G63" s="116"/>
    </row>
    <row r="64" spans="2:7" x14ac:dyDescent="0.2">
      <c r="B64" s="240">
        <v>44</v>
      </c>
      <c r="C64" s="263" t="str">
        <f t="shared" si="1"/>
        <v/>
      </c>
      <c r="D64" s="323" t="s">
        <v>166</v>
      </c>
      <c r="E64" s="129"/>
      <c r="F64" s="114"/>
      <c r="G64" s="116"/>
    </row>
    <row r="65" spans="2:7" x14ac:dyDescent="0.2">
      <c r="B65" s="240">
        <v>45</v>
      </c>
      <c r="C65" s="263" t="str">
        <f t="shared" si="1"/>
        <v/>
      </c>
      <c r="D65" s="323" t="s">
        <v>166</v>
      </c>
      <c r="E65" s="129"/>
      <c r="F65" s="114"/>
      <c r="G65" s="116"/>
    </row>
    <row r="66" spans="2:7" x14ac:dyDescent="0.2">
      <c r="B66" s="240">
        <v>46</v>
      </c>
      <c r="C66" s="263" t="str">
        <f t="shared" si="1"/>
        <v/>
      </c>
      <c r="D66" s="323" t="s">
        <v>166</v>
      </c>
      <c r="E66" s="129"/>
      <c r="F66" s="114"/>
      <c r="G66" s="116"/>
    </row>
    <row r="67" spans="2:7" x14ac:dyDescent="0.2">
      <c r="B67" s="240">
        <v>47</v>
      </c>
      <c r="C67" s="263" t="str">
        <f t="shared" si="1"/>
        <v/>
      </c>
      <c r="D67" s="323" t="s">
        <v>166</v>
      </c>
      <c r="E67" s="129"/>
      <c r="F67" s="114"/>
      <c r="G67" s="116"/>
    </row>
    <row r="68" spans="2:7" x14ac:dyDescent="0.2">
      <c r="B68" s="240">
        <v>48</v>
      </c>
      <c r="C68" s="263" t="str">
        <f t="shared" si="1"/>
        <v/>
      </c>
      <c r="D68" s="323" t="s">
        <v>166</v>
      </c>
      <c r="E68" s="129"/>
      <c r="F68" s="114"/>
      <c r="G68" s="116"/>
    </row>
    <row r="69" spans="2:7" x14ac:dyDescent="0.2">
      <c r="B69" s="240">
        <v>49</v>
      </c>
      <c r="C69" s="263" t="str">
        <f t="shared" si="1"/>
        <v/>
      </c>
      <c r="D69" s="323" t="s">
        <v>166</v>
      </c>
      <c r="E69" s="129"/>
      <c r="F69" s="114"/>
      <c r="G69" s="116"/>
    </row>
    <row r="70" spans="2:7" x14ac:dyDescent="0.2">
      <c r="B70" s="240">
        <v>50</v>
      </c>
      <c r="C70" s="263" t="str">
        <f t="shared" si="1"/>
        <v/>
      </c>
      <c r="D70" s="323" t="s">
        <v>166</v>
      </c>
      <c r="E70" s="129"/>
      <c r="F70" s="114"/>
      <c r="G70" s="116"/>
    </row>
    <row r="71" spans="2:7" x14ac:dyDescent="0.2">
      <c r="B71" s="240">
        <v>51</v>
      </c>
      <c r="C71" s="263" t="str">
        <f t="shared" si="1"/>
        <v/>
      </c>
      <c r="D71" s="323" t="s">
        <v>166</v>
      </c>
      <c r="E71" s="129"/>
      <c r="F71" s="114"/>
      <c r="G71" s="116"/>
    </row>
    <row r="72" spans="2:7" x14ac:dyDescent="0.2">
      <c r="B72" s="240">
        <v>52</v>
      </c>
      <c r="C72" s="263" t="str">
        <f t="shared" si="1"/>
        <v/>
      </c>
      <c r="D72" s="323" t="s">
        <v>166</v>
      </c>
      <c r="E72" s="129"/>
      <c r="F72" s="114"/>
      <c r="G72" s="116"/>
    </row>
    <row r="73" spans="2:7" x14ac:dyDescent="0.2">
      <c r="B73" s="240">
        <v>53</v>
      </c>
      <c r="C73" s="263" t="str">
        <f t="shared" si="1"/>
        <v/>
      </c>
      <c r="D73" s="323" t="s">
        <v>166</v>
      </c>
      <c r="E73" s="129"/>
      <c r="F73" s="114"/>
      <c r="G73" s="116"/>
    </row>
    <row r="74" spans="2:7" x14ac:dyDescent="0.2">
      <c r="B74" s="240">
        <v>54</v>
      </c>
      <c r="C74" s="263" t="str">
        <f t="shared" si="1"/>
        <v/>
      </c>
      <c r="D74" s="323" t="s">
        <v>166</v>
      </c>
      <c r="E74" s="129"/>
      <c r="F74" s="114"/>
      <c r="G74" s="116"/>
    </row>
    <row r="75" spans="2:7" x14ac:dyDescent="0.2">
      <c r="B75" s="240">
        <v>55</v>
      </c>
      <c r="C75" s="263" t="str">
        <f t="shared" si="1"/>
        <v/>
      </c>
      <c r="D75" s="323" t="s">
        <v>166</v>
      </c>
      <c r="E75" s="129"/>
      <c r="F75" s="114"/>
      <c r="G75" s="116"/>
    </row>
    <row r="76" spans="2:7" x14ac:dyDescent="0.2">
      <c r="B76" s="240">
        <v>56</v>
      </c>
      <c r="C76" s="263" t="str">
        <f t="shared" si="1"/>
        <v/>
      </c>
      <c r="D76" s="323" t="s">
        <v>166</v>
      </c>
      <c r="E76" s="129"/>
      <c r="F76" s="114"/>
      <c r="G76" s="116"/>
    </row>
    <row r="77" spans="2:7" x14ac:dyDescent="0.2">
      <c r="B77" s="240">
        <v>57</v>
      </c>
      <c r="C77" s="263" t="str">
        <f t="shared" si="1"/>
        <v/>
      </c>
      <c r="D77" s="323" t="s">
        <v>166</v>
      </c>
      <c r="E77" s="129"/>
      <c r="F77" s="114"/>
      <c r="G77" s="116"/>
    </row>
    <row r="78" spans="2:7" x14ac:dyDescent="0.2">
      <c r="B78" s="240">
        <v>58</v>
      </c>
      <c r="C78" s="263" t="str">
        <f t="shared" si="1"/>
        <v/>
      </c>
      <c r="D78" s="323" t="s">
        <v>166</v>
      </c>
      <c r="E78" s="129"/>
      <c r="F78" s="114"/>
      <c r="G78" s="116"/>
    </row>
    <row r="79" spans="2:7" x14ac:dyDescent="0.2">
      <c r="B79" s="240">
        <v>59</v>
      </c>
      <c r="C79" s="263" t="str">
        <f t="shared" si="1"/>
        <v/>
      </c>
      <c r="D79" s="323" t="s">
        <v>166</v>
      </c>
      <c r="E79" s="129"/>
      <c r="F79" s="114"/>
      <c r="G79" s="116"/>
    </row>
    <row r="80" spans="2:7" x14ac:dyDescent="0.2">
      <c r="B80" s="240">
        <v>60</v>
      </c>
      <c r="C80" s="263" t="str">
        <f t="shared" si="1"/>
        <v/>
      </c>
      <c r="D80" s="323" t="s">
        <v>166</v>
      </c>
      <c r="E80" s="129"/>
      <c r="F80" s="114"/>
      <c r="G80" s="116"/>
    </row>
  </sheetData>
  <sheetProtection password="C72E" sheet="1" objects="1" scenarios="1"/>
  <customSheetViews>
    <customSheetView guid="{E7E6A24F-BA49-4C7A-9CED-3AB8F60308A1}" scale="85" showGridLines="0" printArea="1" topLeftCell="A64">
      <selection activeCell="F81" sqref="F81"/>
      <rowBreaks count="2" manualBreakCount="2">
        <brk id="44" min="1" max="6" man="1"/>
        <brk id="79" min="1" max="6" man="1"/>
      </rowBreaks>
      <pageMargins left="0.25" right="0.25" top="0.75" bottom="0.75" header="0.3" footer="0.3"/>
      <pageSetup paperSize="5" scale="74" orientation="landscape" r:id="rId1"/>
      <headerFooter>
        <oddFooter>&amp;C&amp;"Arial,Regular"&amp;12Page &amp;P of &amp;N</oddFooter>
      </headerFooter>
    </customSheetView>
    <customSheetView guid="{7E50CCF5-45D0-4F7B-8896-9BA64DCA8A01}" scale="85" showGridLines="0" topLeftCell="A67">
      <selection activeCell="C85" sqref="C85"/>
      <rowBreaks count="2" manualBreakCount="2">
        <brk id="44" min="1" max="6" man="1"/>
        <brk id="79" min="1" max="6" man="1"/>
      </rowBreaks>
      <pageMargins left="0.25" right="0.25" top="0.75" bottom="0.75" header="0.3" footer="0.3"/>
      <pageSetup paperSize="5" scale="74" orientation="landscape" r:id="rId2"/>
      <headerFooter>
        <oddFooter>&amp;C&amp;"Arial,Regular"&amp;12Page &amp;P of &amp;N</oddFooter>
      </headerFooter>
    </customSheetView>
    <customSheetView guid="{D8D3A042-2CA2-4641-BB44-BC182917D730}" scale="85" showGridLines="0" printArea="1">
      <selection activeCell="C85" sqref="C85"/>
      <rowBreaks count="2" manualBreakCount="2">
        <brk id="44" min="1" max="6" man="1"/>
        <brk id="79" min="1" max="6" man="1"/>
      </rowBreaks>
      <pageMargins left="0.25" right="0.25" top="0.75" bottom="0.75" header="0.3" footer="0.3"/>
      <pageSetup paperSize="5" scale="74" orientation="landscape" r:id="rId3"/>
      <headerFooter>
        <oddFooter>&amp;C&amp;"Arial,Regular"&amp;12Page &amp;P of &amp;N</oddFooter>
      </headerFooter>
    </customSheetView>
  </customSheetViews>
  <dataValidations count="5">
    <dataValidation type="list" allowBlank="1" showInputMessage="1" showErrorMessage="1" prompt="Select Account from drop down list. " sqref="D15:D44" xr:uid="{00000000-0002-0000-0F00-000000000000}">
      <formula1>"CSS, PEI, INN, WET, CFTN"</formula1>
    </dataValidation>
    <dataValidation type="list" allowBlank="1" showInputMessage="1" showErrorMessage="1" prompt="Select Adjustment Type from drop down list. " sqref="E15:E44" xr:uid="{00000000-0002-0000-0F00-000001000000}">
      <formula1>"Expenditure, Interest Revenue"</formula1>
    </dataValidation>
    <dataValidation allowBlank="1" showInputMessage="1" showErrorMessage="1" prompt="Type in the Fiscal Year for this adjustment. " sqref="F15:F44 E51:E80" xr:uid="{00000000-0002-0000-0F00-000002000000}"/>
    <dataValidation allowBlank="1" showInputMessage="1" showErrorMessage="1" prompt="Type in the amount of adjustment. " sqref="G15:G44 F51:F80" xr:uid="{00000000-0002-0000-0F00-000003000000}"/>
    <dataValidation allowBlank="1" showInputMessage="1" showErrorMessage="1" prompt="Type in the reason for the adjustment. " sqref="H15:H44 G51:G80" xr:uid="{00000000-0002-0000-0F00-000004000000}"/>
  </dataValidations>
  <pageMargins left="0.25" right="0.25" top="0.75" bottom="0.75" header="0.3" footer="0.3"/>
  <pageSetup paperSize="5" scale="74" orientation="landscape" r:id="rId4"/>
  <headerFooter>
    <oddFooter>&amp;C&amp;"Arial,Regular"&amp;12Page &amp;P of &amp;N</oddFooter>
  </headerFooter>
  <rowBreaks count="2" manualBreakCount="2">
    <brk id="44" min="1" max="6" man="1"/>
    <brk id="45" min="1" max="6" man="1"/>
  </row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A30"/>
  <sheetViews>
    <sheetView workbookViewId="0">
      <selection activeCell="A5" sqref="A5"/>
    </sheetView>
  </sheetViews>
  <sheetFormatPr defaultColWidth="0" defaultRowHeight="15" zeroHeight="1" x14ac:dyDescent="0.25"/>
  <cols>
    <col min="1" max="1" width="128.28515625" style="142" customWidth="1"/>
    <col min="2" max="2" width="9.140625" style="142" hidden="1" customWidth="1"/>
    <col min="3" max="16384" width="9.140625" style="142" hidden="1"/>
  </cols>
  <sheetData>
    <row r="1" spans="1:1" ht="15.75" customHeight="1" x14ac:dyDescent="0.25">
      <c r="A1" s="333" t="s">
        <v>773</v>
      </c>
    </row>
    <row r="2" spans="1:1" ht="15.75" x14ac:dyDescent="0.25">
      <c r="A2" s="335" t="s">
        <v>313</v>
      </c>
    </row>
    <row r="3" spans="1:1" ht="15.75" x14ac:dyDescent="0.25">
      <c r="A3" s="335" t="s">
        <v>312</v>
      </c>
    </row>
    <row r="4" spans="1:1" ht="45.75" x14ac:dyDescent="0.25">
      <c r="A4" s="335" t="s">
        <v>676</v>
      </c>
    </row>
    <row r="5" spans="1:1" ht="30.75" x14ac:dyDescent="0.25">
      <c r="A5" s="335" t="s">
        <v>677</v>
      </c>
    </row>
    <row r="6" spans="1:1" ht="15.75" x14ac:dyDescent="0.25">
      <c r="A6" s="335" t="s">
        <v>678</v>
      </c>
    </row>
    <row r="7" spans="1:1" ht="15.75" x14ac:dyDescent="0.25">
      <c r="A7" s="335" t="s">
        <v>679</v>
      </c>
    </row>
    <row r="8" spans="1:1" ht="30.75" x14ac:dyDescent="0.25">
      <c r="A8" s="335" t="s">
        <v>680</v>
      </c>
    </row>
    <row r="9" spans="1:1" ht="15.75" x14ac:dyDescent="0.25">
      <c r="A9" s="335" t="s">
        <v>681</v>
      </c>
    </row>
    <row r="10" spans="1:1" ht="15.75" x14ac:dyDescent="0.25">
      <c r="A10" s="335" t="s">
        <v>682</v>
      </c>
    </row>
    <row r="11" spans="1:1" ht="15.75" x14ac:dyDescent="0.25">
      <c r="A11" s="335" t="s">
        <v>683</v>
      </c>
    </row>
    <row r="12" spans="1:1" ht="30.75" x14ac:dyDescent="0.25">
      <c r="A12" s="335" t="s">
        <v>684</v>
      </c>
    </row>
    <row r="13" spans="1:1" ht="15.75" x14ac:dyDescent="0.25">
      <c r="A13" s="335" t="s">
        <v>685</v>
      </c>
    </row>
    <row r="14" spans="1:1" ht="15.75" hidden="1" x14ac:dyDescent="0.25">
      <c r="A14" s="141"/>
    </row>
    <row r="15" spans="1:1" ht="15.75" hidden="1" x14ac:dyDescent="0.25">
      <c r="A15" s="141"/>
    </row>
    <row r="16" spans="1:1" ht="15.75" hidden="1" x14ac:dyDescent="0.25">
      <c r="A16" s="143"/>
    </row>
    <row r="17" spans="1:1" ht="15.75" hidden="1" x14ac:dyDescent="0.25">
      <c r="A17" s="144"/>
    </row>
    <row r="18" spans="1:1" ht="15.75" hidden="1" x14ac:dyDescent="0.25">
      <c r="A18" s="141"/>
    </row>
    <row r="19" spans="1:1" ht="15.75" hidden="1" x14ac:dyDescent="0.25">
      <c r="A19" s="141"/>
    </row>
    <row r="20" spans="1:1" ht="15.75" hidden="1" x14ac:dyDescent="0.25">
      <c r="A20" s="141"/>
    </row>
    <row r="21" spans="1:1" ht="15.75" hidden="1" x14ac:dyDescent="0.25">
      <c r="A21" s="141"/>
    </row>
    <row r="22" spans="1:1" ht="15.75" hidden="1" x14ac:dyDescent="0.25">
      <c r="A22" s="141"/>
    </row>
    <row r="23" spans="1:1" ht="15.75" hidden="1" x14ac:dyDescent="0.25">
      <c r="A23" s="143"/>
    </row>
    <row r="24" spans="1:1" ht="15.75" hidden="1" x14ac:dyDescent="0.25">
      <c r="A24" s="144"/>
    </row>
    <row r="25" spans="1:1" ht="15.75" hidden="1" x14ac:dyDescent="0.25">
      <c r="A25" s="141"/>
    </row>
    <row r="26" spans="1:1" ht="15.75" hidden="1" x14ac:dyDescent="0.25">
      <c r="A26" s="141"/>
    </row>
    <row r="27" spans="1:1" ht="15.75" hidden="1" x14ac:dyDescent="0.25">
      <c r="A27" s="141"/>
    </row>
    <row r="28" spans="1:1" ht="15.75" hidden="1" x14ac:dyDescent="0.25">
      <c r="A28" s="141"/>
    </row>
    <row r="29" spans="1:1" ht="15.75" hidden="1" x14ac:dyDescent="0.25">
      <c r="A29" s="141"/>
    </row>
    <row r="30" spans="1:1" ht="15.75" hidden="1" x14ac:dyDescent="0.25">
      <c r="A30" s="143"/>
    </row>
  </sheetData>
  <sheetProtection password="C72E" sheet="1" objects="1" scenarios="1"/>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2">
    <pageSetUpPr autoPageBreaks="0"/>
  </sheetPr>
  <dimension ref="A1:N54"/>
  <sheetViews>
    <sheetView showGridLines="0" zoomScale="85" zoomScaleNormal="85" workbookViewId="0">
      <selection activeCell="D21" sqref="D21"/>
    </sheetView>
  </sheetViews>
  <sheetFormatPr defaultColWidth="0" defaultRowHeight="15" zeroHeight="1" x14ac:dyDescent="0.2"/>
  <cols>
    <col min="1" max="1" width="2.7109375" style="20" customWidth="1"/>
    <col min="2" max="2" width="6.7109375" style="20" customWidth="1"/>
    <col min="3" max="3" width="9.42578125" style="20" customWidth="1"/>
    <col min="4" max="4" width="17.5703125" style="20" customWidth="1"/>
    <col min="5" max="5" width="15.42578125" style="20" bestFit="1" customWidth="1"/>
    <col min="6" max="6" width="15" style="20" bestFit="1" customWidth="1"/>
    <col min="7" max="7" width="30.5703125" style="20" customWidth="1"/>
    <col min="8" max="8" width="18.28515625" style="20" customWidth="1"/>
    <col min="9" max="9" width="19.85546875" style="20" bestFit="1" customWidth="1"/>
    <col min="10" max="14" width="11.7109375" style="20" hidden="1" customWidth="1"/>
    <col min="15" max="16384" width="21.140625" style="20" hidden="1"/>
  </cols>
  <sheetData>
    <row r="1" spans="1:9" x14ac:dyDescent="0.2">
      <c r="A1" s="327" t="s">
        <v>780</v>
      </c>
      <c r="B1" s="328" t="s">
        <v>277</v>
      </c>
      <c r="E1" s="146"/>
      <c r="I1" s="330" t="s">
        <v>275</v>
      </c>
    </row>
    <row r="2" spans="1:9" ht="15.75" thickBot="1" x14ac:dyDescent="0.25">
      <c r="B2" s="329" t="s">
        <v>276</v>
      </c>
      <c r="C2" s="41"/>
      <c r="D2" s="41"/>
      <c r="E2" s="171"/>
      <c r="F2" s="41"/>
      <c r="G2" s="41"/>
      <c r="H2" s="41"/>
      <c r="I2" s="171"/>
    </row>
    <row r="3" spans="1:9" x14ac:dyDescent="0.2">
      <c r="B3" s="12"/>
      <c r="C3" s="12"/>
      <c r="D3" s="12"/>
    </row>
    <row r="4" spans="1:9" s="105" customFormat="1" x14ac:dyDescent="0.2">
      <c r="B4" s="331" t="s">
        <v>747</v>
      </c>
    </row>
    <row r="5" spans="1:9" ht="18" x14ac:dyDescent="0.2">
      <c r="B5" s="349" t="str">
        <f>'1. Information'!B5</f>
        <v>Annual Mental Health Services Act (MHSA) Revenue and Expenditure Report</v>
      </c>
      <c r="C5" s="13"/>
      <c r="D5" s="13"/>
      <c r="E5" s="13"/>
      <c r="F5" s="13"/>
      <c r="G5" s="13"/>
      <c r="H5" s="13"/>
    </row>
    <row r="6" spans="1:9" ht="18" x14ac:dyDescent="0.2">
      <c r="B6" s="349" t="str">
        <f>'1. Information'!B6</f>
        <v>Fiscal Year: 2021-22</v>
      </c>
      <c r="C6" s="13"/>
      <c r="D6" s="13"/>
      <c r="E6" s="13"/>
      <c r="F6" s="13"/>
      <c r="G6" s="13"/>
      <c r="H6" s="13"/>
    </row>
    <row r="7" spans="1:9" ht="18" x14ac:dyDescent="0.2">
      <c r="B7" s="349" t="s">
        <v>301</v>
      </c>
      <c r="C7" s="13"/>
      <c r="D7" s="13"/>
      <c r="E7" s="13"/>
      <c r="F7" s="13"/>
      <c r="G7" s="13"/>
      <c r="H7" s="13"/>
    </row>
    <row r="8" spans="1:9" ht="15.75" x14ac:dyDescent="0.2">
      <c r="B8" s="14"/>
      <c r="C8" s="14"/>
      <c r="D8" s="14"/>
      <c r="E8" s="14"/>
      <c r="F8" s="14"/>
      <c r="G8" s="14"/>
      <c r="H8" s="14"/>
    </row>
    <row r="9" spans="1:9" ht="15.75" x14ac:dyDescent="0.25">
      <c r="B9" s="139" t="s">
        <v>0</v>
      </c>
      <c r="C9" s="139"/>
      <c r="D9" s="156" t="str">
        <f>IF(ISBLANK('1. Information'!D11),"",'1. Information'!D11)</f>
        <v>Modoc</v>
      </c>
      <c r="F9" s="194" t="s">
        <v>1</v>
      </c>
      <c r="G9" s="302">
        <f>IF(ISBLANK('1. Information'!D9),"",'1. Information'!D9)</f>
        <v>45012</v>
      </c>
      <c r="H9" s="8"/>
    </row>
    <row r="10" spans="1:9" ht="15.75" x14ac:dyDescent="0.25">
      <c r="B10" s="3"/>
      <c r="C10" s="3"/>
      <c r="D10" s="3"/>
      <c r="F10" s="3"/>
      <c r="G10" s="18"/>
      <c r="H10" s="8"/>
    </row>
    <row r="11" spans="1:9" ht="18.75" thickBot="1" x14ac:dyDescent="0.3">
      <c r="B11" s="324" t="s">
        <v>214</v>
      </c>
      <c r="C11" s="316"/>
      <c r="D11" s="316"/>
      <c r="E11" s="316"/>
      <c r="F11" s="316"/>
      <c r="G11" s="316"/>
      <c r="H11" s="316"/>
      <c r="I11" s="231"/>
    </row>
    <row r="12" spans="1:9" ht="16.5" thickTop="1" x14ac:dyDescent="0.25">
      <c r="B12" s="305"/>
      <c r="C12" s="305"/>
      <c r="D12" s="305"/>
      <c r="E12" s="305"/>
      <c r="F12" s="305"/>
      <c r="G12" s="305"/>
      <c r="H12" s="305"/>
    </row>
    <row r="13" spans="1:9" x14ac:dyDescent="0.2">
      <c r="B13" s="348"/>
      <c r="C13" s="180" t="s">
        <v>23</v>
      </c>
      <c r="D13" s="180" t="s">
        <v>25</v>
      </c>
      <c r="E13" s="180" t="s">
        <v>27</v>
      </c>
      <c r="F13" s="180" t="s">
        <v>202</v>
      </c>
      <c r="G13" s="180" t="s">
        <v>203</v>
      </c>
      <c r="H13" s="180" t="s">
        <v>204</v>
      </c>
      <c r="I13" s="180" t="s">
        <v>213</v>
      </c>
    </row>
    <row r="14" spans="1:9" s="33" customFormat="1" ht="31.5" x14ac:dyDescent="0.25">
      <c r="B14" s="173" t="s">
        <v>120</v>
      </c>
      <c r="C14" s="260" t="s">
        <v>168</v>
      </c>
      <c r="D14" s="259" t="s">
        <v>103</v>
      </c>
      <c r="E14" s="204" t="s">
        <v>157</v>
      </c>
      <c r="F14" s="204" t="s">
        <v>673</v>
      </c>
      <c r="G14" s="204" t="s">
        <v>199</v>
      </c>
      <c r="H14" s="204" t="s">
        <v>200</v>
      </c>
      <c r="I14" s="247" t="s">
        <v>201</v>
      </c>
    </row>
    <row r="15" spans="1:9" x14ac:dyDescent="0.2">
      <c r="B15" s="240">
        <v>1</v>
      </c>
      <c r="C15" s="263" t="str">
        <f t="shared" ref="C15:C54" si="0">IF(I15&lt;&gt;0,VLOOKUP($D$9,Info_County_Code,2,FALSE),"")</f>
        <v/>
      </c>
      <c r="D15" s="120"/>
      <c r="E15" s="30"/>
      <c r="F15" s="124"/>
      <c r="G15" s="19"/>
      <c r="H15" s="19"/>
      <c r="I15" s="274">
        <f>SUM(G15:H15)</f>
        <v>0</v>
      </c>
    </row>
    <row r="16" spans="1:9" x14ac:dyDescent="0.2">
      <c r="B16" s="240">
        <v>2</v>
      </c>
      <c r="C16" s="263" t="str">
        <f t="shared" si="0"/>
        <v/>
      </c>
      <c r="D16" s="120"/>
      <c r="E16" s="30"/>
      <c r="F16" s="124"/>
      <c r="G16" s="19"/>
      <c r="H16" s="19"/>
      <c r="I16" s="274">
        <f t="shared" ref="I16:I54" si="1">SUM(G16:H16)</f>
        <v>0</v>
      </c>
    </row>
    <row r="17" spans="2:11" x14ac:dyDescent="0.2">
      <c r="B17" s="240">
        <v>3</v>
      </c>
      <c r="C17" s="263" t="str">
        <f t="shared" si="0"/>
        <v/>
      </c>
      <c r="D17" s="120"/>
      <c r="E17" s="30"/>
      <c r="F17" s="124"/>
      <c r="G17" s="19"/>
      <c r="H17" s="19"/>
      <c r="I17" s="274">
        <f t="shared" si="1"/>
        <v>0</v>
      </c>
    </row>
    <row r="18" spans="2:11" x14ac:dyDescent="0.2">
      <c r="B18" s="240">
        <v>4</v>
      </c>
      <c r="C18" s="263" t="str">
        <f t="shared" si="0"/>
        <v/>
      </c>
      <c r="D18" s="120"/>
      <c r="E18" s="30"/>
      <c r="F18" s="124"/>
      <c r="G18" s="19"/>
      <c r="H18" s="19"/>
      <c r="I18" s="274">
        <f>SUM(G18:H18)</f>
        <v>0</v>
      </c>
    </row>
    <row r="19" spans="2:11" x14ac:dyDescent="0.2">
      <c r="B19" s="240">
        <v>5</v>
      </c>
      <c r="C19" s="263" t="str">
        <f t="shared" si="0"/>
        <v/>
      </c>
      <c r="D19" s="120"/>
      <c r="E19" s="30"/>
      <c r="F19" s="124"/>
      <c r="G19" s="19"/>
      <c r="H19" s="19"/>
      <c r="I19" s="274">
        <f t="shared" si="1"/>
        <v>0</v>
      </c>
    </row>
    <row r="20" spans="2:11" x14ac:dyDescent="0.2">
      <c r="B20" s="240">
        <v>6</v>
      </c>
      <c r="C20" s="263" t="str">
        <f t="shared" si="0"/>
        <v/>
      </c>
      <c r="D20" s="120"/>
      <c r="E20" s="30"/>
      <c r="F20" s="124"/>
      <c r="G20" s="19"/>
      <c r="H20" s="19"/>
      <c r="I20" s="274">
        <f t="shared" si="1"/>
        <v>0</v>
      </c>
    </row>
    <row r="21" spans="2:11" x14ac:dyDescent="0.2">
      <c r="B21" s="240">
        <v>7</v>
      </c>
      <c r="C21" s="263" t="str">
        <f t="shared" si="0"/>
        <v/>
      </c>
      <c r="D21" s="120"/>
      <c r="E21" s="30"/>
      <c r="F21" s="124"/>
      <c r="G21" s="19"/>
      <c r="H21" s="19"/>
      <c r="I21" s="274">
        <f t="shared" si="1"/>
        <v>0</v>
      </c>
    </row>
    <row r="22" spans="2:11" x14ac:dyDescent="0.2">
      <c r="B22" s="240">
        <v>8</v>
      </c>
      <c r="C22" s="263" t="str">
        <f t="shared" si="0"/>
        <v/>
      </c>
      <c r="D22" s="120"/>
      <c r="E22" s="30"/>
      <c r="F22" s="124"/>
      <c r="G22" s="19"/>
      <c r="H22" s="19"/>
      <c r="I22" s="274">
        <f t="shared" si="1"/>
        <v>0</v>
      </c>
    </row>
    <row r="23" spans="2:11" x14ac:dyDescent="0.2">
      <c r="B23" s="240">
        <v>9</v>
      </c>
      <c r="C23" s="263" t="str">
        <f t="shared" si="0"/>
        <v/>
      </c>
      <c r="D23" s="120"/>
      <c r="E23" s="30"/>
      <c r="F23" s="124"/>
      <c r="G23" s="19"/>
      <c r="H23" s="19"/>
      <c r="I23" s="274">
        <f t="shared" si="1"/>
        <v>0</v>
      </c>
    </row>
    <row r="24" spans="2:11" x14ac:dyDescent="0.2">
      <c r="B24" s="240">
        <v>10</v>
      </c>
      <c r="C24" s="263" t="str">
        <f t="shared" si="0"/>
        <v/>
      </c>
      <c r="D24" s="120"/>
      <c r="E24" s="30"/>
      <c r="F24" s="124"/>
      <c r="G24" s="19"/>
      <c r="H24" s="19"/>
      <c r="I24" s="274">
        <f t="shared" si="1"/>
        <v>0</v>
      </c>
    </row>
    <row r="25" spans="2:11" x14ac:dyDescent="0.2">
      <c r="B25" s="240">
        <v>11</v>
      </c>
      <c r="C25" s="263" t="str">
        <f t="shared" si="0"/>
        <v/>
      </c>
      <c r="D25" s="120"/>
      <c r="E25" s="30"/>
      <c r="F25" s="124"/>
      <c r="G25" s="19"/>
      <c r="H25" s="19"/>
      <c r="I25" s="274">
        <f t="shared" si="1"/>
        <v>0</v>
      </c>
    </row>
    <row r="26" spans="2:11" x14ac:dyDescent="0.2">
      <c r="B26" s="240">
        <v>12</v>
      </c>
      <c r="C26" s="263" t="str">
        <f t="shared" si="0"/>
        <v/>
      </c>
      <c r="D26" s="120"/>
      <c r="E26" s="30"/>
      <c r="F26" s="124"/>
      <c r="G26" s="19"/>
      <c r="H26" s="19"/>
      <c r="I26" s="274">
        <f t="shared" si="1"/>
        <v>0</v>
      </c>
    </row>
    <row r="27" spans="2:11" x14ac:dyDescent="0.2">
      <c r="B27" s="240">
        <v>13</v>
      </c>
      <c r="C27" s="263" t="str">
        <f t="shared" si="0"/>
        <v/>
      </c>
      <c r="D27" s="120"/>
      <c r="E27" s="30"/>
      <c r="F27" s="124"/>
      <c r="G27" s="19"/>
      <c r="H27" s="19"/>
      <c r="I27" s="274">
        <f t="shared" si="1"/>
        <v>0</v>
      </c>
    </row>
    <row r="28" spans="2:11" x14ac:dyDescent="0.2">
      <c r="B28" s="240">
        <v>14</v>
      </c>
      <c r="C28" s="263" t="str">
        <f t="shared" si="0"/>
        <v/>
      </c>
      <c r="D28" s="120"/>
      <c r="E28" s="30"/>
      <c r="F28" s="124"/>
      <c r="G28" s="19"/>
      <c r="H28" s="19"/>
      <c r="I28" s="274">
        <f t="shared" si="1"/>
        <v>0</v>
      </c>
    </row>
    <row r="29" spans="2:11" x14ac:dyDescent="0.2">
      <c r="B29" s="240">
        <v>15</v>
      </c>
      <c r="C29" s="263" t="str">
        <f t="shared" si="0"/>
        <v/>
      </c>
      <c r="D29" s="120"/>
      <c r="E29" s="30"/>
      <c r="F29" s="124"/>
      <c r="G29" s="19"/>
      <c r="H29" s="19"/>
      <c r="I29" s="274">
        <f t="shared" si="1"/>
        <v>0</v>
      </c>
    </row>
    <row r="30" spans="2:11" x14ac:dyDescent="0.2">
      <c r="B30" s="240">
        <v>16</v>
      </c>
      <c r="C30" s="263" t="str">
        <f t="shared" si="0"/>
        <v/>
      </c>
      <c r="D30" s="120"/>
      <c r="E30" s="30"/>
      <c r="F30" s="124"/>
      <c r="G30" s="19"/>
      <c r="H30" s="19"/>
      <c r="I30" s="274">
        <f t="shared" si="1"/>
        <v>0</v>
      </c>
      <c r="K30" s="90"/>
    </row>
    <row r="31" spans="2:11" x14ac:dyDescent="0.2">
      <c r="B31" s="240">
        <v>17</v>
      </c>
      <c r="C31" s="263" t="str">
        <f t="shared" si="0"/>
        <v/>
      </c>
      <c r="D31" s="120"/>
      <c r="E31" s="30"/>
      <c r="F31" s="124"/>
      <c r="G31" s="19"/>
      <c r="H31" s="19"/>
      <c r="I31" s="274">
        <f t="shared" si="1"/>
        <v>0</v>
      </c>
    </row>
    <row r="32" spans="2:11" x14ac:dyDescent="0.2">
      <c r="B32" s="240">
        <v>18</v>
      </c>
      <c r="C32" s="263" t="str">
        <f t="shared" si="0"/>
        <v/>
      </c>
      <c r="D32" s="120"/>
      <c r="E32" s="30"/>
      <c r="F32" s="124"/>
      <c r="G32" s="19"/>
      <c r="H32" s="19"/>
      <c r="I32" s="274">
        <f t="shared" si="1"/>
        <v>0</v>
      </c>
    </row>
    <row r="33" spans="2:9" x14ac:dyDescent="0.2">
      <c r="B33" s="240">
        <v>19</v>
      </c>
      <c r="C33" s="263" t="str">
        <f t="shared" si="0"/>
        <v/>
      </c>
      <c r="D33" s="120"/>
      <c r="E33" s="30"/>
      <c r="F33" s="124"/>
      <c r="G33" s="19"/>
      <c r="H33" s="19"/>
      <c r="I33" s="274">
        <f t="shared" si="1"/>
        <v>0</v>
      </c>
    </row>
    <row r="34" spans="2:9" x14ac:dyDescent="0.2">
      <c r="B34" s="240">
        <v>20</v>
      </c>
      <c r="C34" s="263" t="str">
        <f t="shared" si="0"/>
        <v/>
      </c>
      <c r="D34" s="120"/>
      <c r="E34" s="30"/>
      <c r="F34" s="124"/>
      <c r="G34" s="19"/>
      <c r="H34" s="19"/>
      <c r="I34" s="274">
        <f t="shared" si="1"/>
        <v>0</v>
      </c>
    </row>
    <row r="35" spans="2:9" x14ac:dyDescent="0.2">
      <c r="B35" s="240">
        <v>21</v>
      </c>
      <c r="C35" s="263" t="str">
        <f t="shared" si="0"/>
        <v/>
      </c>
      <c r="D35" s="120"/>
      <c r="E35" s="30"/>
      <c r="F35" s="124"/>
      <c r="G35" s="19"/>
      <c r="H35" s="19"/>
      <c r="I35" s="274">
        <f t="shared" si="1"/>
        <v>0</v>
      </c>
    </row>
    <row r="36" spans="2:9" x14ac:dyDescent="0.2">
      <c r="B36" s="240">
        <v>22</v>
      </c>
      <c r="C36" s="263" t="str">
        <f t="shared" si="0"/>
        <v/>
      </c>
      <c r="D36" s="120"/>
      <c r="E36" s="30"/>
      <c r="F36" s="124"/>
      <c r="G36" s="19"/>
      <c r="H36" s="19"/>
      <c r="I36" s="274">
        <f t="shared" si="1"/>
        <v>0</v>
      </c>
    </row>
    <row r="37" spans="2:9" x14ac:dyDescent="0.2">
      <c r="B37" s="240">
        <v>23</v>
      </c>
      <c r="C37" s="263" t="str">
        <f t="shared" si="0"/>
        <v/>
      </c>
      <c r="D37" s="120"/>
      <c r="E37" s="30"/>
      <c r="F37" s="124"/>
      <c r="G37" s="19"/>
      <c r="H37" s="19"/>
      <c r="I37" s="274">
        <f t="shared" si="1"/>
        <v>0</v>
      </c>
    </row>
    <row r="38" spans="2:9" x14ac:dyDescent="0.2">
      <c r="B38" s="240">
        <v>24</v>
      </c>
      <c r="C38" s="263" t="str">
        <f t="shared" si="0"/>
        <v/>
      </c>
      <c r="D38" s="120"/>
      <c r="E38" s="30"/>
      <c r="F38" s="124"/>
      <c r="G38" s="19"/>
      <c r="H38" s="19"/>
      <c r="I38" s="274">
        <f t="shared" si="1"/>
        <v>0</v>
      </c>
    </row>
    <row r="39" spans="2:9" x14ac:dyDescent="0.2">
      <c r="B39" s="240">
        <v>25</v>
      </c>
      <c r="C39" s="263" t="str">
        <f t="shared" si="0"/>
        <v/>
      </c>
      <c r="D39" s="120"/>
      <c r="E39" s="30"/>
      <c r="F39" s="124"/>
      <c r="G39" s="19"/>
      <c r="H39" s="19"/>
      <c r="I39" s="274">
        <f t="shared" si="1"/>
        <v>0</v>
      </c>
    </row>
    <row r="40" spans="2:9" x14ac:dyDescent="0.2">
      <c r="B40" s="240">
        <v>26</v>
      </c>
      <c r="C40" s="263" t="str">
        <f t="shared" si="0"/>
        <v/>
      </c>
      <c r="D40" s="120"/>
      <c r="E40" s="30"/>
      <c r="F40" s="124"/>
      <c r="G40" s="19"/>
      <c r="H40" s="19"/>
      <c r="I40" s="274">
        <f t="shared" si="1"/>
        <v>0</v>
      </c>
    </row>
    <row r="41" spans="2:9" x14ac:dyDescent="0.2">
      <c r="B41" s="240">
        <v>27</v>
      </c>
      <c r="C41" s="263" t="str">
        <f t="shared" si="0"/>
        <v/>
      </c>
      <c r="D41" s="120"/>
      <c r="E41" s="30"/>
      <c r="F41" s="124"/>
      <c r="G41" s="19"/>
      <c r="H41" s="19"/>
      <c r="I41" s="274">
        <f t="shared" si="1"/>
        <v>0</v>
      </c>
    </row>
    <row r="42" spans="2:9" x14ac:dyDescent="0.2">
      <c r="B42" s="240">
        <v>28</v>
      </c>
      <c r="C42" s="263" t="str">
        <f t="shared" si="0"/>
        <v/>
      </c>
      <c r="D42" s="120"/>
      <c r="E42" s="30"/>
      <c r="F42" s="124"/>
      <c r="G42" s="19"/>
      <c r="H42" s="19"/>
      <c r="I42" s="274">
        <f t="shared" si="1"/>
        <v>0</v>
      </c>
    </row>
    <row r="43" spans="2:9" x14ac:dyDescent="0.2">
      <c r="B43" s="240">
        <v>29</v>
      </c>
      <c r="C43" s="263" t="str">
        <f t="shared" si="0"/>
        <v/>
      </c>
      <c r="D43" s="120"/>
      <c r="E43" s="30"/>
      <c r="F43" s="124"/>
      <c r="G43" s="19"/>
      <c r="H43" s="19"/>
      <c r="I43" s="274">
        <f t="shared" si="1"/>
        <v>0</v>
      </c>
    </row>
    <row r="44" spans="2:9" x14ac:dyDescent="0.2">
      <c r="B44" s="240">
        <v>30</v>
      </c>
      <c r="C44" s="263" t="str">
        <f t="shared" si="0"/>
        <v/>
      </c>
      <c r="D44" s="120"/>
      <c r="E44" s="30"/>
      <c r="F44" s="124"/>
      <c r="G44" s="19"/>
      <c r="H44" s="19"/>
      <c r="I44" s="274">
        <f t="shared" si="1"/>
        <v>0</v>
      </c>
    </row>
    <row r="45" spans="2:9" x14ac:dyDescent="0.2">
      <c r="B45" s="240">
        <v>31</v>
      </c>
      <c r="C45" s="263" t="str">
        <f t="shared" si="0"/>
        <v/>
      </c>
      <c r="D45" s="120"/>
      <c r="E45" s="30"/>
      <c r="F45" s="124"/>
      <c r="G45" s="19"/>
      <c r="H45" s="19"/>
      <c r="I45" s="274">
        <f t="shared" si="1"/>
        <v>0</v>
      </c>
    </row>
    <row r="46" spans="2:9" x14ac:dyDescent="0.2">
      <c r="B46" s="240">
        <v>32</v>
      </c>
      <c r="C46" s="263" t="str">
        <f t="shared" si="0"/>
        <v/>
      </c>
      <c r="D46" s="120"/>
      <c r="E46" s="30"/>
      <c r="F46" s="124"/>
      <c r="G46" s="19"/>
      <c r="H46" s="19"/>
      <c r="I46" s="274">
        <f t="shared" si="1"/>
        <v>0</v>
      </c>
    </row>
    <row r="47" spans="2:9" x14ac:dyDescent="0.2">
      <c r="B47" s="240">
        <v>33</v>
      </c>
      <c r="C47" s="263" t="str">
        <f t="shared" si="0"/>
        <v/>
      </c>
      <c r="D47" s="120"/>
      <c r="E47" s="30"/>
      <c r="F47" s="124"/>
      <c r="G47" s="19"/>
      <c r="H47" s="19"/>
      <c r="I47" s="274">
        <f t="shared" si="1"/>
        <v>0</v>
      </c>
    </row>
    <row r="48" spans="2:9" x14ac:dyDescent="0.2">
      <c r="B48" s="240">
        <v>34</v>
      </c>
      <c r="C48" s="263" t="str">
        <f t="shared" si="0"/>
        <v/>
      </c>
      <c r="D48" s="120"/>
      <c r="E48" s="30"/>
      <c r="F48" s="124"/>
      <c r="G48" s="19"/>
      <c r="H48" s="19"/>
      <c r="I48" s="274">
        <f t="shared" si="1"/>
        <v>0</v>
      </c>
    </row>
    <row r="49" spans="2:9" x14ac:dyDescent="0.2">
      <c r="B49" s="240">
        <v>35</v>
      </c>
      <c r="C49" s="263" t="str">
        <f t="shared" si="0"/>
        <v/>
      </c>
      <c r="D49" s="120"/>
      <c r="E49" s="30"/>
      <c r="F49" s="124"/>
      <c r="G49" s="19"/>
      <c r="H49" s="19"/>
      <c r="I49" s="274">
        <f t="shared" si="1"/>
        <v>0</v>
      </c>
    </row>
    <row r="50" spans="2:9" x14ac:dyDescent="0.2">
      <c r="B50" s="240">
        <v>36</v>
      </c>
      <c r="C50" s="263" t="str">
        <f t="shared" si="0"/>
        <v/>
      </c>
      <c r="D50" s="120"/>
      <c r="E50" s="30"/>
      <c r="F50" s="124"/>
      <c r="G50" s="19"/>
      <c r="H50" s="19"/>
      <c r="I50" s="274">
        <f t="shared" si="1"/>
        <v>0</v>
      </c>
    </row>
    <row r="51" spans="2:9" x14ac:dyDescent="0.2">
      <c r="B51" s="240">
        <v>37</v>
      </c>
      <c r="C51" s="263" t="str">
        <f t="shared" si="0"/>
        <v/>
      </c>
      <c r="D51" s="120"/>
      <c r="E51" s="30"/>
      <c r="F51" s="124"/>
      <c r="G51" s="19"/>
      <c r="H51" s="19"/>
      <c r="I51" s="274">
        <f t="shared" si="1"/>
        <v>0</v>
      </c>
    </row>
    <row r="52" spans="2:9" x14ac:dyDescent="0.2">
      <c r="B52" s="240">
        <v>38</v>
      </c>
      <c r="C52" s="263" t="str">
        <f t="shared" si="0"/>
        <v/>
      </c>
      <c r="D52" s="120"/>
      <c r="E52" s="30"/>
      <c r="F52" s="124"/>
      <c r="G52" s="19"/>
      <c r="H52" s="19"/>
      <c r="I52" s="274">
        <f t="shared" si="1"/>
        <v>0</v>
      </c>
    </row>
    <row r="53" spans="2:9" x14ac:dyDescent="0.2">
      <c r="B53" s="240">
        <v>39</v>
      </c>
      <c r="C53" s="263" t="str">
        <f t="shared" si="0"/>
        <v/>
      </c>
      <c r="D53" s="120"/>
      <c r="E53" s="30"/>
      <c r="F53" s="124"/>
      <c r="G53" s="19"/>
      <c r="H53" s="19"/>
      <c r="I53" s="274">
        <f t="shared" si="1"/>
        <v>0</v>
      </c>
    </row>
    <row r="54" spans="2:9" x14ac:dyDescent="0.2">
      <c r="B54" s="240">
        <v>40</v>
      </c>
      <c r="C54" s="263" t="str">
        <f t="shared" si="0"/>
        <v/>
      </c>
      <c r="D54" s="120"/>
      <c r="E54" s="30"/>
      <c r="F54" s="124"/>
      <c r="G54" s="19"/>
      <c r="H54" s="19"/>
      <c r="I54" s="274">
        <f t="shared" si="1"/>
        <v>0</v>
      </c>
    </row>
  </sheetData>
  <sheetProtection password="C72E" sheet="1" objects="1" scenarios="1"/>
  <customSheetViews>
    <customSheetView guid="{E7E6A24F-BA49-4C7A-9CED-3AB8F60308A1}" scale="85" showGridLines="0" printArea="1">
      <selection activeCell="I14" sqref="I14"/>
      <rowBreaks count="1" manualBreakCount="1">
        <brk id="29" min="1" max="8" man="1"/>
      </rowBreaks>
      <pageMargins left="0.25" right="0.25" top="0.75" bottom="0.75" header="0.3" footer="0.3"/>
      <pageSetup paperSize="5" scale="95" orientation="landscape" r:id="rId1"/>
      <headerFooter>
        <oddFooter>&amp;C&amp;"Arial,Regular"&amp;12Page &amp;P of &amp;N</oddFooter>
      </headerFooter>
    </customSheetView>
    <customSheetView guid="{7E50CCF5-45D0-4F7B-8896-9BA64DCA8A01}" scale="85" showGridLines="0" topLeftCell="A37">
      <selection activeCell="I71" sqref="I71"/>
      <rowBreaks count="1" manualBreakCount="1">
        <brk id="29" min="1" max="8" man="1"/>
      </rowBreaks>
      <pageMargins left="0.25" right="0.25" top="0.75" bottom="0.75" header="0.3" footer="0.3"/>
      <pageSetup paperSize="5" scale="95" orientation="landscape" r:id="rId2"/>
      <headerFooter>
        <oddFooter>&amp;C&amp;"Arial,Regular"&amp;12Page &amp;P of &amp;N</oddFooter>
      </headerFooter>
    </customSheetView>
    <customSheetView guid="{D8D3A042-2CA2-4641-BB44-BC182917D730}" scale="85" showGridLines="0" printArea="1">
      <selection activeCell="I71" sqref="I71"/>
      <rowBreaks count="1" manualBreakCount="1">
        <brk id="29" min="1" max="8" man="1"/>
      </rowBreaks>
      <pageMargins left="0.25" right="0.25" top="0.75" bottom="0.75" header="0.3" footer="0.3"/>
      <pageSetup paperSize="5" scale="95" orientation="landscape" r:id="rId3"/>
      <headerFooter>
        <oddFooter>&amp;C&amp;"Arial,Regular"&amp;12Page &amp;P of &amp;N</oddFooter>
      </headerFooter>
    </customSheetView>
  </customSheetViews>
  <dataValidations count="5">
    <dataValidation allowBlank="1" showInputMessage="1" showErrorMessage="1" prompt="Type in the Fiscal Year for this adjustment. " sqref="D15:D54" xr:uid="{00000000-0002-0000-1100-000000000000}"/>
    <dataValidation type="list" allowBlank="1" showInputMessage="1" showErrorMessage="1" prompt="Select which cost report from the drop down list. " sqref="E15:E54" xr:uid="{00000000-0002-0000-1100-000001000000}">
      <formula1>Cost_Report_Stage</formula1>
    </dataValidation>
    <dataValidation type="list" allowBlank="1" showInputMessage="1" showErrorMessage="1" prompt="Select which account from the drop down list. " sqref="F15:F54" xr:uid="{00000000-0002-0000-1100-000002000000}">
      <formula1>"CSS, PEI, INN, WET, CFTN"</formula1>
    </dataValidation>
    <dataValidation allowBlank="1" showInputMessage="1" showErrorMessage="1" prompt="Type in the beginning balance. " sqref="G15:G54" xr:uid="{00000000-0002-0000-1100-000003000000}"/>
    <dataValidation allowBlank="1" showInputMessage="1" showErrorMessage="1" prompt="Type in the adjustment amount. " sqref="H15:H54" xr:uid="{00000000-0002-0000-1100-000004000000}"/>
  </dataValidations>
  <pageMargins left="0.25" right="0.25" top="0.75" bottom="0.75" header="0.3" footer="0.3"/>
  <pageSetup paperSize="5" scale="95" orientation="landscape" r:id="rId4"/>
  <headerFooter>
    <oddFooter>&amp;C&amp;"Arial,Regular"&amp;12Page &amp;P of &amp;N</oddFooter>
  </headerFooter>
  <rowBreaks count="1" manualBreakCount="1">
    <brk id="29" min="1" max="8" man="1"/>
  </row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15"/>
  <sheetViews>
    <sheetView workbookViewId="0">
      <selection activeCell="A7" sqref="A7"/>
    </sheetView>
  </sheetViews>
  <sheetFormatPr defaultColWidth="0" defaultRowHeight="15" zeroHeight="1" x14ac:dyDescent="0.25"/>
  <cols>
    <col min="1" max="1" width="128.140625" style="142" customWidth="1"/>
    <col min="2" max="2" width="9.140625" style="142" hidden="1" customWidth="1"/>
    <col min="3" max="16384" width="9.140625" style="142" hidden="1"/>
  </cols>
  <sheetData>
    <row r="1" spans="1:1" ht="13.5" customHeight="1" x14ac:dyDescent="0.25">
      <c r="A1" s="333" t="s">
        <v>773</v>
      </c>
    </row>
    <row r="2" spans="1:1" ht="15.75" x14ac:dyDescent="0.25">
      <c r="A2" s="335" t="s">
        <v>313</v>
      </c>
    </row>
    <row r="3" spans="1:1" ht="15.75" x14ac:dyDescent="0.25">
      <c r="A3" s="335" t="s">
        <v>312</v>
      </c>
    </row>
    <row r="4" spans="1:1" ht="45.75" x14ac:dyDescent="0.25">
      <c r="A4" s="335" t="s">
        <v>686</v>
      </c>
    </row>
    <row r="5" spans="1:1" ht="30.75" x14ac:dyDescent="0.25">
      <c r="A5" s="335" t="s">
        <v>687</v>
      </c>
    </row>
    <row r="6" spans="1:1" ht="90.75" x14ac:dyDescent="0.25">
      <c r="A6" s="335" t="s">
        <v>688</v>
      </c>
    </row>
    <row r="7" spans="1:1" ht="30.75" x14ac:dyDescent="0.25">
      <c r="A7" s="335" t="s">
        <v>689</v>
      </c>
    </row>
    <row r="8" spans="1:1" ht="30.75" x14ac:dyDescent="0.25">
      <c r="A8" s="335" t="s">
        <v>690</v>
      </c>
    </row>
    <row r="9" spans="1:1" ht="30.75" x14ac:dyDescent="0.25">
      <c r="A9" s="335" t="s">
        <v>691</v>
      </c>
    </row>
    <row r="10" spans="1:1" ht="15.75" x14ac:dyDescent="0.25">
      <c r="A10" s="335" t="s">
        <v>769</v>
      </c>
    </row>
    <row r="11" spans="1:1" ht="15.75" hidden="1" x14ac:dyDescent="0.25">
      <c r="A11" s="141"/>
    </row>
    <row r="12" spans="1:1" ht="15.75" hidden="1" x14ac:dyDescent="0.25">
      <c r="A12" s="141"/>
    </row>
    <row r="13" spans="1:1" ht="15.75" hidden="1" x14ac:dyDescent="0.25">
      <c r="A13" s="141"/>
    </row>
    <row r="14" spans="1:1" ht="15.75" hidden="1" x14ac:dyDescent="0.25">
      <c r="A14" s="141"/>
    </row>
    <row r="15" spans="1:1" ht="15.75" hidden="1" x14ac:dyDescent="0.25">
      <c r="A15" s="143"/>
    </row>
  </sheetData>
  <sheetProtection password="C72E"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autoPageBreaks="0"/>
  </sheetPr>
  <dimension ref="A1:G20"/>
  <sheetViews>
    <sheetView showGridLines="0" zoomScaleNormal="100" workbookViewId="0">
      <selection activeCell="E11" sqref="E11"/>
    </sheetView>
  </sheetViews>
  <sheetFormatPr defaultColWidth="0" defaultRowHeight="15" zeroHeight="1" x14ac:dyDescent="0.2"/>
  <cols>
    <col min="1" max="1" width="2.7109375" style="20" customWidth="1"/>
    <col min="2" max="2" width="6.7109375" style="20" customWidth="1"/>
    <col min="3" max="4" width="50.7109375" style="20" customWidth="1"/>
    <col min="5" max="5" width="9.140625" style="20" customWidth="1"/>
    <col min="6" max="7" width="9.140625" style="20" hidden="1" customWidth="1"/>
    <col min="8" max="9" width="11.5703125" style="20" hidden="1" customWidth="1"/>
    <col min="10" max="16384" width="11.5703125" style="20" hidden="1"/>
  </cols>
  <sheetData>
    <row r="1" spans="1:5" x14ac:dyDescent="0.2">
      <c r="A1" s="327" t="s">
        <v>770</v>
      </c>
      <c r="B1" s="328" t="s">
        <v>277</v>
      </c>
      <c r="E1" s="337" t="s">
        <v>275</v>
      </c>
    </row>
    <row r="2" spans="1:5" ht="15.75" thickBot="1" x14ac:dyDescent="0.25">
      <c r="B2" s="329" t="s">
        <v>276</v>
      </c>
      <c r="C2" s="41"/>
      <c r="D2" s="41"/>
      <c r="E2" s="171"/>
    </row>
    <row r="3" spans="1:5" x14ac:dyDescent="0.2">
      <c r="B3" s="105"/>
      <c r="E3" s="146"/>
    </row>
    <row r="4" spans="1:5" ht="15.75" x14ac:dyDescent="0.2">
      <c r="B4" s="331" t="s">
        <v>739</v>
      </c>
      <c r="C4" s="1"/>
      <c r="D4" s="1"/>
    </row>
    <row r="5" spans="1:5" ht="18" x14ac:dyDescent="0.2">
      <c r="B5" s="332" t="s">
        <v>281</v>
      </c>
      <c r="C5" s="1"/>
      <c r="D5" s="1"/>
    </row>
    <row r="6" spans="1:5" ht="18" x14ac:dyDescent="0.2">
      <c r="B6" s="332" t="str">
        <f>"Fiscal Year: "&amp;D10</f>
        <v>Fiscal Year: 2021-22</v>
      </c>
      <c r="C6" s="1"/>
      <c r="D6" s="1"/>
    </row>
    <row r="7" spans="1:5" ht="18" x14ac:dyDescent="0.2">
      <c r="B7" s="332" t="s">
        <v>282</v>
      </c>
      <c r="C7" s="1"/>
      <c r="D7" s="1"/>
    </row>
    <row r="8" spans="1:5" x14ac:dyDescent="0.2">
      <c r="D8" s="113"/>
    </row>
    <row r="9" spans="1:5" ht="34.5" customHeight="1" x14ac:dyDescent="0.2">
      <c r="B9" s="173">
        <v>1</v>
      </c>
      <c r="C9" s="175" t="s">
        <v>1</v>
      </c>
      <c r="D9" s="99">
        <v>45012</v>
      </c>
    </row>
    <row r="10" spans="1:5" ht="34.5" customHeight="1" x14ac:dyDescent="0.2">
      <c r="B10" s="173">
        <v>2</v>
      </c>
      <c r="C10" s="175" t="s">
        <v>303</v>
      </c>
      <c r="D10" s="117" t="s">
        <v>782</v>
      </c>
    </row>
    <row r="11" spans="1:5" ht="34.5" customHeight="1" x14ac:dyDescent="0.2">
      <c r="B11" s="173">
        <v>3</v>
      </c>
      <c r="C11" s="174" t="s">
        <v>0</v>
      </c>
      <c r="D11" s="117" t="s">
        <v>60</v>
      </c>
    </row>
    <row r="12" spans="1:5" ht="34.5" customHeight="1" x14ac:dyDescent="0.2">
      <c r="B12" s="173">
        <v>4</v>
      </c>
      <c r="C12" s="176" t="s">
        <v>113</v>
      </c>
      <c r="D12" s="154">
        <f>IF(ISBLANK(D11),"",VLOOKUP(D11,Info_County_Code,2))</f>
        <v>25</v>
      </c>
    </row>
    <row r="13" spans="1:5" ht="34.5" customHeight="1" x14ac:dyDescent="0.2">
      <c r="B13" s="173">
        <v>5</v>
      </c>
      <c r="C13" s="174" t="s">
        <v>114</v>
      </c>
      <c r="D13" s="101" t="s">
        <v>783</v>
      </c>
    </row>
    <row r="14" spans="1:5" ht="34.5" customHeight="1" x14ac:dyDescent="0.2">
      <c r="B14" s="173">
        <v>6</v>
      </c>
      <c r="C14" s="174" t="s">
        <v>115</v>
      </c>
      <c r="D14" s="100" t="s">
        <v>784</v>
      </c>
    </row>
    <row r="15" spans="1:5" ht="34.5" customHeight="1" x14ac:dyDescent="0.2">
      <c r="B15" s="173">
        <v>7</v>
      </c>
      <c r="C15" s="174" t="s">
        <v>116</v>
      </c>
      <c r="D15" s="147">
        <v>96101</v>
      </c>
    </row>
    <row r="16" spans="1:5" ht="34.5" customHeight="1" x14ac:dyDescent="0.2">
      <c r="B16" s="173">
        <v>8</v>
      </c>
      <c r="C16" s="177" t="s">
        <v>162</v>
      </c>
      <c r="D16" s="155" t="str">
        <f>IF(ISBLANK(D11),"",VLOOKUP(D11,County_Population,5,FALSE))</f>
        <v>No</v>
      </c>
    </row>
    <row r="17" spans="2:4" ht="34.5" customHeight="1" x14ac:dyDescent="0.2">
      <c r="B17" s="173">
        <v>9</v>
      </c>
      <c r="C17" s="174" t="s">
        <v>112</v>
      </c>
      <c r="D17" s="117" t="s">
        <v>785</v>
      </c>
    </row>
    <row r="18" spans="2:4" ht="34.5" customHeight="1" x14ac:dyDescent="0.2">
      <c r="B18" s="173">
        <v>10</v>
      </c>
      <c r="C18" s="178" t="s">
        <v>167</v>
      </c>
      <c r="D18" s="355" t="s">
        <v>786</v>
      </c>
    </row>
    <row r="19" spans="2:4" ht="34.5" customHeight="1" x14ac:dyDescent="0.2">
      <c r="B19" s="173">
        <v>11</v>
      </c>
      <c r="C19" s="178" t="s">
        <v>184</v>
      </c>
      <c r="D19" s="121" t="s">
        <v>787</v>
      </c>
    </row>
    <row r="20" spans="2:4" ht="34.5" customHeight="1" x14ac:dyDescent="0.2">
      <c r="B20" s="173">
        <v>12</v>
      </c>
      <c r="C20" s="175" t="s">
        <v>280</v>
      </c>
      <c r="D20" s="102" t="s">
        <v>788</v>
      </c>
    </row>
  </sheetData>
  <sheetProtection password="C72E" sheet="1" objects="1" scenarios="1"/>
  <customSheetViews>
    <customSheetView guid="{E7E6A24F-BA49-4C7A-9CED-3AB8F60308A1}" showGridLines="0" printArea="1" topLeftCell="A3">
      <selection activeCell="F20" sqref="F20"/>
      <pageMargins left="0.25" right="0.25" top="0.75" bottom="0.75" header="0.3" footer="0.3"/>
      <pageSetup paperSize="5" scale="91" orientation="landscape" r:id="rId1"/>
      <headerFooter>
        <oddFooter>&amp;C&amp;"Arial,Regular"&amp;14Page &amp;P of &amp;N</oddFooter>
      </headerFooter>
    </customSheetView>
    <customSheetView guid="{7E50CCF5-45D0-4F7B-8896-9BA64DCA8A01}" showGridLines="0">
      <selection activeCell="I20" sqref="I20"/>
      <pageMargins left="0.25" right="0.25" top="0.75" bottom="0.75" header="0.3" footer="0.3"/>
      <pageSetup paperSize="5" scale="91" orientation="landscape" r:id="rId2"/>
      <headerFooter>
        <oddFooter>&amp;C&amp;"Arial,Regular"&amp;14Page &amp;P of &amp;N</oddFooter>
      </headerFooter>
    </customSheetView>
    <customSheetView guid="{D8D3A042-2CA2-4641-BB44-BC182917D730}" showGridLines="0" printArea="1">
      <selection activeCell="C10" sqref="C10"/>
      <pageMargins left="0.25" right="0.25" top="0.75" bottom="0.75" header="0.3" footer="0.3"/>
      <pageSetup paperSize="5" scale="91" orientation="landscape" r:id="rId3"/>
      <headerFooter>
        <oddFooter>&amp;C&amp;"Arial,Regular"&amp;14Page &amp;P of &amp;N</oddFooter>
      </headerFooter>
    </customSheetView>
  </customSheetViews>
  <dataValidations xWindow="623" yWindow="688" count="10">
    <dataValidation type="list" allowBlank="1" showInputMessage="1" showErrorMessage="1" prompt="Use the drop down list to select County name." sqref="D11" xr:uid="{00000000-0002-0000-0100-000000000000}">
      <formula1>County</formula1>
    </dataValidation>
    <dataValidation allowBlank="1" showInputMessage="1" showErrorMessage="1" prompt="Type in date. " sqref="D9" xr:uid="{00000000-0002-0000-0100-000001000000}"/>
    <dataValidation allowBlank="1" showInputMessage="1" showErrorMessage="1" prompt="Type in the Fiscal Year of this ARER." sqref="D10" xr:uid="{00000000-0002-0000-0100-000002000000}"/>
    <dataValidation allowBlank="1" showInputMessage="1" showErrorMessage="1" prompt="Type in address." sqref="D13" xr:uid="{00000000-0002-0000-0100-000003000000}"/>
    <dataValidation allowBlank="1" showInputMessage="1" showErrorMessage="1" prompt="Type in city name. " sqref="D14" xr:uid="{00000000-0002-0000-0100-000004000000}"/>
    <dataValidation allowBlank="1" showInputMessage="1" showErrorMessage="1" prompt="Type in zip code. " sqref="D15" xr:uid="{00000000-0002-0000-0100-000005000000}"/>
    <dataValidation allowBlank="1" showInputMessage="1" showErrorMessage="1" prompt="Type in name of preparer." sqref="D17" xr:uid="{00000000-0002-0000-0100-000006000000}"/>
    <dataValidation allowBlank="1" showInputMessage="1" showErrorMessage="1" prompt="Type in title of preparer." sqref="D18" xr:uid="{00000000-0002-0000-0100-000007000000}"/>
    <dataValidation allowBlank="1" showInputMessage="1" showErrorMessage="1" prompt="Type in preparer's contact email. " sqref="D19" xr:uid="{00000000-0002-0000-0100-000008000000}"/>
    <dataValidation allowBlank="1" showInputMessage="1" showErrorMessage="1" prompt="Type in preparer's contact telephone." sqref="D20" xr:uid="{00000000-0002-0000-0100-000009000000}"/>
  </dataValidations>
  <pageMargins left="0.25" right="0.25" top="0.75" bottom="0.75" header="0.3" footer="0.3"/>
  <pageSetup scale="91" orientation="landscape" r:id="rId4"/>
  <headerFooter>
    <oddFooter>&amp;C&amp;"Arial,Regular"&amp;14Page &amp;P of &amp;N</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13">
    <pageSetUpPr fitToPage="1"/>
  </sheetPr>
  <dimension ref="A1:AD73"/>
  <sheetViews>
    <sheetView showGridLines="0" zoomScaleNormal="100" workbookViewId="0">
      <selection activeCell="E13" sqref="E13"/>
    </sheetView>
  </sheetViews>
  <sheetFormatPr defaultColWidth="0" defaultRowHeight="15" zeroHeight="1" x14ac:dyDescent="0.2"/>
  <cols>
    <col min="1" max="1" width="2.7109375" style="20" customWidth="1"/>
    <col min="2" max="2" width="11" style="20" customWidth="1"/>
    <col min="3" max="3" width="22.140625" style="20" customWidth="1"/>
    <col min="4" max="4" width="13.140625" style="20" bestFit="1" customWidth="1"/>
    <col min="5" max="5" width="72.42578125" style="20" customWidth="1"/>
    <col min="6" max="6" width="19.42578125" style="20" customWidth="1"/>
    <col min="7" max="7" width="15.7109375" style="20" customWidth="1"/>
    <col min="8" max="18" width="9.140625" style="20" hidden="1" customWidth="1"/>
    <col min="19" max="30" width="0" style="20" hidden="1" customWidth="1"/>
    <col min="31" max="16384" width="9.140625" style="20" hidden="1"/>
  </cols>
  <sheetData>
    <row r="1" spans="1:30" x14ac:dyDescent="0.2">
      <c r="A1" s="327" t="s">
        <v>781</v>
      </c>
      <c r="B1" s="328" t="s">
        <v>277</v>
      </c>
      <c r="D1" s="146"/>
      <c r="E1" s="146"/>
      <c r="F1" s="330" t="s">
        <v>275</v>
      </c>
    </row>
    <row r="2" spans="1:30" ht="15.75" thickBot="1" x14ac:dyDescent="0.25">
      <c r="B2" s="329" t="s">
        <v>276</v>
      </c>
      <c r="C2" s="41"/>
      <c r="D2" s="171"/>
      <c r="E2" s="171"/>
      <c r="F2" s="171"/>
    </row>
    <row r="3" spans="1:30" x14ac:dyDescent="0.2">
      <c r="A3" s="12"/>
      <c r="B3" s="12"/>
      <c r="C3" s="12"/>
    </row>
    <row r="4" spans="1:30" s="105" customFormat="1" x14ac:dyDescent="0.2">
      <c r="B4" s="331" t="s">
        <v>748</v>
      </c>
    </row>
    <row r="5" spans="1:30" ht="18" x14ac:dyDescent="0.2">
      <c r="B5" s="349" t="str">
        <f>'1. Information'!B5</f>
        <v>Annual Mental Health Services Act (MHSA) Revenue and Expenditure Report</v>
      </c>
      <c r="C5" s="13"/>
      <c r="D5" s="13"/>
      <c r="E5" s="13"/>
      <c r="F5" s="13"/>
      <c r="G5" s="13"/>
    </row>
    <row r="6" spans="1:30" ht="18" x14ac:dyDescent="0.2">
      <c r="B6" s="349" t="str">
        <f>'1. Information'!B6</f>
        <v>Fiscal Year: 2021-22</v>
      </c>
      <c r="C6" s="13"/>
      <c r="D6" s="13"/>
      <c r="E6" s="13"/>
      <c r="F6" s="13"/>
      <c r="G6" s="13"/>
    </row>
    <row r="7" spans="1:30" ht="18" x14ac:dyDescent="0.2">
      <c r="B7" s="349" t="s">
        <v>302</v>
      </c>
      <c r="C7" s="13"/>
      <c r="D7" s="13"/>
      <c r="E7" s="13"/>
      <c r="F7" s="13"/>
      <c r="G7" s="13"/>
    </row>
    <row r="8" spans="1:30" ht="18" x14ac:dyDescent="0.2">
      <c r="B8" s="93"/>
      <c r="C8" s="13"/>
      <c r="D8" s="13"/>
      <c r="E8" s="13"/>
      <c r="F8" s="13"/>
      <c r="G8" s="13"/>
      <c r="AC8" s="105"/>
    </row>
    <row r="9" spans="1:30" ht="15.75" x14ac:dyDescent="0.25">
      <c r="B9" s="139" t="s">
        <v>0</v>
      </c>
      <c r="C9" s="156" t="str">
        <f>IF(ISBLANK('1. Information'!D11),"",'1. Information'!D11)</f>
        <v>Modoc</v>
      </c>
      <c r="F9" s="194" t="s">
        <v>1</v>
      </c>
      <c r="G9" s="302">
        <f>IF(ISBLANK('1. Information'!D9),"",'1. Information'!D9)</f>
        <v>45012</v>
      </c>
      <c r="I9" s="8"/>
    </row>
    <row r="10" spans="1:30" ht="18" x14ac:dyDescent="0.2">
      <c r="B10" s="93"/>
      <c r="C10" s="93"/>
      <c r="D10" s="13"/>
      <c r="E10" s="13"/>
      <c r="F10" s="13"/>
      <c r="G10" s="13"/>
      <c r="H10" s="13"/>
      <c r="AD10" s="105"/>
    </row>
    <row r="11" spans="1:30" ht="18" x14ac:dyDescent="0.2">
      <c r="B11" s="349"/>
      <c r="C11" s="180" t="s">
        <v>23</v>
      </c>
      <c r="D11" s="180" t="s">
        <v>25</v>
      </c>
      <c r="E11" s="180" t="s">
        <v>27</v>
      </c>
      <c r="F11" s="13"/>
      <c r="G11" s="13"/>
      <c r="H11" s="13"/>
      <c r="AD11" s="105"/>
    </row>
    <row r="12" spans="1:30" ht="15.75" x14ac:dyDescent="0.25">
      <c r="B12" s="187" t="s">
        <v>120</v>
      </c>
      <c r="C12" s="289" t="s">
        <v>673</v>
      </c>
      <c r="D12" s="289" t="s">
        <v>697</v>
      </c>
      <c r="E12" s="289" t="s">
        <v>221</v>
      </c>
    </row>
    <row r="13" spans="1:30" x14ac:dyDescent="0.2">
      <c r="B13" s="325">
        <v>1</v>
      </c>
      <c r="C13" s="145" t="s">
        <v>166</v>
      </c>
      <c r="D13" s="145" t="s">
        <v>790</v>
      </c>
      <c r="E13" s="104" t="s">
        <v>789</v>
      </c>
    </row>
    <row r="14" spans="1:30" x14ac:dyDescent="0.2">
      <c r="B14" s="326">
        <v>2</v>
      </c>
      <c r="C14" s="145"/>
      <c r="D14" s="145"/>
      <c r="E14" s="104"/>
    </row>
    <row r="15" spans="1:30" x14ac:dyDescent="0.2">
      <c r="B15" s="326">
        <v>3</v>
      </c>
      <c r="C15" s="145"/>
      <c r="D15" s="145"/>
      <c r="E15" s="104"/>
    </row>
    <row r="16" spans="1:30" x14ac:dyDescent="0.2">
      <c r="B16" s="325">
        <v>4</v>
      </c>
      <c r="C16" s="145"/>
      <c r="D16" s="145"/>
      <c r="E16" s="104"/>
    </row>
    <row r="17" spans="2:14" x14ac:dyDescent="0.2">
      <c r="B17" s="326">
        <v>5</v>
      </c>
      <c r="C17" s="145"/>
      <c r="D17" s="145"/>
      <c r="E17" s="104"/>
    </row>
    <row r="18" spans="2:14" x14ac:dyDescent="0.2">
      <c r="B18" s="326">
        <v>6</v>
      </c>
      <c r="C18" s="145"/>
      <c r="D18" s="145"/>
      <c r="E18" s="104"/>
      <c r="N18" s="105"/>
    </row>
    <row r="19" spans="2:14" x14ac:dyDescent="0.2">
      <c r="B19" s="325">
        <v>7</v>
      </c>
      <c r="C19" s="145"/>
      <c r="D19" s="145"/>
      <c r="E19" s="104"/>
    </row>
    <row r="20" spans="2:14" x14ac:dyDescent="0.2">
      <c r="B20" s="326">
        <v>8</v>
      </c>
      <c r="C20" s="145"/>
      <c r="D20" s="145"/>
      <c r="E20" s="104"/>
    </row>
    <row r="21" spans="2:14" x14ac:dyDescent="0.2">
      <c r="B21" s="326">
        <v>9</v>
      </c>
      <c r="C21" s="145"/>
      <c r="D21" s="145"/>
      <c r="E21" s="104"/>
    </row>
    <row r="22" spans="2:14" x14ac:dyDescent="0.2">
      <c r="B22" s="325">
        <v>10</v>
      </c>
      <c r="C22" s="145"/>
      <c r="D22" s="145"/>
      <c r="E22" s="104"/>
    </row>
    <row r="23" spans="2:14" x14ac:dyDescent="0.2">
      <c r="B23" s="326">
        <v>11</v>
      </c>
      <c r="C23" s="145"/>
      <c r="D23" s="145"/>
      <c r="E23" s="104"/>
    </row>
    <row r="24" spans="2:14" x14ac:dyDescent="0.2">
      <c r="B24" s="326">
        <v>12</v>
      </c>
      <c r="C24" s="145"/>
      <c r="D24" s="145"/>
      <c r="E24" s="104"/>
    </row>
    <row r="25" spans="2:14" x14ac:dyDescent="0.2">
      <c r="B25" s="325">
        <v>13</v>
      </c>
      <c r="C25" s="145"/>
      <c r="D25" s="145"/>
      <c r="E25" s="104"/>
    </row>
    <row r="26" spans="2:14" x14ac:dyDescent="0.2">
      <c r="B26" s="326">
        <v>14</v>
      </c>
      <c r="C26" s="145"/>
      <c r="D26" s="145"/>
      <c r="E26" s="104"/>
    </row>
    <row r="27" spans="2:14" x14ac:dyDescent="0.2">
      <c r="B27" s="326">
        <v>15</v>
      </c>
      <c r="C27" s="145"/>
      <c r="D27" s="145"/>
      <c r="E27" s="104"/>
    </row>
    <row r="28" spans="2:14" x14ac:dyDescent="0.2">
      <c r="B28" s="325">
        <v>16</v>
      </c>
      <c r="C28" s="145"/>
      <c r="D28" s="145"/>
      <c r="E28" s="104"/>
    </row>
    <row r="29" spans="2:14" x14ac:dyDescent="0.2">
      <c r="B29" s="326">
        <v>17</v>
      </c>
      <c r="C29" s="145"/>
      <c r="D29" s="145"/>
      <c r="E29" s="104"/>
    </row>
    <row r="30" spans="2:14" x14ac:dyDescent="0.2">
      <c r="B30" s="326">
        <v>18</v>
      </c>
      <c r="C30" s="145"/>
      <c r="D30" s="145"/>
      <c r="E30" s="104"/>
    </row>
    <row r="31" spans="2:14" x14ac:dyDescent="0.2">
      <c r="B31" s="325">
        <v>19</v>
      </c>
      <c r="C31" s="145"/>
      <c r="D31" s="145"/>
      <c r="E31" s="104"/>
    </row>
    <row r="32" spans="2:14" x14ac:dyDescent="0.2">
      <c r="B32" s="326">
        <v>20</v>
      </c>
      <c r="C32" s="145"/>
      <c r="D32" s="145"/>
      <c r="E32" s="104"/>
    </row>
    <row r="33" spans="2:5" x14ac:dyDescent="0.2">
      <c r="B33" s="326">
        <v>21</v>
      </c>
      <c r="C33" s="145"/>
      <c r="D33" s="145"/>
      <c r="E33" s="104"/>
    </row>
    <row r="34" spans="2:5" x14ac:dyDescent="0.2">
      <c r="B34" s="325">
        <v>22</v>
      </c>
      <c r="C34" s="145"/>
      <c r="D34" s="145"/>
      <c r="E34" s="104"/>
    </row>
    <row r="35" spans="2:5" x14ac:dyDescent="0.2">
      <c r="B35" s="326">
        <v>23</v>
      </c>
      <c r="C35" s="145"/>
      <c r="D35" s="145"/>
      <c r="E35" s="104"/>
    </row>
    <row r="36" spans="2:5" x14ac:dyDescent="0.2">
      <c r="B36" s="326">
        <v>24</v>
      </c>
      <c r="C36" s="145"/>
      <c r="D36" s="145"/>
      <c r="E36" s="104"/>
    </row>
    <row r="37" spans="2:5" x14ac:dyDescent="0.2">
      <c r="B37" s="325">
        <v>25</v>
      </c>
      <c r="C37" s="145"/>
      <c r="D37" s="145"/>
      <c r="E37" s="104"/>
    </row>
    <row r="38" spans="2:5" x14ac:dyDescent="0.2">
      <c r="B38" s="326">
        <v>26</v>
      </c>
      <c r="C38" s="145"/>
      <c r="D38" s="145"/>
      <c r="E38" s="104"/>
    </row>
    <row r="39" spans="2:5" x14ac:dyDescent="0.2">
      <c r="B39" s="326">
        <v>27</v>
      </c>
      <c r="C39" s="145"/>
      <c r="D39" s="145"/>
      <c r="E39" s="104"/>
    </row>
    <row r="40" spans="2:5" x14ac:dyDescent="0.2">
      <c r="B40" s="325">
        <v>28</v>
      </c>
      <c r="C40" s="145"/>
      <c r="D40" s="145"/>
      <c r="E40" s="104"/>
    </row>
    <row r="41" spans="2:5" x14ac:dyDescent="0.2">
      <c r="B41" s="326">
        <v>29</v>
      </c>
      <c r="C41" s="145"/>
      <c r="D41" s="145"/>
      <c r="E41" s="104"/>
    </row>
    <row r="42" spans="2:5" x14ac:dyDescent="0.2">
      <c r="B42" s="326">
        <v>30</v>
      </c>
      <c r="C42" s="145"/>
      <c r="D42" s="145"/>
      <c r="E42" s="104"/>
    </row>
    <row r="43" spans="2:5" x14ac:dyDescent="0.2">
      <c r="B43" s="325">
        <v>31</v>
      </c>
      <c r="C43" s="145"/>
      <c r="D43" s="145"/>
      <c r="E43" s="104"/>
    </row>
    <row r="44" spans="2:5" x14ac:dyDescent="0.2">
      <c r="B44" s="326">
        <v>32</v>
      </c>
      <c r="C44" s="145"/>
      <c r="D44" s="145"/>
      <c r="E44" s="104"/>
    </row>
    <row r="45" spans="2:5" x14ac:dyDescent="0.2">
      <c r="B45" s="326">
        <v>33</v>
      </c>
      <c r="C45" s="145"/>
      <c r="D45" s="145"/>
      <c r="E45" s="104"/>
    </row>
    <row r="46" spans="2:5" x14ac:dyDescent="0.2">
      <c r="B46" s="325">
        <v>34</v>
      </c>
      <c r="C46" s="145"/>
      <c r="D46" s="145"/>
      <c r="E46" s="104"/>
    </row>
    <row r="47" spans="2:5" x14ac:dyDescent="0.2">
      <c r="B47" s="326">
        <v>35</v>
      </c>
      <c r="C47" s="145"/>
      <c r="D47" s="145"/>
      <c r="E47" s="104"/>
    </row>
    <row r="48" spans="2:5" x14ac:dyDescent="0.2">
      <c r="B48" s="326">
        <v>36</v>
      </c>
      <c r="C48" s="145"/>
      <c r="D48" s="145"/>
      <c r="E48" s="104"/>
    </row>
    <row r="49" spans="2:19" x14ac:dyDescent="0.2">
      <c r="B49" s="325">
        <v>37</v>
      </c>
      <c r="C49" s="145"/>
      <c r="D49" s="145"/>
      <c r="E49" s="104"/>
    </row>
    <row r="50" spans="2:19" x14ac:dyDescent="0.2">
      <c r="B50" s="326">
        <v>38</v>
      </c>
      <c r="C50" s="145"/>
      <c r="D50" s="145"/>
      <c r="E50" s="104"/>
    </row>
    <row r="51" spans="2:19" x14ac:dyDescent="0.2">
      <c r="B51" s="325">
        <v>39</v>
      </c>
      <c r="C51" s="145"/>
      <c r="D51" s="145"/>
      <c r="E51" s="104"/>
    </row>
    <row r="52" spans="2:19" x14ac:dyDescent="0.2">
      <c r="B52" s="326">
        <v>40</v>
      </c>
      <c r="C52" s="353"/>
      <c r="D52" s="353"/>
      <c r="E52" s="354"/>
    </row>
    <row r="55" spans="2:19" hidden="1" x14ac:dyDescent="0.2">
      <c r="S55" s="90"/>
    </row>
    <row r="66" spans="12:16" hidden="1" x14ac:dyDescent="0.2">
      <c r="L66" s="103"/>
    </row>
    <row r="70" spans="12:16" hidden="1" x14ac:dyDescent="0.2">
      <c r="M70" s="92"/>
    </row>
    <row r="72" spans="12:16" hidden="1" x14ac:dyDescent="0.2">
      <c r="N72" s="90"/>
    </row>
    <row r="73" spans="12:16" hidden="1" x14ac:dyDescent="0.2">
      <c r="P73" s="90"/>
    </row>
  </sheetData>
  <sheetProtection password="C72E" sheet="1" objects="1" scenarios="1"/>
  <customSheetViews>
    <customSheetView guid="{E7E6A24F-BA49-4C7A-9CED-3AB8F60308A1}" showPageBreaks="1" showGridLines="0" printArea="1">
      <selection activeCell="H46" sqref="H46"/>
      <rowBreaks count="1" manualBreakCount="1">
        <brk id="26" min="1" max="6" man="1"/>
      </rowBreaks>
      <pageMargins left="0.25" right="0.25" top="0.75" bottom="0.75" header="0.3" footer="0.3"/>
      <pageSetup paperSize="5" scale="96" orientation="landscape" verticalDpi="1200" r:id="rId1"/>
      <headerFooter>
        <oddFooter>&amp;C&amp;"Arial,Regular"&amp;12Page &amp;P of &amp;N</oddFooter>
      </headerFooter>
    </customSheetView>
    <customSheetView guid="{7E50CCF5-45D0-4F7B-8896-9BA64DCA8A01}" showGridLines="0">
      <selection activeCell="D7" sqref="D7"/>
      <rowBreaks count="1" manualBreakCount="1">
        <brk id="26" min="1" max="6" man="1"/>
      </rowBreaks>
      <pageMargins left="0.25" right="0.25" top="0.75" bottom="0.75" header="0.3" footer="0.3"/>
      <pageSetup paperSize="5" scale="96" orientation="landscape" verticalDpi="1200" r:id="rId2"/>
      <headerFooter>
        <oddFooter>&amp;C&amp;"Arial,Regular"&amp;12Page &amp;P of &amp;N</oddFooter>
      </headerFooter>
    </customSheetView>
    <customSheetView guid="{D8D3A042-2CA2-4641-BB44-BC182917D730}" showPageBreaks="1" showGridLines="0" printArea="1">
      <selection activeCell="J6" sqref="J6"/>
      <rowBreaks count="1" manualBreakCount="1">
        <brk id="26" min="1" max="6" man="1"/>
      </rowBreaks>
      <pageMargins left="0.25" right="0.25" top="0.75" bottom="0.75" header="0.3" footer="0.3"/>
      <pageSetup paperSize="5" scale="96" orientation="landscape" verticalDpi="1200" r:id="rId3"/>
      <headerFooter>
        <oddFooter>&amp;C&amp;"Arial,Regular"&amp;12Page &amp;P of &amp;N</oddFooter>
      </headerFooter>
    </customSheetView>
  </customSheetViews>
  <dataValidations count="3">
    <dataValidation type="list" allowBlank="1" showInputMessage="1" showErrorMessage="1" prompt="Select which Account type from the drop down list. " sqref="C13:C52" xr:uid="{00000000-0002-0000-1300-000000000000}">
      <formula1>"CSS, PEI, INN, WET, CFTN, Prudent Reserve"</formula1>
    </dataValidation>
    <dataValidation allowBlank="1" showInputMessage="1" showErrorMessage="1" prompt="Type in the Fiscal Year. " sqref="D13:D52" xr:uid="{00000000-0002-0000-1300-000001000000}"/>
    <dataValidation allowBlank="1" showInputMessage="1" showErrorMessage="1" prompt="Type in comments. " sqref="E13:E52" xr:uid="{00000000-0002-0000-1300-000002000000}"/>
  </dataValidations>
  <pageMargins left="0.25" right="0.25" top="0.75" bottom="0.75" header="0.3" footer="0.3"/>
  <pageSetup scale="86" fitToHeight="0" orientation="landscape" verticalDpi="1200" r:id="rId4"/>
  <headerFooter>
    <oddFooter>&amp;C&amp;"Arial,Regular"&amp;12Page &amp;P of &amp;N</oddFooter>
  </headerFooter>
  <rowBreaks count="1" manualBreakCount="1">
    <brk id="27" min="1" max="6" man="1"/>
  </row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10"/>
  <sheetViews>
    <sheetView workbookViewId="0">
      <selection activeCell="A7" sqref="A1:XFD1048576"/>
    </sheetView>
  </sheetViews>
  <sheetFormatPr defaultColWidth="0" defaultRowHeight="15" zeroHeight="1" x14ac:dyDescent="0.25"/>
  <cols>
    <col min="1" max="1" width="128" style="334" customWidth="1"/>
    <col min="2" max="16384" width="9.140625" style="334" hidden="1"/>
  </cols>
  <sheetData>
    <row r="1" spans="1:1" ht="13.5" customHeight="1" x14ac:dyDescent="0.25">
      <c r="A1" s="333" t="s">
        <v>773</v>
      </c>
    </row>
    <row r="2" spans="1:1" ht="15.75" x14ac:dyDescent="0.25">
      <c r="A2" s="335" t="s">
        <v>313</v>
      </c>
    </row>
    <row r="3" spans="1:1" ht="15.75" x14ac:dyDescent="0.25">
      <c r="A3" s="335" t="s">
        <v>312</v>
      </c>
    </row>
    <row r="4" spans="1:1" ht="15.75" x14ac:dyDescent="0.25">
      <c r="A4" s="335" t="s">
        <v>692</v>
      </c>
    </row>
    <row r="5" spans="1:1" ht="15.75" x14ac:dyDescent="0.25">
      <c r="A5" s="335" t="s">
        <v>693</v>
      </c>
    </row>
    <row r="6" spans="1:1" ht="15.75" x14ac:dyDescent="0.25">
      <c r="A6" s="335" t="s">
        <v>694</v>
      </c>
    </row>
    <row r="7" spans="1:1" ht="15.75" hidden="1" x14ac:dyDescent="0.25">
      <c r="A7" s="335"/>
    </row>
    <row r="8" spans="1:1" ht="15.75" hidden="1" x14ac:dyDescent="0.25">
      <c r="A8" s="335"/>
    </row>
    <row r="9" spans="1:1" ht="15.75" hidden="1" x14ac:dyDescent="0.25">
      <c r="A9" s="335"/>
    </row>
    <row r="10" spans="1:1" ht="15.75" hidden="1" x14ac:dyDescent="0.25">
      <c r="A10" s="336"/>
    </row>
  </sheetData>
  <sheetProtection password="C72E" sheet="1" objects="1" scenarios="1"/>
  <pageMargins left="0.7" right="0.7" top="0.75" bottom="0.75" header="0.3" footer="0.3"/>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I64"/>
  <sheetViews>
    <sheetView zoomScaleNormal="100" workbookViewId="0">
      <selection activeCell="I10" sqref="I10"/>
    </sheetView>
  </sheetViews>
  <sheetFormatPr defaultRowHeight="15" x14ac:dyDescent="0.2"/>
  <cols>
    <col min="1" max="1" width="14.85546875" style="105" bestFit="1" customWidth="1"/>
    <col min="2" max="3" width="22.140625" style="105" bestFit="1" customWidth="1"/>
    <col min="4" max="4" width="20.140625" style="105" bestFit="1" customWidth="1"/>
    <col min="5" max="5" width="18.85546875" style="105" bestFit="1" customWidth="1"/>
    <col min="6" max="6" width="3.85546875" style="105" customWidth="1"/>
    <col min="7" max="7" width="34.7109375" style="105" customWidth="1"/>
    <col min="8" max="8" width="17.7109375" style="105" customWidth="1"/>
    <col min="9" max="9" width="12" style="105" customWidth="1"/>
    <col min="10" max="16384" width="9.140625" style="105"/>
  </cols>
  <sheetData>
    <row r="1" spans="1:9" ht="15.75" x14ac:dyDescent="0.25">
      <c r="A1" s="9" t="s">
        <v>257</v>
      </c>
    </row>
    <row r="2" spans="1:9" ht="15.75" x14ac:dyDescent="0.25">
      <c r="A2" s="9" t="s">
        <v>255</v>
      </c>
    </row>
    <row r="3" spans="1:9" ht="15.75" x14ac:dyDescent="0.25">
      <c r="A3" s="9"/>
      <c r="C3" s="132" t="s">
        <v>258</v>
      </c>
      <c r="D3" s="132" t="s">
        <v>259</v>
      </c>
      <c r="E3" s="132" t="s">
        <v>260</v>
      </c>
      <c r="F3" s="132"/>
      <c r="G3" s="134" t="s">
        <v>261</v>
      </c>
      <c r="H3" s="135" t="str">
        <f>'1. Information'!D11</f>
        <v>Modoc</v>
      </c>
    </row>
    <row r="4" spans="1:9" ht="15.75" x14ac:dyDescent="0.25">
      <c r="A4" s="17" t="s">
        <v>9</v>
      </c>
      <c r="B4" s="17" t="s">
        <v>21</v>
      </c>
      <c r="C4" s="17" t="s">
        <v>28</v>
      </c>
      <c r="D4" s="17" t="s">
        <v>29</v>
      </c>
      <c r="E4" s="17" t="s">
        <v>30</v>
      </c>
      <c r="F4" s="17"/>
      <c r="H4" s="17"/>
    </row>
    <row r="5" spans="1:9" ht="15.75" x14ac:dyDescent="0.25">
      <c r="A5" s="105" t="s">
        <v>36</v>
      </c>
      <c r="B5" s="133">
        <v>70551654.329999998</v>
      </c>
      <c r="C5" s="133">
        <f>B5*0.76</f>
        <v>53619257.290799998</v>
      </c>
      <c r="D5" s="133">
        <f>B5*0.19</f>
        <v>13404814.322699999</v>
      </c>
      <c r="E5" s="133">
        <f>B5*0.05</f>
        <v>3527582.7165000001</v>
      </c>
      <c r="F5" s="133"/>
      <c r="G5" s="17" t="s">
        <v>265</v>
      </c>
      <c r="H5" s="17" t="s">
        <v>266</v>
      </c>
      <c r="I5" s="9" t="s">
        <v>267</v>
      </c>
    </row>
    <row r="6" spans="1:9" x14ac:dyDescent="0.2">
      <c r="A6" s="105" t="s">
        <v>93</v>
      </c>
      <c r="B6" s="133">
        <v>1499512.8499999999</v>
      </c>
      <c r="C6" s="133">
        <f t="shared" ref="C6:C63" si="0">B6*0.76</f>
        <v>1139629.7659999998</v>
      </c>
      <c r="D6" s="133">
        <f t="shared" ref="D6:D63" si="1">B6*0.19</f>
        <v>284907.44149999996</v>
      </c>
      <c r="E6" s="133">
        <f t="shared" ref="E6:E63" si="2">B6*0.05</f>
        <v>74975.642500000002</v>
      </c>
      <c r="F6" s="133"/>
      <c r="G6" s="137" t="s">
        <v>264</v>
      </c>
      <c r="H6" s="136" t="str">
        <f>IF(SUM('2. Component Summary'!D27:H27)='2. Component Summary'!I27,"OK","ERROR")</f>
        <v>OK</v>
      </c>
      <c r="I6" s="105" t="s">
        <v>263</v>
      </c>
    </row>
    <row r="7" spans="1:9" x14ac:dyDescent="0.2">
      <c r="A7" s="105" t="s">
        <v>37</v>
      </c>
      <c r="B7" s="133">
        <v>2931915.6899999995</v>
      </c>
      <c r="C7" s="133">
        <f t="shared" si="0"/>
        <v>2228255.9243999994</v>
      </c>
      <c r="D7" s="133">
        <f t="shared" si="1"/>
        <v>557063.98109999986</v>
      </c>
      <c r="E7" s="133">
        <f t="shared" si="2"/>
        <v>146595.78449999998</v>
      </c>
      <c r="F7" s="133"/>
      <c r="G7" s="137" t="s">
        <v>268</v>
      </c>
      <c r="H7" s="136" t="str">
        <f>IF('2. Component Summary'!D40*0.05&gt;VLOOKUP(H3,SCO_Distribution,2,FALSE),"ERROR","OK")</f>
        <v>OK</v>
      </c>
      <c r="I7" s="106" t="s">
        <v>270</v>
      </c>
    </row>
    <row r="8" spans="1:9" x14ac:dyDescent="0.2">
      <c r="A8" s="105" t="s">
        <v>256</v>
      </c>
      <c r="B8" s="133">
        <v>5994545.0099999988</v>
      </c>
      <c r="C8" s="133">
        <f t="shared" si="0"/>
        <v>4555854.2075999994</v>
      </c>
      <c r="D8" s="133">
        <f t="shared" si="1"/>
        <v>1138963.5518999998</v>
      </c>
      <c r="E8" s="133">
        <f t="shared" si="2"/>
        <v>299727.25049999997</v>
      </c>
      <c r="F8" s="133"/>
      <c r="G8" s="137" t="s">
        <v>269</v>
      </c>
      <c r="H8" s="136" t="str">
        <f>IF(ISBLANK('2. Component Summary'!D46),"ERROR","OK")</f>
        <v>OK</v>
      </c>
      <c r="I8" s="106" t="s">
        <v>262</v>
      </c>
    </row>
    <row r="9" spans="1:9" x14ac:dyDescent="0.2">
      <c r="A9" s="105" t="s">
        <v>39</v>
      </c>
      <c r="B9" s="133">
        <v>11405471.799999999</v>
      </c>
      <c r="C9" s="133">
        <f t="shared" si="0"/>
        <v>8668158.568</v>
      </c>
      <c r="D9" s="133">
        <f t="shared" si="1"/>
        <v>2167039.642</v>
      </c>
      <c r="E9" s="133">
        <f t="shared" si="2"/>
        <v>570273.59</v>
      </c>
      <c r="F9" s="133"/>
      <c r="G9" s="137" t="s">
        <v>271</v>
      </c>
      <c r="H9" s="136" t="str">
        <f>IF(ISBLANK('2. Component Summary'!I14),"ERROR","OK")</f>
        <v>OK</v>
      </c>
      <c r="I9" s="105" t="s">
        <v>272</v>
      </c>
    </row>
    <row r="10" spans="1:9" x14ac:dyDescent="0.2">
      <c r="A10" s="105" t="s">
        <v>40</v>
      </c>
      <c r="B10" s="133">
        <v>3208867.31</v>
      </c>
      <c r="C10" s="133">
        <f t="shared" si="0"/>
        <v>2438739.1556000002</v>
      </c>
      <c r="D10" s="133">
        <f t="shared" si="1"/>
        <v>609684.78890000004</v>
      </c>
      <c r="E10" s="133">
        <f t="shared" si="2"/>
        <v>160443.36550000001</v>
      </c>
      <c r="F10" s="133"/>
      <c r="G10" s="137" t="s">
        <v>273</v>
      </c>
      <c r="H10" s="136" t="str">
        <f>IF(ISBLANK('2. Component Summary'!F19),"ERROR","OK")</f>
        <v>OK</v>
      </c>
      <c r="I10" s="105" t="s">
        <v>274</v>
      </c>
    </row>
    <row r="11" spans="1:9" x14ac:dyDescent="0.2">
      <c r="A11" s="105" t="s">
        <v>41</v>
      </c>
      <c r="B11" s="133">
        <v>2568596.2199999997</v>
      </c>
      <c r="C11" s="133">
        <f t="shared" si="0"/>
        <v>1952133.1271999998</v>
      </c>
      <c r="D11" s="133">
        <f t="shared" si="1"/>
        <v>488033.28179999994</v>
      </c>
      <c r="E11" s="133">
        <f t="shared" si="2"/>
        <v>128429.81099999999</v>
      </c>
      <c r="F11" s="133"/>
    </row>
    <row r="12" spans="1:9" x14ac:dyDescent="0.2">
      <c r="A12" s="105" t="s">
        <v>42</v>
      </c>
      <c r="B12" s="133">
        <v>45360350.140000008</v>
      </c>
      <c r="C12" s="133">
        <f t="shared" si="0"/>
        <v>34473866.106400006</v>
      </c>
      <c r="D12" s="133">
        <f t="shared" si="1"/>
        <v>8618466.5266000014</v>
      </c>
      <c r="E12" s="133">
        <f t="shared" si="2"/>
        <v>2268017.5070000007</v>
      </c>
      <c r="F12" s="133"/>
    </row>
    <row r="13" spans="1:9" x14ac:dyDescent="0.2">
      <c r="A13" s="105" t="s">
        <v>43</v>
      </c>
      <c r="B13" s="133">
        <v>2728833.71</v>
      </c>
      <c r="C13" s="133">
        <f t="shared" si="0"/>
        <v>2073913.6196000001</v>
      </c>
      <c r="D13" s="133">
        <f t="shared" si="1"/>
        <v>518478.40490000002</v>
      </c>
      <c r="E13" s="133">
        <f t="shared" si="2"/>
        <v>136441.68549999999</v>
      </c>
      <c r="F13" s="133"/>
    </row>
    <row r="14" spans="1:9" x14ac:dyDescent="0.2">
      <c r="A14" s="105" t="s">
        <v>44</v>
      </c>
      <c r="B14" s="133">
        <v>7928641.3099999987</v>
      </c>
      <c r="C14" s="133">
        <f t="shared" si="0"/>
        <v>6025767.3955999995</v>
      </c>
      <c r="D14" s="133">
        <f t="shared" si="1"/>
        <v>1506441.8488999999</v>
      </c>
      <c r="E14" s="133">
        <f t="shared" si="2"/>
        <v>396432.06549999997</v>
      </c>
      <c r="F14" s="133"/>
    </row>
    <row r="15" spans="1:9" x14ac:dyDescent="0.2">
      <c r="A15" s="105" t="s">
        <v>45</v>
      </c>
      <c r="B15" s="133">
        <v>49459289.239999995</v>
      </c>
      <c r="C15" s="133">
        <f t="shared" si="0"/>
        <v>37589059.822399996</v>
      </c>
      <c r="D15" s="133">
        <f t="shared" si="1"/>
        <v>9397264.9555999991</v>
      </c>
      <c r="E15" s="133">
        <f t="shared" si="2"/>
        <v>2472964.4619999998</v>
      </c>
      <c r="F15" s="133"/>
    </row>
    <row r="16" spans="1:9" x14ac:dyDescent="0.2">
      <c r="A16" s="105" t="s">
        <v>46</v>
      </c>
      <c r="B16" s="133">
        <v>2777161.3</v>
      </c>
      <c r="C16" s="133">
        <f t="shared" si="0"/>
        <v>2110642.588</v>
      </c>
      <c r="D16" s="133">
        <f t="shared" si="1"/>
        <v>527660.647</v>
      </c>
      <c r="E16" s="133">
        <f t="shared" si="2"/>
        <v>138858.065</v>
      </c>
      <c r="F16" s="133"/>
    </row>
    <row r="17" spans="1:6" x14ac:dyDescent="0.2">
      <c r="A17" s="105" t="s">
        <v>47</v>
      </c>
      <c r="B17" s="133">
        <v>7058805.6600000011</v>
      </c>
      <c r="C17" s="133">
        <f t="shared" si="0"/>
        <v>5364692.3016000008</v>
      </c>
      <c r="D17" s="133">
        <f t="shared" si="1"/>
        <v>1341173.0754000002</v>
      </c>
      <c r="E17" s="133">
        <f t="shared" si="2"/>
        <v>352940.28300000005</v>
      </c>
      <c r="F17" s="133"/>
    </row>
    <row r="18" spans="1:6" x14ac:dyDescent="0.2">
      <c r="A18" s="105" t="s">
        <v>48</v>
      </c>
      <c r="B18" s="133">
        <v>9759832.0800000001</v>
      </c>
      <c r="C18" s="133">
        <f t="shared" si="0"/>
        <v>7417472.3808000004</v>
      </c>
      <c r="D18" s="133">
        <f t="shared" si="1"/>
        <v>1854368.0952000001</v>
      </c>
      <c r="E18" s="133">
        <f t="shared" si="2"/>
        <v>487991.60400000005</v>
      </c>
      <c r="F18" s="133"/>
    </row>
    <row r="19" spans="1:6" x14ac:dyDescent="0.2">
      <c r="A19" s="105" t="s">
        <v>49</v>
      </c>
      <c r="B19" s="133">
        <v>1843374.33</v>
      </c>
      <c r="C19" s="133">
        <f t="shared" si="0"/>
        <v>1400964.4908</v>
      </c>
      <c r="D19" s="133">
        <f t="shared" si="1"/>
        <v>350241.12270000001</v>
      </c>
      <c r="E19" s="133">
        <f t="shared" si="2"/>
        <v>92168.71650000001</v>
      </c>
      <c r="F19" s="133"/>
    </row>
    <row r="20" spans="1:6" x14ac:dyDescent="0.2">
      <c r="A20" s="105" t="s">
        <v>50</v>
      </c>
      <c r="B20" s="133">
        <v>42775932.490000002</v>
      </c>
      <c r="C20" s="133">
        <f t="shared" si="0"/>
        <v>32509708.692400001</v>
      </c>
      <c r="D20" s="133">
        <f t="shared" si="1"/>
        <v>8127427.1731000002</v>
      </c>
      <c r="E20" s="133">
        <f t="shared" si="2"/>
        <v>2138796.6245000004</v>
      </c>
      <c r="F20" s="133"/>
    </row>
    <row r="21" spans="1:6" x14ac:dyDescent="0.2">
      <c r="A21" s="105" t="s">
        <v>51</v>
      </c>
      <c r="B21" s="133">
        <v>8142509.4199999999</v>
      </c>
      <c r="C21" s="133">
        <f t="shared" si="0"/>
        <v>6188307.1591999996</v>
      </c>
      <c r="D21" s="133">
        <f t="shared" si="1"/>
        <v>1547076.7897999999</v>
      </c>
      <c r="E21" s="133">
        <f t="shared" si="2"/>
        <v>407125.47100000002</v>
      </c>
      <c r="F21" s="133"/>
    </row>
    <row r="22" spans="1:6" x14ac:dyDescent="0.2">
      <c r="A22" s="105" t="s">
        <v>52</v>
      </c>
      <c r="B22" s="133">
        <v>3954947.83</v>
      </c>
      <c r="C22" s="133">
        <f t="shared" si="0"/>
        <v>3005760.3508000001</v>
      </c>
      <c r="D22" s="133">
        <f t="shared" si="1"/>
        <v>751440.08770000003</v>
      </c>
      <c r="E22" s="133">
        <f t="shared" si="2"/>
        <v>197747.39150000003</v>
      </c>
      <c r="F22" s="133"/>
    </row>
    <row r="23" spans="1:6" x14ac:dyDescent="0.2">
      <c r="A23" s="105" t="s">
        <v>53</v>
      </c>
      <c r="B23" s="133">
        <v>2718985.63</v>
      </c>
      <c r="C23" s="133">
        <f t="shared" si="0"/>
        <v>2066429.0788</v>
      </c>
      <c r="D23" s="133">
        <f t="shared" si="1"/>
        <v>516607.2697</v>
      </c>
      <c r="E23" s="133">
        <f t="shared" si="2"/>
        <v>135949.28150000001</v>
      </c>
      <c r="F23" s="133"/>
    </row>
    <row r="24" spans="1:6" x14ac:dyDescent="0.2">
      <c r="A24" s="105" t="s">
        <v>54</v>
      </c>
      <c r="B24" s="133">
        <v>562799427.95000005</v>
      </c>
      <c r="C24" s="133">
        <f t="shared" si="0"/>
        <v>427727565.24200004</v>
      </c>
      <c r="D24" s="133">
        <f t="shared" si="1"/>
        <v>106931891.31050001</v>
      </c>
      <c r="E24" s="133">
        <f t="shared" si="2"/>
        <v>28139971.397500005</v>
      </c>
      <c r="F24" s="133"/>
    </row>
    <row r="25" spans="1:6" x14ac:dyDescent="0.2">
      <c r="A25" s="105" t="s">
        <v>55</v>
      </c>
      <c r="B25" s="133">
        <v>8618217.0300000012</v>
      </c>
      <c r="C25" s="133">
        <f t="shared" si="0"/>
        <v>6549844.9428000012</v>
      </c>
      <c r="D25" s="133">
        <f t="shared" si="1"/>
        <v>1637461.2357000003</v>
      </c>
      <c r="E25" s="133">
        <f t="shared" si="2"/>
        <v>430910.85150000011</v>
      </c>
      <c r="F25" s="133"/>
    </row>
    <row r="26" spans="1:6" x14ac:dyDescent="0.2">
      <c r="A26" s="105" t="s">
        <v>56</v>
      </c>
      <c r="B26" s="133">
        <v>11207287.699999999</v>
      </c>
      <c r="C26" s="133">
        <f t="shared" si="0"/>
        <v>8517538.6519999988</v>
      </c>
      <c r="D26" s="133">
        <f t="shared" si="1"/>
        <v>2129384.6629999997</v>
      </c>
      <c r="E26" s="133">
        <f t="shared" si="2"/>
        <v>560364.38500000001</v>
      </c>
      <c r="F26" s="133"/>
    </row>
    <row r="27" spans="1:6" x14ac:dyDescent="0.2">
      <c r="A27" s="105" t="s">
        <v>57</v>
      </c>
      <c r="B27" s="133">
        <v>1848530.92</v>
      </c>
      <c r="C27" s="133">
        <f t="shared" si="0"/>
        <v>1404883.4992</v>
      </c>
      <c r="D27" s="133">
        <f t="shared" si="1"/>
        <v>351220.87479999999</v>
      </c>
      <c r="E27" s="133">
        <f t="shared" si="2"/>
        <v>92426.546000000002</v>
      </c>
      <c r="F27" s="133"/>
    </row>
    <row r="28" spans="1:6" x14ac:dyDescent="0.2">
      <c r="A28" s="105" t="s">
        <v>58</v>
      </c>
      <c r="B28" s="133">
        <v>4823051.5200000005</v>
      </c>
      <c r="C28" s="133">
        <f t="shared" si="0"/>
        <v>3665519.1552000004</v>
      </c>
      <c r="D28" s="133">
        <f t="shared" si="1"/>
        <v>916379.7888000001</v>
      </c>
      <c r="E28" s="133">
        <f t="shared" si="2"/>
        <v>241152.57600000003</v>
      </c>
      <c r="F28" s="133"/>
    </row>
    <row r="29" spans="1:6" x14ac:dyDescent="0.2">
      <c r="A29" s="105" t="s">
        <v>59</v>
      </c>
      <c r="B29" s="133">
        <v>14640569.48</v>
      </c>
      <c r="C29" s="133">
        <f t="shared" si="0"/>
        <v>11126832.8048</v>
      </c>
      <c r="D29" s="133">
        <f t="shared" si="1"/>
        <v>2781708.2012</v>
      </c>
      <c r="E29" s="133">
        <f t="shared" si="2"/>
        <v>732028.47400000005</v>
      </c>
      <c r="F29" s="133"/>
    </row>
    <row r="30" spans="1:6" x14ac:dyDescent="0.2">
      <c r="A30" s="105" t="s">
        <v>60</v>
      </c>
      <c r="B30" s="133">
        <v>1685960.2599999998</v>
      </c>
      <c r="C30" s="133">
        <f t="shared" si="0"/>
        <v>1281329.7975999999</v>
      </c>
      <c r="D30" s="133">
        <f t="shared" si="1"/>
        <v>320332.44939999998</v>
      </c>
      <c r="E30" s="133">
        <f t="shared" si="2"/>
        <v>84298.012999999992</v>
      </c>
      <c r="F30" s="133"/>
    </row>
    <row r="31" spans="1:6" x14ac:dyDescent="0.2">
      <c r="A31" s="105" t="s">
        <v>61</v>
      </c>
      <c r="B31" s="133">
        <v>1795078.7</v>
      </c>
      <c r="C31" s="133">
        <f t="shared" si="0"/>
        <v>1364259.8119999999</v>
      </c>
      <c r="D31" s="133">
        <f t="shared" si="1"/>
        <v>341064.95299999998</v>
      </c>
      <c r="E31" s="133">
        <f t="shared" si="2"/>
        <v>89753.934999999998</v>
      </c>
      <c r="F31" s="133"/>
    </row>
    <row r="32" spans="1:6" x14ac:dyDescent="0.2">
      <c r="A32" s="105" t="s">
        <v>62</v>
      </c>
      <c r="B32" s="133">
        <v>23244033.949999992</v>
      </c>
      <c r="C32" s="133">
        <f t="shared" si="0"/>
        <v>17665465.801999994</v>
      </c>
      <c r="D32" s="133">
        <f t="shared" si="1"/>
        <v>4416366.4504999984</v>
      </c>
      <c r="E32" s="133">
        <f t="shared" si="2"/>
        <v>1162201.6974999995</v>
      </c>
      <c r="F32" s="133"/>
    </row>
    <row r="33" spans="1:6" x14ac:dyDescent="0.2">
      <c r="A33" s="105" t="s">
        <v>63</v>
      </c>
      <c r="B33" s="133">
        <v>6536717.3899999997</v>
      </c>
      <c r="C33" s="133">
        <f t="shared" si="0"/>
        <v>4967905.2164000003</v>
      </c>
      <c r="D33" s="133">
        <f t="shared" si="1"/>
        <v>1241976.3041000001</v>
      </c>
      <c r="E33" s="133">
        <f t="shared" si="2"/>
        <v>326835.86950000003</v>
      </c>
      <c r="F33" s="133"/>
    </row>
    <row r="34" spans="1:6" x14ac:dyDescent="0.2">
      <c r="A34" s="105" t="s">
        <v>64</v>
      </c>
      <c r="B34" s="133">
        <v>5205259.92</v>
      </c>
      <c r="C34" s="133">
        <f t="shared" si="0"/>
        <v>3955997.5392</v>
      </c>
      <c r="D34" s="133">
        <f t="shared" si="1"/>
        <v>988999.3848</v>
      </c>
      <c r="E34" s="133">
        <f t="shared" si="2"/>
        <v>260262.99600000001</v>
      </c>
      <c r="F34" s="133"/>
    </row>
    <row r="35" spans="1:6" x14ac:dyDescent="0.2">
      <c r="A35" s="105" t="s">
        <v>65</v>
      </c>
      <c r="B35" s="133">
        <v>161768522.68000001</v>
      </c>
      <c r="C35" s="133">
        <f t="shared" si="0"/>
        <v>122944077.2368</v>
      </c>
      <c r="D35" s="133">
        <f t="shared" si="1"/>
        <v>30736019.3092</v>
      </c>
      <c r="E35" s="133">
        <f t="shared" si="2"/>
        <v>8088426.1340000005</v>
      </c>
      <c r="F35" s="133"/>
    </row>
    <row r="36" spans="1:6" x14ac:dyDescent="0.2">
      <c r="A36" s="105" t="s">
        <v>66</v>
      </c>
      <c r="B36" s="133">
        <v>13984445.129999997</v>
      </c>
      <c r="C36" s="133">
        <f t="shared" si="0"/>
        <v>10628178.298799997</v>
      </c>
      <c r="D36" s="133">
        <f t="shared" si="1"/>
        <v>2657044.5746999993</v>
      </c>
      <c r="E36" s="133">
        <f t="shared" si="2"/>
        <v>699222.2564999999</v>
      </c>
      <c r="F36" s="133"/>
    </row>
    <row r="37" spans="1:6" x14ac:dyDescent="0.2">
      <c r="A37" s="105" t="s">
        <v>67</v>
      </c>
      <c r="B37" s="133">
        <v>2467653.1999999997</v>
      </c>
      <c r="C37" s="133">
        <f t="shared" si="0"/>
        <v>1875416.4319999998</v>
      </c>
      <c r="D37" s="133">
        <f t="shared" si="1"/>
        <v>468854.10799999995</v>
      </c>
      <c r="E37" s="133">
        <f t="shared" si="2"/>
        <v>123382.65999999999</v>
      </c>
      <c r="F37" s="133"/>
    </row>
    <row r="38" spans="1:6" x14ac:dyDescent="0.2">
      <c r="A38" s="105" t="s">
        <v>68</v>
      </c>
      <c r="B38" s="133">
        <v>107758676.78999998</v>
      </c>
      <c r="C38" s="133">
        <f t="shared" si="0"/>
        <v>81896594.360399976</v>
      </c>
      <c r="D38" s="133">
        <f t="shared" si="1"/>
        <v>20474148.590099994</v>
      </c>
      <c r="E38" s="133">
        <f t="shared" si="2"/>
        <v>5387933.8394999988</v>
      </c>
      <c r="F38" s="133"/>
    </row>
    <row r="39" spans="1:6" x14ac:dyDescent="0.2">
      <c r="A39" s="105" t="s">
        <v>69</v>
      </c>
      <c r="B39" s="133">
        <v>64816236.610000007</v>
      </c>
      <c r="C39" s="133">
        <f t="shared" si="0"/>
        <v>49260339.823600009</v>
      </c>
      <c r="D39" s="133">
        <f t="shared" si="1"/>
        <v>12315084.955900002</v>
      </c>
      <c r="E39" s="133">
        <f t="shared" si="2"/>
        <v>3240811.8305000006</v>
      </c>
      <c r="F39" s="133"/>
    </row>
    <row r="40" spans="1:6" x14ac:dyDescent="0.2">
      <c r="A40" s="105" t="s">
        <v>70</v>
      </c>
      <c r="B40" s="133">
        <v>3734424.29</v>
      </c>
      <c r="C40" s="133">
        <f t="shared" si="0"/>
        <v>2838162.4604000002</v>
      </c>
      <c r="D40" s="133">
        <f t="shared" si="1"/>
        <v>709540.61510000005</v>
      </c>
      <c r="E40" s="133">
        <f t="shared" si="2"/>
        <v>186721.2145</v>
      </c>
      <c r="F40" s="133"/>
    </row>
    <row r="41" spans="1:6" x14ac:dyDescent="0.2">
      <c r="A41" s="105" t="s">
        <v>71</v>
      </c>
      <c r="B41" s="133">
        <v>105985451.15000001</v>
      </c>
      <c r="C41" s="133">
        <f t="shared" si="0"/>
        <v>80548942.874000013</v>
      </c>
      <c r="D41" s="133">
        <f t="shared" si="1"/>
        <v>20137235.718500003</v>
      </c>
      <c r="E41" s="133">
        <f t="shared" si="2"/>
        <v>5299272.557500001</v>
      </c>
      <c r="F41" s="133"/>
    </row>
    <row r="42" spans="1:6" x14ac:dyDescent="0.2">
      <c r="A42" s="105" t="s">
        <v>72</v>
      </c>
      <c r="B42" s="133">
        <v>162263869.34999999</v>
      </c>
      <c r="C42" s="133">
        <f t="shared" si="0"/>
        <v>123320540.706</v>
      </c>
      <c r="D42" s="133">
        <f t="shared" si="1"/>
        <v>30830135.1765</v>
      </c>
      <c r="E42" s="133">
        <f t="shared" si="2"/>
        <v>8113193.4675000003</v>
      </c>
      <c r="F42" s="133"/>
    </row>
    <row r="43" spans="1:6" x14ac:dyDescent="0.2">
      <c r="A43" s="105" t="s">
        <v>73</v>
      </c>
      <c r="B43" s="133">
        <v>36784240.540000007</v>
      </c>
      <c r="C43" s="133">
        <f t="shared" si="0"/>
        <v>27956022.810400005</v>
      </c>
      <c r="D43" s="133">
        <f t="shared" si="1"/>
        <v>6989005.7026000014</v>
      </c>
      <c r="E43" s="133">
        <f t="shared" si="2"/>
        <v>1839212.0270000005</v>
      </c>
      <c r="F43" s="133"/>
    </row>
    <row r="44" spans="1:6" x14ac:dyDescent="0.2">
      <c r="A44" s="105" t="s">
        <v>74</v>
      </c>
      <c r="B44" s="133">
        <v>34063364.469999999</v>
      </c>
      <c r="C44" s="133">
        <f t="shared" si="0"/>
        <v>25888156.997200001</v>
      </c>
      <c r="D44" s="133">
        <f t="shared" si="1"/>
        <v>6472039.2493000003</v>
      </c>
      <c r="E44" s="133">
        <f t="shared" si="2"/>
        <v>1703168.2235000001</v>
      </c>
      <c r="F44" s="133"/>
    </row>
    <row r="45" spans="1:6" x14ac:dyDescent="0.2">
      <c r="A45" s="105" t="s">
        <v>75</v>
      </c>
      <c r="B45" s="133">
        <v>13341171.349999998</v>
      </c>
      <c r="C45" s="133">
        <f t="shared" si="0"/>
        <v>10139290.225999998</v>
      </c>
      <c r="D45" s="133">
        <f t="shared" si="1"/>
        <v>2534822.5564999995</v>
      </c>
      <c r="E45" s="133">
        <f t="shared" si="2"/>
        <v>667058.56749999989</v>
      </c>
      <c r="F45" s="133"/>
    </row>
    <row r="46" spans="1:6" x14ac:dyDescent="0.2">
      <c r="A46" s="105" t="s">
        <v>76</v>
      </c>
      <c r="B46" s="133">
        <v>32446715.590000004</v>
      </c>
      <c r="C46" s="133">
        <f t="shared" si="0"/>
        <v>24659503.848400004</v>
      </c>
      <c r="D46" s="133">
        <f t="shared" si="1"/>
        <v>6164875.9621000011</v>
      </c>
      <c r="E46" s="133">
        <f t="shared" si="2"/>
        <v>1622335.7795000002</v>
      </c>
      <c r="F46" s="133"/>
    </row>
    <row r="47" spans="1:6" x14ac:dyDescent="0.2">
      <c r="A47" s="105" t="s">
        <v>77</v>
      </c>
      <c r="B47" s="133">
        <v>22984920.520000003</v>
      </c>
      <c r="C47" s="133">
        <f t="shared" si="0"/>
        <v>17468539.595200002</v>
      </c>
      <c r="D47" s="133">
        <f t="shared" si="1"/>
        <v>4367134.8988000005</v>
      </c>
      <c r="E47" s="133">
        <f t="shared" si="2"/>
        <v>1149246.0260000003</v>
      </c>
      <c r="F47" s="133"/>
    </row>
    <row r="48" spans="1:6" x14ac:dyDescent="0.2">
      <c r="A48" s="105" t="s">
        <v>78</v>
      </c>
      <c r="B48" s="133">
        <v>89754925.079999998</v>
      </c>
      <c r="C48" s="133">
        <f t="shared" si="0"/>
        <v>68213743.060800001</v>
      </c>
      <c r="D48" s="133">
        <f t="shared" si="1"/>
        <v>17053435.7652</v>
      </c>
      <c r="E48" s="133">
        <f t="shared" si="2"/>
        <v>4487746.2539999997</v>
      </c>
      <c r="F48" s="133"/>
    </row>
    <row r="49" spans="1:6" x14ac:dyDescent="0.2">
      <c r="A49" s="105" t="s">
        <v>79</v>
      </c>
      <c r="B49" s="133">
        <v>14340650.48</v>
      </c>
      <c r="C49" s="133">
        <f t="shared" si="0"/>
        <v>10898894.364800001</v>
      </c>
      <c r="D49" s="133">
        <f t="shared" si="1"/>
        <v>2724723.5912000001</v>
      </c>
      <c r="E49" s="133">
        <f t="shared" si="2"/>
        <v>717032.52400000009</v>
      </c>
      <c r="F49" s="133"/>
    </row>
    <row r="50" spans="1:6" x14ac:dyDescent="0.2">
      <c r="A50" s="105" t="s">
        <v>80</v>
      </c>
      <c r="B50" s="133">
        <v>9451466.3299999982</v>
      </c>
      <c r="C50" s="133">
        <f t="shared" si="0"/>
        <v>7183114.4107999988</v>
      </c>
      <c r="D50" s="133">
        <f t="shared" si="1"/>
        <v>1795778.6026999997</v>
      </c>
      <c r="E50" s="133">
        <f t="shared" si="2"/>
        <v>472573.31649999996</v>
      </c>
      <c r="F50" s="133"/>
    </row>
    <row r="51" spans="1:6" x14ac:dyDescent="0.2">
      <c r="A51" s="105" t="s">
        <v>81</v>
      </c>
      <c r="B51" s="133">
        <v>1543875.5100000002</v>
      </c>
      <c r="C51" s="133">
        <f t="shared" si="0"/>
        <v>1173345.3876000002</v>
      </c>
      <c r="D51" s="133">
        <f t="shared" si="1"/>
        <v>293336.34690000006</v>
      </c>
      <c r="E51" s="133">
        <f t="shared" si="2"/>
        <v>77193.775500000018</v>
      </c>
      <c r="F51" s="133"/>
    </row>
    <row r="52" spans="1:6" x14ac:dyDescent="0.2">
      <c r="A52" s="105" t="s">
        <v>82</v>
      </c>
      <c r="B52" s="133">
        <v>3180379.8300000005</v>
      </c>
      <c r="C52" s="133">
        <f t="shared" si="0"/>
        <v>2417088.6708000004</v>
      </c>
      <c r="D52" s="133">
        <f t="shared" si="1"/>
        <v>604272.16770000011</v>
      </c>
      <c r="E52" s="133">
        <f t="shared" si="2"/>
        <v>159018.99150000003</v>
      </c>
      <c r="F52" s="133"/>
    </row>
    <row r="53" spans="1:6" x14ac:dyDescent="0.2">
      <c r="A53" s="105" t="s">
        <v>83</v>
      </c>
      <c r="B53" s="133">
        <v>19695352.549999997</v>
      </c>
      <c r="C53" s="133">
        <f t="shared" si="0"/>
        <v>14968467.937999997</v>
      </c>
      <c r="D53" s="133">
        <f t="shared" si="1"/>
        <v>3742116.9844999993</v>
      </c>
      <c r="E53" s="133">
        <f t="shared" si="2"/>
        <v>984767.62749999994</v>
      </c>
      <c r="F53" s="133"/>
    </row>
    <row r="54" spans="1:6" x14ac:dyDescent="0.2">
      <c r="A54" s="105" t="s">
        <v>84</v>
      </c>
      <c r="B54" s="133">
        <v>22448346.500000004</v>
      </c>
      <c r="C54" s="133">
        <f t="shared" si="0"/>
        <v>17060743.340000004</v>
      </c>
      <c r="D54" s="133">
        <f t="shared" si="1"/>
        <v>4265185.8350000009</v>
      </c>
      <c r="E54" s="133">
        <f t="shared" si="2"/>
        <v>1122417.3250000002</v>
      </c>
      <c r="F54" s="133"/>
    </row>
    <row r="55" spans="1:6" x14ac:dyDescent="0.2">
      <c r="A55" s="105" t="s">
        <v>85</v>
      </c>
      <c r="B55" s="133">
        <v>25846252.59</v>
      </c>
      <c r="C55" s="133">
        <f t="shared" si="0"/>
        <v>19643151.968400002</v>
      </c>
      <c r="D55" s="133">
        <f t="shared" si="1"/>
        <v>4910787.9921000004</v>
      </c>
      <c r="E55" s="133">
        <f t="shared" si="2"/>
        <v>1292312.6295</v>
      </c>
      <c r="F55" s="133"/>
    </row>
    <row r="56" spans="1:6" x14ac:dyDescent="0.2">
      <c r="A56" s="105" t="s">
        <v>177</v>
      </c>
      <c r="B56" s="133">
        <v>8720457.4700000007</v>
      </c>
      <c r="C56" s="133">
        <f t="shared" si="0"/>
        <v>6627547.6772000007</v>
      </c>
      <c r="D56" s="133">
        <f t="shared" si="1"/>
        <v>1656886.9193000002</v>
      </c>
      <c r="E56" s="133">
        <f t="shared" si="2"/>
        <v>436022.87350000005</v>
      </c>
      <c r="F56" s="133"/>
    </row>
    <row r="57" spans="1:6" x14ac:dyDescent="0.2">
      <c r="A57" s="105" t="s">
        <v>86</v>
      </c>
      <c r="B57" s="133">
        <v>3817793.55</v>
      </c>
      <c r="C57" s="133">
        <f t="shared" si="0"/>
        <v>2901523.0979999998</v>
      </c>
      <c r="D57" s="133">
        <f t="shared" si="1"/>
        <v>725380.77449999994</v>
      </c>
      <c r="E57" s="133">
        <f t="shared" si="2"/>
        <v>190889.67749999999</v>
      </c>
      <c r="F57" s="133"/>
    </row>
    <row r="58" spans="1:6" x14ac:dyDescent="0.2">
      <c r="A58" s="105" t="s">
        <v>87</v>
      </c>
      <c r="B58" s="133">
        <v>11170390.67</v>
      </c>
      <c r="C58" s="133">
        <f t="shared" si="0"/>
        <v>8489496.9091999996</v>
      </c>
      <c r="D58" s="133">
        <f t="shared" si="1"/>
        <v>2122374.2272999999</v>
      </c>
      <c r="E58" s="133">
        <f t="shared" si="2"/>
        <v>558519.53350000002</v>
      </c>
      <c r="F58" s="133"/>
    </row>
    <row r="59" spans="1:6" x14ac:dyDescent="0.2">
      <c r="A59" s="105" t="s">
        <v>88</v>
      </c>
      <c r="B59" s="133">
        <v>1780320.58</v>
      </c>
      <c r="C59" s="133">
        <f t="shared" si="0"/>
        <v>1353043.6408000002</v>
      </c>
      <c r="D59" s="133">
        <f t="shared" si="1"/>
        <v>338260.91020000004</v>
      </c>
      <c r="E59" s="133">
        <f t="shared" si="2"/>
        <v>89016.02900000001</v>
      </c>
      <c r="F59" s="133"/>
    </row>
    <row r="60" spans="1:6" x14ac:dyDescent="0.2">
      <c r="A60" s="105" t="s">
        <v>89</v>
      </c>
      <c r="B60" s="133">
        <v>24328481.469999995</v>
      </c>
      <c r="C60" s="133">
        <f t="shared" si="0"/>
        <v>18489645.917199995</v>
      </c>
      <c r="D60" s="133">
        <f t="shared" si="1"/>
        <v>4622411.4792999988</v>
      </c>
      <c r="E60" s="133">
        <f t="shared" si="2"/>
        <v>1216424.0734999997</v>
      </c>
      <c r="F60" s="133"/>
    </row>
    <row r="61" spans="1:6" x14ac:dyDescent="0.2">
      <c r="A61" s="105" t="s">
        <v>90</v>
      </c>
      <c r="B61" s="133">
        <v>3531297.5500000003</v>
      </c>
      <c r="C61" s="133">
        <f t="shared" si="0"/>
        <v>2683786.1380000003</v>
      </c>
      <c r="D61" s="133">
        <f t="shared" si="1"/>
        <v>670946.53450000007</v>
      </c>
      <c r="E61" s="133">
        <f t="shared" si="2"/>
        <v>176564.87750000003</v>
      </c>
      <c r="F61" s="133"/>
    </row>
    <row r="62" spans="1:6" x14ac:dyDescent="0.2">
      <c r="A62" s="105" t="s">
        <v>91</v>
      </c>
      <c r="B62" s="133">
        <v>40893418.259999998</v>
      </c>
      <c r="C62" s="133">
        <f t="shared" si="0"/>
        <v>31078997.877599999</v>
      </c>
      <c r="D62" s="133">
        <f t="shared" si="1"/>
        <v>7769749.4693999998</v>
      </c>
      <c r="E62" s="133">
        <f t="shared" si="2"/>
        <v>2044670.9129999999</v>
      </c>
      <c r="F62" s="133"/>
    </row>
    <row r="63" spans="1:6" x14ac:dyDescent="0.2">
      <c r="A63" s="105" t="s">
        <v>92</v>
      </c>
      <c r="B63" s="133">
        <v>10880652.609999999</v>
      </c>
      <c r="C63" s="133">
        <f t="shared" si="0"/>
        <v>8269295.9835999999</v>
      </c>
      <c r="D63" s="133">
        <f t="shared" si="1"/>
        <v>2067323.9959</v>
      </c>
      <c r="E63" s="133">
        <f t="shared" si="2"/>
        <v>544032.63049999997</v>
      </c>
      <c r="F63" s="133"/>
    </row>
    <row r="64" spans="1:6" x14ac:dyDescent="0.2">
      <c r="A64" s="105" t="s">
        <v>222</v>
      </c>
      <c r="B64" s="133">
        <f>SUM(B5:B63)</f>
        <v>1978857113.8699994</v>
      </c>
      <c r="C64" s="133">
        <f t="shared" ref="C64:E64" si="3">SUM(C5:C63)</f>
        <v>1503931406.5412004</v>
      </c>
      <c r="D64" s="133">
        <f t="shared" si="3"/>
        <v>375982851.6353001</v>
      </c>
      <c r="E64" s="133">
        <f t="shared" si="3"/>
        <v>98942855.693499953</v>
      </c>
      <c r="F64" s="133"/>
    </row>
  </sheetData>
  <sheetProtection formatColumns="0" formatRows="0"/>
  <customSheetViews>
    <customSheetView guid="{E7E6A24F-BA49-4C7A-9CED-3AB8F60308A1}" state="hidden">
      <selection activeCell="I10" sqref="I10"/>
      <pageMargins left="0.7" right="0.7" top="0.75" bottom="0.75" header="0.3" footer="0.3"/>
    </customSheetView>
    <customSheetView guid="{7E50CCF5-45D0-4F7B-8896-9BA64DCA8A01}" state="hidden">
      <selection activeCell="I10" sqref="I10"/>
      <pageMargins left="0.7" right="0.7" top="0.75" bottom="0.75" header="0.3" footer="0.3"/>
    </customSheetView>
    <customSheetView guid="{D8D3A042-2CA2-4641-BB44-BC182917D730}" state="hidden">
      <selection activeCell="I10" sqref="I10"/>
      <pageMargins left="0.7" right="0.7" top="0.75" bottom="0.75" header="0.3" footer="0.3"/>
    </customSheetView>
  </customSheetViews>
  <conditionalFormatting sqref="H6:H10">
    <cfRule type="containsText" dxfId="1" priority="1" operator="containsText" text="ERROR">
      <formula>NOT(ISERROR(SEARCH("ERROR",H6)))</formula>
    </cfRule>
    <cfRule type="containsText" dxfId="0" priority="2" operator="containsText" text="OK">
      <formula>NOT(ISERROR(SEARCH("OK",H6)))</formula>
    </cfRule>
  </conditionalFormatting>
  <pageMargins left="0.7" right="0.7" top="0.75" bottom="0.75" header="0.3" footer="0.3"/>
  <legacy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14">
    <pageSetUpPr fitToPage="1"/>
  </sheetPr>
  <dimension ref="A1:P60"/>
  <sheetViews>
    <sheetView view="pageBreakPreview" topLeftCell="E1" zoomScale="60" zoomScaleNormal="80" workbookViewId="0">
      <selection activeCell="F25" sqref="F25"/>
    </sheetView>
  </sheetViews>
  <sheetFormatPr defaultColWidth="9.140625" defaultRowHeight="15" x14ac:dyDescent="0.2"/>
  <cols>
    <col min="1" max="1" width="18.140625" style="20" bestFit="1" customWidth="1"/>
    <col min="2" max="2" width="5.42578125" style="20" customWidth="1"/>
    <col min="3" max="3" width="18.85546875" style="20" bestFit="1" customWidth="1"/>
    <col min="4" max="4" width="17.85546875" style="20" customWidth="1"/>
    <col min="5" max="5" width="18" style="20" customWidth="1"/>
    <col min="6" max="6" width="36.85546875" style="20" bestFit="1" customWidth="1"/>
    <col min="7" max="7" width="27.140625" style="20" customWidth="1"/>
    <col min="8" max="8" width="31.5703125" style="20" bestFit="1" customWidth="1"/>
    <col min="9" max="9" width="25.28515625" style="20" customWidth="1"/>
    <col min="10" max="10" width="24.140625" style="20" customWidth="1"/>
    <col min="11" max="11" width="26" style="20" bestFit="1" customWidth="1"/>
    <col min="12" max="12" width="24.28515625" style="20" bestFit="1" customWidth="1"/>
    <col min="13" max="13" width="35.85546875" style="20" customWidth="1"/>
    <col min="14" max="14" width="23.140625" style="20" bestFit="1" customWidth="1"/>
    <col min="15" max="15" width="11.7109375" style="20" customWidth="1"/>
    <col min="16" max="16" width="9.140625" style="20" customWidth="1"/>
    <col min="17" max="16384" width="9.140625" style="20"/>
  </cols>
  <sheetData>
    <row r="1" spans="1:15" ht="32.25" thickBot="1" x14ac:dyDescent="0.3">
      <c r="A1" s="356" t="s">
        <v>148</v>
      </c>
      <c r="B1" s="357"/>
      <c r="C1" s="34" t="s">
        <v>149</v>
      </c>
      <c r="D1" s="35" t="s">
        <v>147</v>
      </c>
      <c r="E1" s="35" t="s">
        <v>150</v>
      </c>
      <c r="F1" s="35" t="s">
        <v>137</v>
      </c>
      <c r="G1" s="35" t="s">
        <v>138</v>
      </c>
      <c r="H1" s="35" t="s">
        <v>151</v>
      </c>
      <c r="I1" s="35" t="s">
        <v>152</v>
      </c>
      <c r="J1" s="35" t="s">
        <v>165</v>
      </c>
      <c r="K1" s="118" t="s">
        <v>232</v>
      </c>
      <c r="L1" s="118" t="s">
        <v>233</v>
      </c>
      <c r="M1" s="35" t="s">
        <v>161</v>
      </c>
      <c r="N1" s="34" t="s">
        <v>195</v>
      </c>
      <c r="O1" s="36"/>
    </row>
    <row r="2" spans="1:15" x14ac:dyDescent="0.2">
      <c r="A2" s="37" t="s">
        <v>36</v>
      </c>
      <c r="B2" s="31">
        <v>1</v>
      </c>
      <c r="C2" s="31" t="s">
        <v>163</v>
      </c>
      <c r="D2" s="20" t="s">
        <v>95</v>
      </c>
      <c r="E2" s="20" t="s">
        <v>126</v>
      </c>
      <c r="F2" s="20" t="s">
        <v>121</v>
      </c>
      <c r="G2" s="20" t="s">
        <v>139</v>
      </c>
      <c r="H2" s="20" t="s">
        <v>98</v>
      </c>
      <c r="I2" s="20" t="s">
        <v>154</v>
      </c>
      <c r="J2" s="20" t="s">
        <v>28</v>
      </c>
      <c r="K2" s="105" t="s">
        <v>225</v>
      </c>
      <c r="L2" s="105" t="s">
        <v>231</v>
      </c>
      <c r="M2" s="20" t="s">
        <v>106</v>
      </c>
      <c r="N2" s="20" t="s">
        <v>158</v>
      </c>
      <c r="O2" s="38"/>
    </row>
    <row r="3" spans="1:15" x14ac:dyDescent="0.2">
      <c r="A3" s="37" t="s">
        <v>93</v>
      </c>
      <c r="B3" s="31">
        <v>2</v>
      </c>
      <c r="C3" s="31" t="s">
        <v>164</v>
      </c>
      <c r="D3" s="20" t="s">
        <v>96</v>
      </c>
      <c r="E3" s="20" t="s">
        <v>125</v>
      </c>
      <c r="F3" s="20" t="s">
        <v>122</v>
      </c>
      <c r="G3" s="20" t="s">
        <v>140</v>
      </c>
      <c r="H3" s="20" t="s">
        <v>99</v>
      </c>
      <c r="I3" s="20" t="s">
        <v>155</v>
      </c>
      <c r="J3" s="20" t="s">
        <v>29</v>
      </c>
      <c r="K3" s="105" t="s">
        <v>224</v>
      </c>
      <c r="L3" s="105" t="s">
        <v>230</v>
      </c>
      <c r="M3" s="20" t="s">
        <v>107</v>
      </c>
      <c r="N3" s="20" t="s">
        <v>159</v>
      </c>
      <c r="O3" s="38"/>
    </row>
    <row r="4" spans="1:15" x14ac:dyDescent="0.2">
      <c r="A4" s="37" t="s">
        <v>37</v>
      </c>
      <c r="B4" s="31">
        <v>3</v>
      </c>
      <c r="C4" s="31"/>
      <c r="F4" s="20" t="s">
        <v>127</v>
      </c>
      <c r="G4" s="20" t="s">
        <v>141</v>
      </c>
      <c r="H4" s="20" t="s">
        <v>100</v>
      </c>
      <c r="J4" s="20" t="s">
        <v>30</v>
      </c>
      <c r="L4" s="105" t="s">
        <v>229</v>
      </c>
      <c r="M4" s="20" t="s">
        <v>108</v>
      </c>
      <c r="N4" s="20" t="s">
        <v>160</v>
      </c>
      <c r="O4" s="38"/>
    </row>
    <row r="5" spans="1:15" x14ac:dyDescent="0.2">
      <c r="A5" s="37" t="s">
        <v>38</v>
      </c>
      <c r="B5" s="31">
        <v>65</v>
      </c>
      <c r="C5" s="31"/>
      <c r="F5" s="20" t="s">
        <v>128</v>
      </c>
      <c r="H5" s="20" t="s">
        <v>101</v>
      </c>
      <c r="J5" s="20" t="s">
        <v>31</v>
      </c>
      <c r="L5" s="105" t="s">
        <v>228</v>
      </c>
      <c r="M5" s="20" t="s">
        <v>109</v>
      </c>
      <c r="O5" s="38"/>
    </row>
    <row r="6" spans="1:15" x14ac:dyDescent="0.2">
      <c r="A6" s="37" t="s">
        <v>39</v>
      </c>
      <c r="B6" s="31">
        <v>4</v>
      </c>
      <c r="C6" s="31"/>
      <c r="F6" s="20" t="s">
        <v>129</v>
      </c>
      <c r="H6" s="20" t="s">
        <v>102</v>
      </c>
      <c r="J6" s="20" t="s">
        <v>32</v>
      </c>
      <c r="L6" s="105" t="s">
        <v>227</v>
      </c>
      <c r="M6" s="20" t="s">
        <v>110</v>
      </c>
      <c r="O6" s="38"/>
    </row>
    <row r="7" spans="1:15" x14ac:dyDescent="0.2">
      <c r="A7" s="37" t="s">
        <v>40</v>
      </c>
      <c r="B7" s="31">
        <v>5</v>
      </c>
      <c r="C7" s="31"/>
      <c r="F7" s="20" t="s">
        <v>118</v>
      </c>
      <c r="J7" s="20" t="s">
        <v>33</v>
      </c>
      <c r="L7" s="105" t="s">
        <v>226</v>
      </c>
      <c r="M7" s="20" t="s">
        <v>12</v>
      </c>
      <c r="O7" s="38"/>
    </row>
    <row r="8" spans="1:15" x14ac:dyDescent="0.2">
      <c r="A8" s="37" t="s">
        <v>41</v>
      </c>
      <c r="B8" s="31">
        <v>6</v>
      </c>
      <c r="C8" s="31"/>
      <c r="F8" s="20" t="s">
        <v>130</v>
      </c>
      <c r="J8" s="20" t="s">
        <v>111</v>
      </c>
      <c r="L8" s="105" t="s">
        <v>225</v>
      </c>
      <c r="O8" s="38"/>
    </row>
    <row r="9" spans="1:15" x14ac:dyDescent="0.2">
      <c r="A9" s="37" t="s">
        <v>42</v>
      </c>
      <c r="B9" s="31">
        <v>7</v>
      </c>
      <c r="C9" s="31"/>
      <c r="F9" s="20" t="s">
        <v>194</v>
      </c>
      <c r="J9" s="20" t="s">
        <v>34</v>
      </c>
      <c r="L9" s="105" t="s">
        <v>224</v>
      </c>
      <c r="O9" s="38"/>
    </row>
    <row r="10" spans="1:15" x14ac:dyDescent="0.2">
      <c r="A10" s="37" t="s">
        <v>43</v>
      </c>
      <c r="B10" s="31">
        <v>8</v>
      </c>
      <c r="C10" s="31"/>
      <c r="J10" s="105" t="s">
        <v>166</v>
      </c>
      <c r="O10" s="38"/>
    </row>
    <row r="11" spans="1:15" x14ac:dyDescent="0.2">
      <c r="A11" s="37" t="s">
        <v>44</v>
      </c>
      <c r="B11" s="31">
        <v>9</v>
      </c>
      <c r="C11" s="31"/>
      <c r="O11" s="38"/>
    </row>
    <row r="12" spans="1:15" x14ac:dyDescent="0.2">
      <c r="A12" s="37" t="s">
        <v>45</v>
      </c>
      <c r="B12" s="31">
        <v>10</v>
      </c>
      <c r="C12" s="31"/>
      <c r="O12" s="38"/>
    </row>
    <row r="13" spans="1:15" x14ac:dyDescent="0.2">
      <c r="A13" s="37" t="s">
        <v>46</v>
      </c>
      <c r="B13" s="31">
        <v>11</v>
      </c>
      <c r="C13" s="31"/>
      <c r="O13" s="38"/>
    </row>
    <row r="14" spans="1:15" x14ac:dyDescent="0.2">
      <c r="A14" s="37" t="s">
        <v>47</v>
      </c>
      <c r="B14" s="31">
        <v>12</v>
      </c>
      <c r="C14" s="31"/>
      <c r="O14" s="38"/>
    </row>
    <row r="15" spans="1:15" x14ac:dyDescent="0.2">
      <c r="A15" s="37" t="s">
        <v>48</v>
      </c>
      <c r="B15" s="31">
        <v>13</v>
      </c>
      <c r="C15" s="31"/>
      <c r="O15" s="38"/>
    </row>
    <row r="16" spans="1:15" x14ac:dyDescent="0.2">
      <c r="A16" s="37" t="s">
        <v>49</v>
      </c>
      <c r="B16" s="31">
        <v>14</v>
      </c>
      <c r="C16" s="31"/>
      <c r="F16" s="90"/>
      <c r="O16" s="38"/>
    </row>
    <row r="17" spans="1:16" x14ac:dyDescent="0.2">
      <c r="A17" s="37" t="s">
        <v>50</v>
      </c>
      <c r="B17" s="31">
        <v>15</v>
      </c>
      <c r="C17" s="31"/>
      <c r="O17" s="38"/>
    </row>
    <row r="18" spans="1:16" x14ac:dyDescent="0.2">
      <c r="A18" s="37" t="s">
        <v>51</v>
      </c>
      <c r="B18" s="31">
        <v>16</v>
      </c>
      <c r="C18" s="31"/>
      <c r="O18" s="38"/>
    </row>
    <row r="19" spans="1:16" x14ac:dyDescent="0.2">
      <c r="A19" s="37" t="s">
        <v>52</v>
      </c>
      <c r="B19" s="31">
        <v>17</v>
      </c>
      <c r="C19" s="31"/>
      <c r="H19" s="119"/>
      <c r="O19" s="38"/>
    </row>
    <row r="20" spans="1:16" x14ac:dyDescent="0.2">
      <c r="A20" s="37" t="s">
        <v>53</v>
      </c>
      <c r="B20" s="31">
        <v>18</v>
      </c>
      <c r="C20" s="31"/>
      <c r="O20" s="38"/>
    </row>
    <row r="21" spans="1:16" x14ac:dyDescent="0.2">
      <c r="A21" s="37" t="s">
        <v>54</v>
      </c>
      <c r="B21" s="31">
        <v>19</v>
      </c>
      <c r="C21" s="31"/>
      <c r="F21" s="91"/>
      <c r="O21" s="38"/>
    </row>
    <row r="22" spans="1:16" x14ac:dyDescent="0.2">
      <c r="A22" s="37" t="s">
        <v>55</v>
      </c>
      <c r="B22" s="31">
        <v>20</v>
      </c>
      <c r="C22" s="31"/>
      <c r="O22" s="38"/>
    </row>
    <row r="23" spans="1:16" x14ac:dyDescent="0.2">
      <c r="A23" s="37" t="s">
        <v>56</v>
      </c>
      <c r="B23" s="31">
        <v>21</v>
      </c>
      <c r="C23" s="31"/>
      <c r="O23" s="38"/>
      <c r="P23" s="92"/>
    </row>
    <row r="24" spans="1:16" x14ac:dyDescent="0.2">
      <c r="A24" s="37" t="s">
        <v>57</v>
      </c>
      <c r="B24" s="31">
        <v>22</v>
      </c>
      <c r="C24" s="31"/>
      <c r="O24" s="38"/>
    </row>
    <row r="25" spans="1:16" x14ac:dyDescent="0.2">
      <c r="A25" s="37" t="s">
        <v>58</v>
      </c>
      <c r="B25" s="31">
        <v>23</v>
      </c>
      <c r="C25" s="31"/>
      <c r="G25" s="90"/>
      <c r="O25" s="38"/>
    </row>
    <row r="26" spans="1:16" x14ac:dyDescent="0.2">
      <c r="A26" s="37" t="s">
        <v>59</v>
      </c>
      <c r="B26" s="31">
        <v>24</v>
      </c>
      <c r="C26" s="31"/>
      <c r="O26" s="38"/>
    </row>
    <row r="27" spans="1:16" x14ac:dyDescent="0.2">
      <c r="A27" s="37" t="s">
        <v>60</v>
      </c>
      <c r="B27" s="31">
        <v>25</v>
      </c>
      <c r="C27" s="31"/>
      <c r="O27" s="38"/>
    </row>
    <row r="28" spans="1:16" x14ac:dyDescent="0.2">
      <c r="A28" s="37" t="s">
        <v>61</v>
      </c>
      <c r="B28" s="31">
        <v>26</v>
      </c>
      <c r="C28" s="31"/>
      <c r="O28" s="38"/>
    </row>
    <row r="29" spans="1:16" x14ac:dyDescent="0.2">
      <c r="A29" s="37" t="s">
        <v>62</v>
      </c>
      <c r="B29" s="31">
        <v>27</v>
      </c>
      <c r="C29" s="31"/>
      <c r="O29" s="38"/>
    </row>
    <row r="30" spans="1:16" x14ac:dyDescent="0.2">
      <c r="A30" s="37" t="s">
        <v>63</v>
      </c>
      <c r="B30" s="31">
        <v>28</v>
      </c>
      <c r="C30" s="31"/>
      <c r="O30" s="38"/>
    </row>
    <row r="31" spans="1:16" x14ac:dyDescent="0.2">
      <c r="A31" s="37" t="s">
        <v>64</v>
      </c>
      <c r="B31" s="31">
        <v>29</v>
      </c>
      <c r="C31" s="31"/>
      <c r="O31" s="38"/>
    </row>
    <row r="32" spans="1:16" x14ac:dyDescent="0.2">
      <c r="A32" s="37" t="s">
        <v>65</v>
      </c>
      <c r="B32" s="31">
        <v>30</v>
      </c>
      <c r="C32" s="31"/>
      <c r="O32" s="38"/>
    </row>
    <row r="33" spans="1:15" x14ac:dyDescent="0.2">
      <c r="A33" s="37" t="s">
        <v>66</v>
      </c>
      <c r="B33" s="31">
        <v>31</v>
      </c>
      <c r="C33" s="31"/>
      <c r="O33" s="38"/>
    </row>
    <row r="34" spans="1:15" x14ac:dyDescent="0.2">
      <c r="A34" s="37" t="s">
        <v>67</v>
      </c>
      <c r="B34" s="31">
        <v>32</v>
      </c>
      <c r="C34" s="31"/>
      <c r="O34" s="38"/>
    </row>
    <row r="35" spans="1:15" x14ac:dyDescent="0.2">
      <c r="A35" s="37" t="s">
        <v>68</v>
      </c>
      <c r="B35" s="31">
        <v>33</v>
      </c>
      <c r="C35" s="31"/>
      <c r="O35" s="38"/>
    </row>
    <row r="36" spans="1:15" x14ac:dyDescent="0.2">
      <c r="A36" s="37" t="s">
        <v>69</v>
      </c>
      <c r="B36" s="31">
        <v>34</v>
      </c>
      <c r="C36" s="31"/>
      <c r="O36" s="38"/>
    </row>
    <row r="37" spans="1:15" x14ac:dyDescent="0.2">
      <c r="A37" s="37" t="s">
        <v>70</v>
      </c>
      <c r="B37" s="31">
        <v>35</v>
      </c>
      <c r="C37" s="31"/>
      <c r="O37" s="38"/>
    </row>
    <row r="38" spans="1:15" x14ac:dyDescent="0.2">
      <c r="A38" s="37" t="s">
        <v>71</v>
      </c>
      <c r="B38" s="31">
        <v>36</v>
      </c>
      <c r="C38" s="31"/>
      <c r="O38" s="38"/>
    </row>
    <row r="39" spans="1:15" x14ac:dyDescent="0.2">
      <c r="A39" s="37" t="s">
        <v>72</v>
      </c>
      <c r="B39" s="31">
        <v>37</v>
      </c>
      <c r="C39" s="31"/>
      <c r="O39" s="38"/>
    </row>
    <row r="40" spans="1:15" x14ac:dyDescent="0.2">
      <c r="A40" s="37" t="s">
        <v>73</v>
      </c>
      <c r="B40" s="31">
        <v>38</v>
      </c>
      <c r="C40" s="31"/>
      <c r="O40" s="38"/>
    </row>
    <row r="41" spans="1:15" x14ac:dyDescent="0.2">
      <c r="A41" s="37" t="s">
        <v>74</v>
      </c>
      <c r="B41" s="31">
        <v>39</v>
      </c>
      <c r="C41" s="31"/>
      <c r="O41" s="38"/>
    </row>
    <row r="42" spans="1:15" x14ac:dyDescent="0.2">
      <c r="A42" s="37" t="s">
        <v>75</v>
      </c>
      <c r="B42" s="31">
        <v>40</v>
      </c>
      <c r="C42" s="31"/>
      <c r="O42" s="38"/>
    </row>
    <row r="43" spans="1:15" x14ac:dyDescent="0.2">
      <c r="A43" s="37" t="s">
        <v>76</v>
      </c>
      <c r="B43" s="31">
        <v>41</v>
      </c>
      <c r="C43" s="31"/>
      <c r="O43" s="38"/>
    </row>
    <row r="44" spans="1:15" x14ac:dyDescent="0.2">
      <c r="A44" s="37" t="s">
        <v>77</v>
      </c>
      <c r="B44" s="31">
        <v>42</v>
      </c>
      <c r="C44" s="31"/>
      <c r="O44" s="38"/>
    </row>
    <row r="45" spans="1:15" x14ac:dyDescent="0.2">
      <c r="A45" s="37" t="s">
        <v>78</v>
      </c>
      <c r="B45" s="31">
        <v>43</v>
      </c>
      <c r="C45" s="31"/>
      <c r="O45" s="38"/>
    </row>
    <row r="46" spans="1:15" x14ac:dyDescent="0.2">
      <c r="A46" s="37" t="s">
        <v>79</v>
      </c>
      <c r="B46" s="31">
        <v>44</v>
      </c>
      <c r="C46" s="31"/>
      <c r="O46" s="38"/>
    </row>
    <row r="47" spans="1:15" x14ac:dyDescent="0.2">
      <c r="A47" s="37" t="s">
        <v>80</v>
      </c>
      <c r="B47" s="31">
        <v>45</v>
      </c>
      <c r="C47" s="31"/>
      <c r="O47" s="38"/>
    </row>
    <row r="48" spans="1:15" x14ac:dyDescent="0.2">
      <c r="A48" s="37" t="s">
        <v>81</v>
      </c>
      <c r="B48" s="31">
        <v>46</v>
      </c>
      <c r="C48" s="31"/>
      <c r="O48" s="38"/>
    </row>
    <row r="49" spans="1:15" x14ac:dyDescent="0.2">
      <c r="A49" s="37" t="s">
        <v>82</v>
      </c>
      <c r="B49" s="31">
        <v>47</v>
      </c>
      <c r="C49" s="31"/>
      <c r="O49" s="38"/>
    </row>
    <row r="50" spans="1:15" x14ac:dyDescent="0.2">
      <c r="A50" s="37" t="s">
        <v>83</v>
      </c>
      <c r="B50" s="31">
        <v>48</v>
      </c>
      <c r="C50" s="31"/>
      <c r="O50" s="38"/>
    </row>
    <row r="51" spans="1:15" x14ac:dyDescent="0.2">
      <c r="A51" s="37" t="s">
        <v>84</v>
      </c>
      <c r="B51" s="31">
        <v>49</v>
      </c>
      <c r="C51" s="31"/>
      <c r="O51" s="38"/>
    </row>
    <row r="52" spans="1:15" x14ac:dyDescent="0.2">
      <c r="A52" s="37" t="s">
        <v>85</v>
      </c>
      <c r="B52" s="31">
        <v>50</v>
      </c>
      <c r="C52" s="31"/>
      <c r="O52" s="38"/>
    </row>
    <row r="53" spans="1:15" x14ac:dyDescent="0.2">
      <c r="A53" s="37" t="s">
        <v>94</v>
      </c>
      <c r="B53" s="31">
        <v>63</v>
      </c>
      <c r="C53" s="31"/>
      <c r="O53" s="38"/>
    </row>
    <row r="54" spans="1:15" x14ac:dyDescent="0.2">
      <c r="A54" s="37" t="s">
        <v>86</v>
      </c>
      <c r="B54" s="31">
        <v>52</v>
      </c>
      <c r="C54" s="31"/>
      <c r="O54" s="38"/>
    </row>
    <row r="55" spans="1:15" x14ac:dyDescent="0.2">
      <c r="A55" s="37" t="s">
        <v>87</v>
      </c>
      <c r="B55" s="31">
        <v>66</v>
      </c>
      <c r="C55" s="31"/>
      <c r="O55" s="38"/>
    </row>
    <row r="56" spans="1:15" x14ac:dyDescent="0.2">
      <c r="A56" s="37" t="s">
        <v>88</v>
      </c>
      <c r="B56" s="31">
        <v>53</v>
      </c>
      <c r="C56" s="31"/>
      <c r="O56" s="38"/>
    </row>
    <row r="57" spans="1:15" x14ac:dyDescent="0.2">
      <c r="A57" s="37" t="s">
        <v>89</v>
      </c>
      <c r="B57" s="31">
        <v>54</v>
      </c>
      <c r="C57" s="31"/>
      <c r="O57" s="38"/>
    </row>
    <row r="58" spans="1:15" x14ac:dyDescent="0.2">
      <c r="A58" s="37" t="s">
        <v>90</v>
      </c>
      <c r="B58" s="31">
        <v>55</v>
      </c>
      <c r="C58" s="31"/>
      <c r="O58" s="38"/>
    </row>
    <row r="59" spans="1:15" x14ac:dyDescent="0.2">
      <c r="A59" s="37" t="s">
        <v>91</v>
      </c>
      <c r="B59" s="31">
        <v>56</v>
      </c>
      <c r="C59" s="31"/>
      <c r="O59" s="38"/>
    </row>
    <row r="60" spans="1:15" ht="15.75" thickBot="1" x14ac:dyDescent="0.25">
      <c r="A60" s="39" t="s">
        <v>92</v>
      </c>
      <c r="B60" s="40">
        <v>57</v>
      </c>
      <c r="C60" s="40"/>
      <c r="D60" s="41"/>
      <c r="E60" s="41"/>
      <c r="F60" s="41"/>
      <c r="G60" s="41"/>
      <c r="H60" s="41"/>
      <c r="I60" s="41"/>
      <c r="J60" s="41"/>
      <c r="K60" s="41"/>
      <c r="L60" s="41"/>
      <c r="M60" s="41"/>
      <c r="N60" s="41"/>
      <c r="O60" s="42"/>
    </row>
  </sheetData>
  <sheetProtection formatColumns="0" formatRows="0"/>
  <sortState ref="A2:B60">
    <sortCondition ref="A2:A60"/>
  </sortState>
  <customSheetViews>
    <customSheetView guid="{E7E6A24F-BA49-4C7A-9CED-3AB8F60308A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1"/>
      <headerFooter>
        <oddFooter>Page &amp;P of &amp;N</oddFooter>
      </headerFooter>
    </customSheetView>
    <customSheetView guid="{7E50CCF5-45D0-4F7B-8896-9BA64DCA8A01}"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2"/>
      <headerFooter>
        <oddFooter>Page &amp;P of &amp;N</oddFooter>
      </headerFooter>
    </customSheetView>
    <customSheetView guid="{D8D3A042-2CA2-4641-BB44-BC182917D730}" scale="60" showPageBreaks="1" fitToPage="1" printArea="1" state="hidden" view="pageBreakPreview" topLeftCell="E1">
      <selection activeCell="F25" sqref="F25"/>
      <pageMargins left="0.25" right="0.25" top="0.75" bottom="0.75" header="0.3" footer="0.3"/>
      <printOptions headings="1" gridLines="1"/>
      <pageSetup paperSize="5" scale="49" orientation="landscape" r:id="rId3"/>
      <headerFooter>
        <oddFooter>Page &amp;P of &amp;N</oddFooter>
      </headerFooter>
    </customSheetView>
  </customSheetViews>
  <mergeCells count="1">
    <mergeCell ref="A1:B1"/>
  </mergeCells>
  <printOptions headings="1" gridLines="1"/>
  <pageMargins left="0.25" right="0.25" top="0.75" bottom="0.75" header="0.3" footer="0.3"/>
  <pageSetup paperSize="5" scale="49" orientation="landscape" r:id="rId4"/>
  <headerFooter>
    <oddFooter>Page &amp;P of &amp;N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15"/>
  <dimension ref="A1:G83"/>
  <sheetViews>
    <sheetView topLeftCell="A49" zoomScale="80" zoomScaleNormal="80" workbookViewId="0">
      <selection activeCell="C71" sqref="C71"/>
    </sheetView>
  </sheetViews>
  <sheetFormatPr defaultColWidth="19.5703125" defaultRowHeight="15" x14ac:dyDescent="0.2"/>
  <cols>
    <col min="1" max="1" width="25.85546875" style="43" customWidth="1"/>
    <col min="2" max="2" width="14.85546875" style="43" customWidth="1"/>
    <col min="3" max="3" width="16" style="43" customWidth="1"/>
    <col min="4" max="4" width="18.42578125" style="43" customWidth="1"/>
    <col min="5" max="5" width="55.42578125" style="43" customWidth="1"/>
    <col min="6" max="7" width="19.5703125" style="43" customWidth="1"/>
    <col min="8" max="16384" width="19.5703125" style="43"/>
  </cols>
  <sheetData>
    <row r="1" spans="1:7" x14ac:dyDescent="0.2">
      <c r="D1" s="44" t="s">
        <v>170</v>
      </c>
    </row>
    <row r="2" spans="1:7" ht="14.25" customHeight="1" x14ac:dyDescent="0.25">
      <c r="A2" s="359" t="s">
        <v>171</v>
      </c>
      <c r="B2" s="359"/>
      <c r="C2" s="359"/>
      <c r="D2" s="359"/>
      <c r="E2" s="359"/>
    </row>
    <row r="3" spans="1:7" ht="14.25" customHeight="1" x14ac:dyDescent="0.25">
      <c r="A3" s="359" t="s">
        <v>235</v>
      </c>
      <c r="B3" s="359"/>
      <c r="C3" s="359"/>
      <c r="D3" s="359"/>
      <c r="E3" s="359"/>
    </row>
    <row r="4" spans="1:7" ht="14.25" customHeight="1" thickBot="1" x14ac:dyDescent="0.3">
      <c r="A4" s="45"/>
      <c r="B4" s="46"/>
      <c r="C4" s="47"/>
      <c r="D4" s="48"/>
    </row>
    <row r="5" spans="1:7" ht="14.25" customHeight="1" x14ac:dyDescent="0.25">
      <c r="A5" s="49" t="s">
        <v>172</v>
      </c>
      <c r="B5" s="358" t="s">
        <v>173</v>
      </c>
      <c r="C5" s="358"/>
      <c r="D5" s="50" t="s">
        <v>174</v>
      </c>
      <c r="E5" s="51"/>
    </row>
    <row r="6" spans="1:7" ht="14.25" customHeight="1" thickBot="1" x14ac:dyDescent="0.3">
      <c r="A6" s="52"/>
      <c r="B6" s="53">
        <v>42736</v>
      </c>
      <c r="C6" s="54">
        <v>43101</v>
      </c>
      <c r="D6" s="55" t="s">
        <v>175</v>
      </c>
      <c r="E6" s="56" t="s">
        <v>162</v>
      </c>
    </row>
    <row r="7" spans="1:7" ht="14.25" customHeight="1" x14ac:dyDescent="0.25">
      <c r="A7" s="57"/>
      <c r="B7" s="58"/>
      <c r="C7" s="58"/>
      <c r="D7" s="59"/>
      <c r="E7" s="60"/>
    </row>
    <row r="8" spans="1:7" ht="14.25" customHeight="1" x14ac:dyDescent="0.2">
      <c r="A8" s="61" t="s">
        <v>176</v>
      </c>
      <c r="B8" s="62">
        <v>39500973</v>
      </c>
      <c r="C8" s="62">
        <v>39809693</v>
      </c>
      <c r="D8" s="63">
        <v>0.8</v>
      </c>
      <c r="E8" s="64"/>
    </row>
    <row r="9" spans="1:7" ht="14.25" customHeight="1" x14ac:dyDescent="0.2">
      <c r="A9" s="65"/>
      <c r="B9" s="66"/>
      <c r="C9" s="66"/>
      <c r="D9" s="67"/>
      <c r="E9" s="60"/>
    </row>
    <row r="10" spans="1:7" ht="14.25" customHeight="1" x14ac:dyDescent="0.2">
      <c r="A10" s="68" t="s">
        <v>36</v>
      </c>
      <c r="B10" s="62">
        <v>1646405</v>
      </c>
      <c r="C10" s="62">
        <v>1660202</v>
      </c>
      <c r="D10" s="63">
        <v>0.8</v>
      </c>
      <c r="E10" s="64" t="str">
        <f>IF(B10&gt;=200000,"Yes", "No")</f>
        <v>Yes</v>
      </c>
      <c r="F10" s="89"/>
    </row>
    <row r="11" spans="1:7" ht="14.25" customHeight="1" x14ac:dyDescent="0.2">
      <c r="A11" s="68" t="s">
        <v>93</v>
      </c>
      <c r="B11" s="62">
        <v>1156</v>
      </c>
      <c r="C11" s="62">
        <v>1154</v>
      </c>
      <c r="D11" s="63">
        <v>-0.2</v>
      </c>
      <c r="E11" s="64" t="str">
        <f t="shared" ref="E11:E71" si="0">IF(B11&gt;=200000,"Yes", "No")</f>
        <v>No</v>
      </c>
    </row>
    <row r="12" spans="1:7" ht="14.25" customHeight="1" x14ac:dyDescent="0.2">
      <c r="A12" s="68" t="s">
        <v>37</v>
      </c>
      <c r="B12" s="62">
        <v>38382</v>
      </c>
      <c r="C12" s="62">
        <v>38094</v>
      </c>
      <c r="D12" s="63">
        <v>-0.8</v>
      </c>
      <c r="E12" s="64" t="str">
        <f t="shared" si="0"/>
        <v>No</v>
      </c>
    </row>
    <row r="13" spans="1:7" ht="14.25" customHeight="1" x14ac:dyDescent="0.2">
      <c r="A13" s="68" t="s">
        <v>39</v>
      </c>
      <c r="B13" s="62">
        <v>226403</v>
      </c>
      <c r="C13" s="62">
        <v>227621</v>
      </c>
      <c r="D13" s="63">
        <v>0.5</v>
      </c>
      <c r="E13" s="64" t="str">
        <f t="shared" si="0"/>
        <v>Yes</v>
      </c>
    </row>
    <row r="14" spans="1:7" ht="14.25" customHeight="1" x14ac:dyDescent="0.2">
      <c r="A14" s="68" t="s">
        <v>40</v>
      </c>
      <c r="B14" s="62">
        <v>45175</v>
      </c>
      <c r="C14" s="62">
        <v>45157</v>
      </c>
      <c r="D14" s="63">
        <v>0</v>
      </c>
      <c r="E14" s="64" t="str">
        <f t="shared" si="0"/>
        <v>No</v>
      </c>
      <c r="G14" s="89"/>
    </row>
    <row r="15" spans="1:7" ht="14.25" customHeight="1" x14ac:dyDescent="0.2">
      <c r="A15" s="68" t="s">
        <v>41</v>
      </c>
      <c r="B15" s="62">
        <v>22050</v>
      </c>
      <c r="C15" s="62">
        <v>22098</v>
      </c>
      <c r="D15" s="63">
        <v>0.2</v>
      </c>
      <c r="E15" s="64" t="str">
        <f t="shared" si="0"/>
        <v>No</v>
      </c>
    </row>
    <row r="16" spans="1:7" ht="14.25" customHeight="1" x14ac:dyDescent="0.2">
      <c r="A16" s="68" t="s">
        <v>42</v>
      </c>
      <c r="B16" s="62">
        <v>1139313</v>
      </c>
      <c r="C16" s="62">
        <v>1149363</v>
      </c>
      <c r="D16" s="63">
        <v>0.9</v>
      </c>
      <c r="E16" s="64" t="str">
        <f t="shared" si="0"/>
        <v>Yes</v>
      </c>
    </row>
    <row r="17" spans="1:5" ht="14.25" customHeight="1" x14ac:dyDescent="0.2">
      <c r="A17" s="68" t="s">
        <v>43</v>
      </c>
      <c r="B17" s="62">
        <v>27060</v>
      </c>
      <c r="C17" s="62">
        <v>27221</v>
      </c>
      <c r="D17" s="63">
        <v>0.6</v>
      </c>
      <c r="E17" s="64" t="str">
        <f t="shared" si="0"/>
        <v>No</v>
      </c>
    </row>
    <row r="18" spans="1:5" ht="14.25" customHeight="1" x14ac:dyDescent="0.2">
      <c r="A18" s="68" t="s">
        <v>44</v>
      </c>
      <c r="B18" s="62">
        <v>186223</v>
      </c>
      <c r="C18" s="62">
        <v>188399</v>
      </c>
      <c r="D18" s="63">
        <v>1.2</v>
      </c>
      <c r="E18" s="64" t="str">
        <f t="shared" si="0"/>
        <v>No</v>
      </c>
    </row>
    <row r="19" spans="1:5" ht="14.25" customHeight="1" x14ac:dyDescent="0.2">
      <c r="A19" s="68" t="s">
        <v>45</v>
      </c>
      <c r="B19" s="62">
        <v>995233</v>
      </c>
      <c r="C19" s="62">
        <v>1007229</v>
      </c>
      <c r="D19" s="63">
        <v>1.2</v>
      </c>
      <c r="E19" s="64" t="str">
        <f t="shared" si="0"/>
        <v>Yes</v>
      </c>
    </row>
    <row r="20" spans="1:5" ht="14.25" customHeight="1" x14ac:dyDescent="0.2">
      <c r="A20" s="68" t="s">
        <v>46</v>
      </c>
      <c r="B20" s="62">
        <v>28730</v>
      </c>
      <c r="C20" s="62">
        <v>28796</v>
      </c>
      <c r="D20" s="63">
        <v>0.2</v>
      </c>
      <c r="E20" s="64" t="str">
        <f t="shared" si="0"/>
        <v>No</v>
      </c>
    </row>
    <row r="21" spans="1:5" ht="14.25" customHeight="1" x14ac:dyDescent="0.2">
      <c r="A21" s="68" t="s">
        <v>47</v>
      </c>
      <c r="B21" s="62">
        <v>136430</v>
      </c>
      <c r="C21" s="62">
        <v>136002</v>
      </c>
      <c r="D21" s="63">
        <v>-0.3</v>
      </c>
      <c r="E21" s="64" t="str">
        <f t="shared" si="0"/>
        <v>No</v>
      </c>
    </row>
    <row r="22" spans="1:5" ht="14.25" customHeight="1" x14ac:dyDescent="0.2">
      <c r="A22" s="68" t="s">
        <v>48</v>
      </c>
      <c r="B22" s="62">
        <v>187921</v>
      </c>
      <c r="C22" s="62">
        <v>190624</v>
      </c>
      <c r="D22" s="63">
        <v>1.4</v>
      </c>
      <c r="E22" s="64" t="str">
        <f t="shared" si="0"/>
        <v>No</v>
      </c>
    </row>
    <row r="23" spans="1:5" ht="14.25" customHeight="1" x14ac:dyDescent="0.2">
      <c r="A23" s="68" t="s">
        <v>49</v>
      </c>
      <c r="B23" s="62">
        <v>18598</v>
      </c>
      <c r="C23" s="62">
        <v>18577</v>
      </c>
      <c r="D23" s="63">
        <v>-0.1</v>
      </c>
      <c r="E23" s="64" t="str">
        <f t="shared" si="0"/>
        <v>No</v>
      </c>
    </row>
    <row r="24" spans="1:5" ht="14.25" customHeight="1" x14ac:dyDescent="0.2">
      <c r="A24" s="68" t="s">
        <v>50</v>
      </c>
      <c r="B24" s="62">
        <v>896101</v>
      </c>
      <c r="C24" s="62">
        <v>905801</v>
      </c>
      <c r="D24" s="63">
        <v>1.1000000000000001</v>
      </c>
      <c r="E24" s="64" t="str">
        <f t="shared" si="0"/>
        <v>Yes</v>
      </c>
    </row>
    <row r="25" spans="1:5" ht="14.25" customHeight="1" x14ac:dyDescent="0.2">
      <c r="A25" s="68" t="s">
        <v>51</v>
      </c>
      <c r="B25" s="62">
        <v>149559</v>
      </c>
      <c r="C25" s="62">
        <v>151662</v>
      </c>
      <c r="D25" s="63">
        <v>1.4</v>
      </c>
      <c r="E25" s="64" t="str">
        <f t="shared" si="0"/>
        <v>No</v>
      </c>
    </row>
    <row r="26" spans="1:5" ht="14.25" customHeight="1" x14ac:dyDescent="0.2">
      <c r="A26" s="68" t="s">
        <v>52</v>
      </c>
      <c r="B26" s="62">
        <v>64740</v>
      </c>
      <c r="C26" s="62">
        <v>65081</v>
      </c>
      <c r="D26" s="63">
        <v>0.5</v>
      </c>
      <c r="E26" s="64" t="str">
        <f t="shared" si="0"/>
        <v>No</v>
      </c>
    </row>
    <row r="27" spans="1:5" ht="14.25" customHeight="1" x14ac:dyDescent="0.2">
      <c r="A27" s="68" t="s">
        <v>53</v>
      </c>
      <c r="B27" s="62">
        <v>30661</v>
      </c>
      <c r="C27" s="62">
        <v>30911</v>
      </c>
      <c r="D27" s="63">
        <v>0.8</v>
      </c>
      <c r="E27" s="64" t="str">
        <f t="shared" si="0"/>
        <v>No</v>
      </c>
    </row>
    <row r="28" spans="1:5" ht="14.25" customHeight="1" x14ac:dyDescent="0.2">
      <c r="A28" s="68" t="s">
        <v>54</v>
      </c>
      <c r="B28" s="62">
        <v>10231271</v>
      </c>
      <c r="C28" s="62">
        <v>10283729</v>
      </c>
      <c r="D28" s="63">
        <v>0.5</v>
      </c>
      <c r="E28" s="64" t="str">
        <f t="shared" si="0"/>
        <v>Yes</v>
      </c>
    </row>
    <row r="29" spans="1:5" ht="14.25" customHeight="1" x14ac:dyDescent="0.2">
      <c r="A29" s="68" t="s">
        <v>55</v>
      </c>
      <c r="B29" s="62">
        <v>156963</v>
      </c>
      <c r="C29" s="62">
        <v>158894</v>
      </c>
      <c r="D29" s="63">
        <v>1.2</v>
      </c>
      <c r="E29" s="64" t="str">
        <f t="shared" si="0"/>
        <v>No</v>
      </c>
    </row>
    <row r="30" spans="1:5" ht="14.25" customHeight="1" x14ac:dyDescent="0.2">
      <c r="A30" s="68" t="s">
        <v>56</v>
      </c>
      <c r="B30" s="62">
        <v>263262</v>
      </c>
      <c r="C30" s="62">
        <v>263886</v>
      </c>
      <c r="D30" s="63">
        <v>0.2</v>
      </c>
      <c r="E30" s="64" t="str">
        <f t="shared" si="0"/>
        <v>Yes</v>
      </c>
    </row>
    <row r="31" spans="1:5" ht="14.25" customHeight="1" x14ac:dyDescent="0.2">
      <c r="A31" s="68" t="s">
        <v>57</v>
      </c>
      <c r="B31" s="62">
        <v>18137</v>
      </c>
      <c r="C31" s="62">
        <v>18129</v>
      </c>
      <c r="D31" s="63">
        <v>0</v>
      </c>
      <c r="E31" s="64" t="str">
        <f t="shared" si="0"/>
        <v>No</v>
      </c>
    </row>
    <row r="32" spans="1:5" ht="14.25" customHeight="1" x14ac:dyDescent="0.2">
      <c r="A32" s="68" t="s">
        <v>58</v>
      </c>
      <c r="B32" s="62">
        <v>89092</v>
      </c>
      <c r="C32" s="62">
        <v>89299</v>
      </c>
      <c r="D32" s="63">
        <v>0.2</v>
      </c>
      <c r="E32" s="64" t="str">
        <f t="shared" si="0"/>
        <v>No</v>
      </c>
    </row>
    <row r="33" spans="1:5" ht="14.25" customHeight="1" x14ac:dyDescent="0.2">
      <c r="A33" s="68" t="s">
        <v>59</v>
      </c>
      <c r="B33" s="62">
        <v>275104</v>
      </c>
      <c r="C33" s="62">
        <v>279977</v>
      </c>
      <c r="D33" s="63">
        <v>1.8</v>
      </c>
      <c r="E33" s="64" t="str">
        <f t="shared" si="0"/>
        <v>Yes</v>
      </c>
    </row>
    <row r="34" spans="1:5" ht="14.25" customHeight="1" x14ac:dyDescent="0.2">
      <c r="A34" s="68" t="s">
        <v>60</v>
      </c>
      <c r="B34" s="62">
        <v>9562</v>
      </c>
      <c r="C34" s="62">
        <v>9612</v>
      </c>
      <c r="D34" s="63">
        <v>0.5</v>
      </c>
      <c r="E34" s="64" t="str">
        <f t="shared" si="0"/>
        <v>No</v>
      </c>
    </row>
    <row r="35" spans="1:5" ht="14.25" customHeight="1" x14ac:dyDescent="0.2">
      <c r="A35" s="68" t="s">
        <v>61</v>
      </c>
      <c r="B35" s="62">
        <v>13759</v>
      </c>
      <c r="C35" s="62">
        <v>13822</v>
      </c>
      <c r="D35" s="63">
        <v>0.5</v>
      </c>
      <c r="E35" s="64" t="str">
        <f t="shared" si="0"/>
        <v>No</v>
      </c>
    </row>
    <row r="36" spans="1:5" ht="14.25" customHeight="1" x14ac:dyDescent="0.2">
      <c r="A36" s="68" t="s">
        <v>62</v>
      </c>
      <c r="B36" s="62">
        <v>442149</v>
      </c>
      <c r="C36" s="62">
        <v>443281</v>
      </c>
      <c r="D36" s="63">
        <v>0.3</v>
      </c>
      <c r="E36" s="64" t="str">
        <f t="shared" si="0"/>
        <v>Yes</v>
      </c>
    </row>
    <row r="37" spans="1:5" ht="14.25" customHeight="1" x14ac:dyDescent="0.2">
      <c r="A37" s="68" t="s">
        <v>63</v>
      </c>
      <c r="B37" s="62">
        <v>141784</v>
      </c>
      <c r="C37" s="62">
        <v>141294</v>
      </c>
      <c r="D37" s="63">
        <v>-0.3</v>
      </c>
      <c r="E37" s="64" t="str">
        <f t="shared" si="0"/>
        <v>No</v>
      </c>
    </row>
    <row r="38" spans="1:5" ht="14.25" customHeight="1" x14ac:dyDescent="0.2">
      <c r="A38" s="68" t="s">
        <v>64</v>
      </c>
      <c r="B38" s="62">
        <v>98613</v>
      </c>
      <c r="C38" s="62">
        <v>99155</v>
      </c>
      <c r="D38" s="63">
        <v>0.5</v>
      </c>
      <c r="E38" s="64" t="str">
        <f t="shared" si="0"/>
        <v>No</v>
      </c>
    </row>
    <row r="39" spans="1:5" ht="14.25" customHeight="1" x14ac:dyDescent="0.2">
      <c r="A39" s="68" t="s">
        <v>65</v>
      </c>
      <c r="B39" s="62">
        <v>3198968</v>
      </c>
      <c r="C39" s="62">
        <v>3221103</v>
      </c>
      <c r="D39" s="63">
        <v>0.7</v>
      </c>
      <c r="E39" s="64" t="str">
        <f t="shared" si="0"/>
        <v>Yes</v>
      </c>
    </row>
    <row r="40" spans="1:5" ht="14.25" customHeight="1" x14ac:dyDescent="0.2">
      <c r="A40" s="68" t="s">
        <v>66</v>
      </c>
      <c r="B40" s="62">
        <v>383173</v>
      </c>
      <c r="C40" s="62">
        <v>389532</v>
      </c>
      <c r="D40" s="63">
        <v>1.7</v>
      </c>
      <c r="E40" s="64" t="str">
        <f t="shared" si="0"/>
        <v>Yes</v>
      </c>
    </row>
    <row r="41" spans="1:5" ht="14.25" customHeight="1" x14ac:dyDescent="0.2">
      <c r="A41" s="68" t="s">
        <v>67</v>
      </c>
      <c r="B41" s="62">
        <v>19818</v>
      </c>
      <c r="C41" s="62">
        <v>19773</v>
      </c>
      <c r="D41" s="63">
        <v>-0.2</v>
      </c>
      <c r="E41" s="64" t="str">
        <f t="shared" si="0"/>
        <v>No</v>
      </c>
    </row>
    <row r="42" spans="1:5" ht="14.25" customHeight="1" x14ac:dyDescent="0.2">
      <c r="A42" s="68" t="s">
        <v>68</v>
      </c>
      <c r="B42" s="62">
        <v>2382640</v>
      </c>
      <c r="C42" s="62">
        <v>2415955</v>
      </c>
      <c r="D42" s="63">
        <v>1.4</v>
      </c>
      <c r="E42" s="64" t="str">
        <f t="shared" si="0"/>
        <v>Yes</v>
      </c>
    </row>
    <row r="43" spans="1:5" ht="14.25" customHeight="1" x14ac:dyDescent="0.2">
      <c r="A43" s="68" t="s">
        <v>69</v>
      </c>
      <c r="B43" s="62">
        <v>1513415</v>
      </c>
      <c r="C43" s="62">
        <v>1529501</v>
      </c>
      <c r="D43" s="63">
        <v>1.1000000000000001</v>
      </c>
      <c r="E43" s="64" t="str">
        <f t="shared" si="0"/>
        <v>Yes</v>
      </c>
    </row>
    <row r="44" spans="1:5" ht="14.25" customHeight="1" x14ac:dyDescent="0.2">
      <c r="A44" s="68" t="s">
        <v>70</v>
      </c>
      <c r="B44" s="62">
        <v>56879</v>
      </c>
      <c r="C44" s="62">
        <v>57088</v>
      </c>
      <c r="D44" s="63">
        <v>0.4</v>
      </c>
      <c r="E44" s="64" t="str">
        <f t="shared" si="0"/>
        <v>No</v>
      </c>
    </row>
    <row r="45" spans="1:5" ht="14.25" customHeight="1" x14ac:dyDescent="0.2">
      <c r="A45" s="68" t="s">
        <v>71</v>
      </c>
      <c r="B45" s="62">
        <v>2155590</v>
      </c>
      <c r="C45" s="62">
        <v>2174938</v>
      </c>
      <c r="D45" s="63">
        <v>0.9</v>
      </c>
      <c r="E45" s="64" t="str">
        <f t="shared" si="0"/>
        <v>Yes</v>
      </c>
    </row>
    <row r="46" spans="1:5" ht="14.25" customHeight="1" x14ac:dyDescent="0.2">
      <c r="A46" s="68" t="s">
        <v>72</v>
      </c>
      <c r="B46" s="62">
        <v>3309509</v>
      </c>
      <c r="C46" s="62">
        <v>3337456</v>
      </c>
      <c r="D46" s="63">
        <v>0.8</v>
      </c>
      <c r="E46" s="64" t="str">
        <f t="shared" si="0"/>
        <v>Yes</v>
      </c>
    </row>
    <row r="47" spans="1:5" ht="14.25" customHeight="1" x14ac:dyDescent="0.2">
      <c r="A47" s="68" t="s">
        <v>73</v>
      </c>
      <c r="B47" s="62">
        <v>874008</v>
      </c>
      <c r="C47" s="62">
        <v>883963</v>
      </c>
      <c r="D47" s="63">
        <v>1.1000000000000001</v>
      </c>
      <c r="E47" s="64" t="str">
        <f t="shared" si="0"/>
        <v>Yes</v>
      </c>
    </row>
    <row r="48" spans="1:5" ht="14.25" customHeight="1" x14ac:dyDescent="0.2">
      <c r="A48" s="68" t="s">
        <v>74</v>
      </c>
      <c r="B48" s="62">
        <v>747263</v>
      </c>
      <c r="C48" s="62">
        <v>758744</v>
      </c>
      <c r="D48" s="63">
        <v>1.5</v>
      </c>
      <c r="E48" s="64" t="str">
        <f t="shared" si="0"/>
        <v>Yes</v>
      </c>
    </row>
    <row r="49" spans="1:5" ht="14.25" customHeight="1" x14ac:dyDescent="0.2">
      <c r="A49" s="68" t="s">
        <v>75</v>
      </c>
      <c r="B49" s="62">
        <v>279210</v>
      </c>
      <c r="C49" s="62">
        <v>280101</v>
      </c>
      <c r="D49" s="63">
        <v>0.3</v>
      </c>
      <c r="E49" s="64" t="str">
        <f t="shared" si="0"/>
        <v>Yes</v>
      </c>
    </row>
    <row r="50" spans="1:5" ht="14.25" customHeight="1" x14ac:dyDescent="0.2">
      <c r="A50" s="68" t="s">
        <v>76</v>
      </c>
      <c r="B50" s="62">
        <v>770256</v>
      </c>
      <c r="C50" s="62">
        <v>774155</v>
      </c>
      <c r="D50" s="63">
        <v>0.5</v>
      </c>
      <c r="E50" s="64" t="str">
        <f t="shared" si="0"/>
        <v>Yes</v>
      </c>
    </row>
    <row r="51" spans="1:5" ht="14.25" customHeight="1" x14ac:dyDescent="0.2">
      <c r="A51" s="68" t="s">
        <v>77</v>
      </c>
      <c r="B51" s="62">
        <v>450025</v>
      </c>
      <c r="C51" s="62">
        <v>453457</v>
      </c>
      <c r="D51" s="63">
        <v>0.8</v>
      </c>
      <c r="E51" s="64" t="str">
        <f t="shared" si="0"/>
        <v>Yes</v>
      </c>
    </row>
    <row r="52" spans="1:5" ht="14.25" customHeight="1" x14ac:dyDescent="0.2">
      <c r="A52" s="68" t="s">
        <v>78</v>
      </c>
      <c r="B52" s="62">
        <v>1937473</v>
      </c>
      <c r="C52" s="62">
        <v>1956598</v>
      </c>
      <c r="D52" s="63">
        <v>1</v>
      </c>
      <c r="E52" s="64" t="str">
        <f t="shared" si="0"/>
        <v>Yes</v>
      </c>
    </row>
    <row r="53" spans="1:5" ht="14.25" customHeight="1" x14ac:dyDescent="0.2">
      <c r="A53" s="68" t="s">
        <v>79</v>
      </c>
      <c r="B53" s="62">
        <v>276504</v>
      </c>
      <c r="C53" s="62">
        <v>276864</v>
      </c>
      <c r="D53" s="63">
        <v>0.1</v>
      </c>
      <c r="E53" s="64" t="str">
        <f t="shared" si="0"/>
        <v>Yes</v>
      </c>
    </row>
    <row r="54" spans="1:5" ht="14.25" customHeight="1" x14ac:dyDescent="0.2">
      <c r="A54" s="68" t="s">
        <v>80</v>
      </c>
      <c r="B54" s="62">
        <v>178148</v>
      </c>
      <c r="C54" s="62">
        <v>178271</v>
      </c>
      <c r="D54" s="63">
        <v>0.1</v>
      </c>
      <c r="E54" s="64" t="str">
        <f t="shared" si="0"/>
        <v>No</v>
      </c>
    </row>
    <row r="55" spans="1:5" ht="14.25" customHeight="1" x14ac:dyDescent="0.2">
      <c r="A55" s="68" t="s">
        <v>81</v>
      </c>
      <c r="B55" s="62">
        <v>3203</v>
      </c>
      <c r="C55" s="62">
        <v>3207</v>
      </c>
      <c r="D55" s="63">
        <v>0.1</v>
      </c>
      <c r="E55" s="64" t="str">
        <f t="shared" si="0"/>
        <v>No</v>
      </c>
    </row>
    <row r="56" spans="1:5" ht="14.25" customHeight="1" x14ac:dyDescent="0.2">
      <c r="A56" s="68" t="s">
        <v>82</v>
      </c>
      <c r="B56" s="62">
        <v>44655</v>
      </c>
      <c r="C56" s="62">
        <v>44612</v>
      </c>
      <c r="D56" s="63">
        <v>-0.1</v>
      </c>
      <c r="E56" s="64" t="str">
        <f t="shared" si="0"/>
        <v>No</v>
      </c>
    </row>
    <row r="57" spans="1:5" ht="14.25" customHeight="1" x14ac:dyDescent="0.2">
      <c r="A57" s="68" t="s">
        <v>83</v>
      </c>
      <c r="B57" s="62">
        <v>436640</v>
      </c>
      <c r="C57" s="62">
        <v>439793</v>
      </c>
      <c r="D57" s="63">
        <v>0.7</v>
      </c>
      <c r="E57" s="64" t="str">
        <f t="shared" si="0"/>
        <v>Yes</v>
      </c>
    </row>
    <row r="58" spans="1:5" ht="14.25" customHeight="1" x14ac:dyDescent="0.2">
      <c r="A58" s="68" t="s">
        <v>84</v>
      </c>
      <c r="B58" s="62">
        <v>504613</v>
      </c>
      <c r="C58" s="62">
        <v>503332</v>
      </c>
      <c r="D58" s="63">
        <v>-0.3</v>
      </c>
      <c r="E58" s="64" t="str">
        <f t="shared" si="0"/>
        <v>Yes</v>
      </c>
    </row>
    <row r="59" spans="1:5" ht="14.25" customHeight="1" x14ac:dyDescent="0.2">
      <c r="A59" s="68" t="s">
        <v>85</v>
      </c>
      <c r="B59" s="62">
        <v>549976</v>
      </c>
      <c r="C59" s="62">
        <v>555624</v>
      </c>
      <c r="D59" s="63">
        <v>1</v>
      </c>
      <c r="E59" s="64" t="str">
        <f t="shared" si="0"/>
        <v>Yes</v>
      </c>
    </row>
    <row r="60" spans="1:5" ht="14.25" customHeight="1" x14ac:dyDescent="0.2">
      <c r="A60" s="68" t="s">
        <v>177</v>
      </c>
      <c r="B60" s="62">
        <v>96919</v>
      </c>
      <c r="C60" s="62">
        <v>97238</v>
      </c>
      <c r="D60" s="63">
        <v>0.3</v>
      </c>
      <c r="E60" s="64" t="str">
        <f t="shared" si="0"/>
        <v>No</v>
      </c>
    </row>
    <row r="61" spans="1:5" ht="14.25" customHeight="1" x14ac:dyDescent="0.2">
      <c r="A61" s="68" t="s">
        <v>86</v>
      </c>
      <c r="B61" s="62">
        <v>63949</v>
      </c>
      <c r="C61" s="62">
        <v>64039</v>
      </c>
      <c r="D61" s="63">
        <v>0.1</v>
      </c>
      <c r="E61" s="64" t="str">
        <f t="shared" si="0"/>
        <v>No</v>
      </c>
    </row>
    <row r="62" spans="1:5" ht="14.25" customHeight="1" x14ac:dyDescent="0.2">
      <c r="A62" s="68" t="s">
        <v>88</v>
      </c>
      <c r="B62" s="62">
        <v>13634</v>
      </c>
      <c r="C62" s="62">
        <v>13635</v>
      </c>
      <c r="D62" s="63">
        <v>0</v>
      </c>
      <c r="E62" s="64" t="str">
        <f t="shared" si="0"/>
        <v>No</v>
      </c>
    </row>
    <row r="63" spans="1:5" ht="14.25" customHeight="1" x14ac:dyDescent="0.2">
      <c r="A63" s="68" t="s">
        <v>89</v>
      </c>
      <c r="B63" s="62">
        <v>470716</v>
      </c>
      <c r="C63" s="62">
        <v>475834</v>
      </c>
      <c r="D63" s="63">
        <v>1.1000000000000001</v>
      </c>
      <c r="E63" s="64" t="str">
        <f t="shared" si="0"/>
        <v>Yes</v>
      </c>
    </row>
    <row r="64" spans="1:5" ht="14.25" customHeight="1" x14ac:dyDescent="0.2">
      <c r="A64" s="68" t="s">
        <v>90</v>
      </c>
      <c r="B64" s="62">
        <v>54725</v>
      </c>
      <c r="C64" s="62">
        <v>54740</v>
      </c>
      <c r="D64" s="63">
        <v>0</v>
      </c>
      <c r="E64" s="64" t="str">
        <f t="shared" si="0"/>
        <v>No</v>
      </c>
    </row>
    <row r="65" spans="1:5" ht="14.25" customHeight="1" x14ac:dyDescent="0.2">
      <c r="A65" s="68" t="s">
        <v>91</v>
      </c>
      <c r="B65" s="62">
        <v>855910</v>
      </c>
      <c r="C65" s="62">
        <v>859073</v>
      </c>
      <c r="D65" s="63">
        <v>0.4</v>
      </c>
      <c r="E65" s="64" t="str">
        <f t="shared" si="0"/>
        <v>Yes</v>
      </c>
    </row>
    <row r="66" spans="1:5" ht="14.25" customHeight="1" x14ac:dyDescent="0.2">
      <c r="A66" s="68" t="s">
        <v>92</v>
      </c>
      <c r="B66" s="62">
        <v>218673</v>
      </c>
      <c r="C66" s="62">
        <v>221270</v>
      </c>
      <c r="D66" s="63">
        <v>1.2</v>
      </c>
      <c r="E66" s="64" t="str">
        <f t="shared" si="0"/>
        <v>Yes</v>
      </c>
    </row>
    <row r="67" spans="1:5" ht="14.25" customHeight="1" thickBot="1" x14ac:dyDescent="0.25">
      <c r="A67" s="69" t="s">
        <v>178</v>
      </c>
      <c r="B67" s="70">
        <v>74645</v>
      </c>
      <c r="C67" s="70">
        <v>74727</v>
      </c>
      <c r="D67" s="71">
        <v>0.1</v>
      </c>
      <c r="E67" s="122" t="str">
        <f t="shared" si="0"/>
        <v>No</v>
      </c>
    </row>
    <row r="68" spans="1:5" ht="14.25" customHeight="1" thickBot="1" x14ac:dyDescent="0.25">
      <c r="A68" s="68"/>
      <c r="B68" s="62"/>
      <c r="C68" s="62"/>
      <c r="D68" s="63"/>
      <c r="E68" s="84"/>
    </row>
    <row r="69" spans="1:5" x14ac:dyDescent="0.2">
      <c r="A69" s="72" t="s">
        <v>94</v>
      </c>
      <c r="B69" s="73">
        <f>B60+B67</f>
        <v>171564</v>
      </c>
      <c r="C69" s="73">
        <f>C60+C67</f>
        <v>171965</v>
      </c>
      <c r="D69" s="74"/>
      <c r="E69" s="75" t="str">
        <f t="shared" si="0"/>
        <v>No</v>
      </c>
    </row>
    <row r="70" spans="1:5" x14ac:dyDescent="0.2">
      <c r="A70" s="76" t="s">
        <v>38</v>
      </c>
      <c r="B70" s="77">
        <v>120700</v>
      </c>
      <c r="C70" s="77">
        <v>121874</v>
      </c>
      <c r="D70" s="43">
        <v>1</v>
      </c>
      <c r="E70" s="78" t="str">
        <f t="shared" si="0"/>
        <v>No</v>
      </c>
    </row>
    <row r="71" spans="1:5" ht="15.75" thickBot="1" x14ac:dyDescent="0.25">
      <c r="A71" s="79" t="s">
        <v>87</v>
      </c>
      <c r="B71" s="80">
        <f>B73+B74+B75</f>
        <v>224180</v>
      </c>
      <c r="C71" s="80">
        <f>C73+C74+C75</f>
        <v>225393</v>
      </c>
      <c r="D71" s="81"/>
      <c r="E71" s="82" t="str">
        <f t="shared" si="0"/>
        <v>Yes</v>
      </c>
    </row>
    <row r="72" spans="1:5" x14ac:dyDescent="0.2">
      <c r="A72" s="20"/>
      <c r="B72" s="83"/>
      <c r="C72" s="83"/>
      <c r="E72" s="84"/>
    </row>
    <row r="73" spans="1:5" x14ac:dyDescent="0.2">
      <c r="A73" s="123" t="s">
        <v>240</v>
      </c>
      <c r="B73" s="85">
        <v>36293</v>
      </c>
      <c r="C73" s="85">
        <v>36446</v>
      </c>
      <c r="D73" s="43">
        <v>0.4</v>
      </c>
      <c r="E73" s="84"/>
    </row>
    <row r="74" spans="1:5" x14ac:dyDescent="0.2">
      <c r="A74" s="123" t="s">
        <v>241</v>
      </c>
      <c r="B74" s="85">
        <v>33169</v>
      </c>
      <c r="C74" s="85">
        <v>33260</v>
      </c>
      <c r="D74" s="43">
        <v>0.3</v>
      </c>
      <c r="E74" s="84"/>
    </row>
    <row r="75" spans="1:5" x14ac:dyDescent="0.2">
      <c r="A75" s="123" t="s">
        <v>242</v>
      </c>
      <c r="B75" s="85">
        <v>154718</v>
      </c>
      <c r="C75" s="85">
        <v>155687</v>
      </c>
      <c r="D75" s="43">
        <v>0.6</v>
      </c>
      <c r="E75" s="84"/>
    </row>
    <row r="76" spans="1:5" x14ac:dyDescent="0.2">
      <c r="B76" s="83"/>
      <c r="C76" s="83"/>
      <c r="E76" s="84"/>
    </row>
    <row r="77" spans="1:5" x14ac:dyDescent="0.2">
      <c r="B77" s="83"/>
      <c r="C77" s="83"/>
      <c r="E77" s="84"/>
    </row>
    <row r="78" spans="1:5" ht="15.75" x14ac:dyDescent="0.25">
      <c r="A78" s="86" t="s">
        <v>179</v>
      </c>
      <c r="B78" s="87"/>
      <c r="C78" s="87"/>
      <c r="D78" s="87"/>
      <c r="E78" s="87"/>
    </row>
    <row r="79" spans="1:5" ht="15.75" x14ac:dyDescent="0.25">
      <c r="A79" s="86" t="s">
        <v>180</v>
      </c>
      <c r="B79" s="87"/>
      <c r="C79" s="87"/>
      <c r="D79" s="87"/>
      <c r="E79" s="87"/>
    </row>
    <row r="80" spans="1:5" ht="15.75" x14ac:dyDescent="0.25">
      <c r="A80" s="86" t="s">
        <v>181</v>
      </c>
      <c r="B80" s="87"/>
      <c r="C80" s="87"/>
      <c r="D80" s="87"/>
      <c r="E80" s="87"/>
    </row>
    <row r="81" spans="1:5" ht="15.75" x14ac:dyDescent="0.25">
      <c r="A81" s="87"/>
      <c r="B81" s="87"/>
      <c r="C81" s="87"/>
      <c r="D81" s="87"/>
      <c r="E81" s="87"/>
    </row>
    <row r="82" spans="1:5" ht="15.75" x14ac:dyDescent="0.25">
      <c r="A82" s="88" t="s">
        <v>182</v>
      </c>
      <c r="B82" s="87"/>
      <c r="C82" s="87"/>
      <c r="D82" s="87"/>
      <c r="E82" s="87"/>
    </row>
    <row r="83" spans="1:5" ht="15.75" x14ac:dyDescent="0.25">
      <c r="A83" s="88" t="s">
        <v>183</v>
      </c>
      <c r="B83" s="87"/>
      <c r="C83" s="87"/>
      <c r="D83" s="87"/>
      <c r="E83" s="87"/>
    </row>
  </sheetData>
  <sheetProtection formatColumns="0" formatRows="0"/>
  <customSheetViews>
    <customSheetView guid="{E7E6A24F-BA49-4C7A-9CED-3AB8F60308A1}" scale="80" showPageBreaks="1" printArea="1" state="hidden" topLeftCell="A49">
      <selection activeCell="C71" sqref="C71"/>
      <pageMargins left="0.7" right="0.7" top="0.75" bottom="0.75" header="0.3" footer="0.3"/>
      <printOptions headings="1" gridLines="1"/>
      <pageSetup paperSize="5" scale="43" orientation="landscape" r:id="rId1"/>
    </customSheetView>
    <customSheetView guid="{7E50CCF5-45D0-4F7B-8896-9BA64DCA8A01}" scale="80" state="hidden" topLeftCell="A49">
      <selection activeCell="C71" sqref="C71"/>
      <pageMargins left="0.7" right="0.7" top="0.75" bottom="0.75" header="0.3" footer="0.3"/>
      <printOptions headings="1" gridLines="1"/>
      <pageSetup paperSize="5" scale="43" orientation="landscape" r:id="rId2"/>
    </customSheetView>
    <customSheetView guid="{D8D3A042-2CA2-4641-BB44-BC182917D730}" scale="80" showPageBreaks="1" printArea="1" state="hidden" topLeftCell="A49">
      <selection activeCell="C71" sqref="C71"/>
      <pageMargins left="0.7" right="0.7" top="0.75" bottom="0.75" header="0.3" footer="0.3"/>
      <printOptions headings="1" gridLines="1"/>
      <pageSetup paperSize="5" scale="43" orientation="landscape" r:id="rId3"/>
    </customSheetView>
  </customSheetViews>
  <mergeCells count="3">
    <mergeCell ref="B5:C5"/>
    <mergeCell ref="A2:E2"/>
    <mergeCell ref="A3:E3"/>
  </mergeCells>
  <hyperlinks>
    <hyperlink ref="D1" location="'About the Data'!A1" display="About the Data" xr:uid="{00000000-0004-0000-1700-000000000000}"/>
  </hyperlinks>
  <printOptions headings="1" gridLines="1"/>
  <pageMargins left="0.7" right="0.7" top="0.75" bottom="0.75" header="0.3" footer="0.3"/>
  <pageSetup paperSize="5" scale="43" orientation="landscape"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15"/>
  <sheetViews>
    <sheetView workbookViewId="0">
      <selection activeCell="A2" sqref="A2"/>
    </sheetView>
  </sheetViews>
  <sheetFormatPr defaultColWidth="0" defaultRowHeight="15" zeroHeight="1" x14ac:dyDescent="0.25"/>
  <cols>
    <col min="1" max="1" width="128" style="334" customWidth="1"/>
    <col min="2" max="4" width="9.140625" style="334" hidden="1" customWidth="1"/>
    <col min="5" max="16384" width="9.140625" style="334" hidden="1"/>
  </cols>
  <sheetData>
    <row r="1" spans="1:1" ht="13.5" customHeight="1" x14ac:dyDescent="0.25">
      <c r="A1" s="333" t="s">
        <v>771</v>
      </c>
    </row>
    <row r="2" spans="1:1" ht="18" customHeight="1" x14ac:dyDescent="0.25">
      <c r="A2" s="335" t="s">
        <v>698</v>
      </c>
    </row>
    <row r="3" spans="1:1" ht="15.75" x14ac:dyDescent="0.25">
      <c r="A3" s="335" t="s">
        <v>699</v>
      </c>
    </row>
    <row r="4" spans="1:1" ht="30.75" x14ac:dyDescent="0.25">
      <c r="A4" s="335" t="s">
        <v>700</v>
      </c>
    </row>
    <row r="5" spans="1:1" ht="30.75" x14ac:dyDescent="0.25">
      <c r="A5" s="336" t="s">
        <v>701</v>
      </c>
    </row>
    <row r="6" spans="1:1" ht="30.75" x14ac:dyDescent="0.25">
      <c r="A6" s="336" t="s">
        <v>702</v>
      </c>
    </row>
    <row r="7" spans="1:1" ht="30.75" customHeight="1" x14ac:dyDescent="0.25">
      <c r="A7" s="336" t="s">
        <v>703</v>
      </c>
    </row>
    <row r="8" spans="1:1" ht="30.75" x14ac:dyDescent="0.25">
      <c r="A8" s="336" t="s">
        <v>704</v>
      </c>
    </row>
    <row r="9" spans="1:1" ht="45.75" x14ac:dyDescent="0.25">
      <c r="A9" s="336" t="s">
        <v>705</v>
      </c>
    </row>
    <row r="10" spans="1:1" ht="15.75" x14ac:dyDescent="0.25">
      <c r="A10" s="336" t="s">
        <v>706</v>
      </c>
    </row>
    <row r="11" spans="1:1" ht="15.75" x14ac:dyDescent="0.25">
      <c r="A11" s="336" t="s">
        <v>707</v>
      </c>
    </row>
    <row r="12" spans="1:1" ht="30.75" x14ac:dyDescent="0.25">
      <c r="A12" s="336" t="s">
        <v>708</v>
      </c>
    </row>
    <row r="13" spans="1:1" ht="30.75" x14ac:dyDescent="0.25">
      <c r="A13" s="336" t="s">
        <v>709</v>
      </c>
    </row>
    <row r="14" spans="1:1" ht="15.75" hidden="1" x14ac:dyDescent="0.25">
      <c r="A14" s="335"/>
    </row>
    <row r="15" spans="1:1" ht="15.75" hidden="1" x14ac:dyDescent="0.25">
      <c r="A15" s="335"/>
    </row>
  </sheetData>
  <sheetProtection password="C72E" sheet="1" objects="1" scenarios="1"/>
  <customSheetViews>
    <customSheetView guid="{D8D3A042-2CA2-4641-BB44-BC182917D730}">
      <selection activeCell="A19" sqref="A19"/>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0">
    <pageSetUpPr autoPageBreaks="0" fitToPage="1"/>
  </sheetPr>
  <dimension ref="A1:J46"/>
  <sheetViews>
    <sheetView showGridLines="0" topLeftCell="A7" zoomScale="80" zoomScaleNormal="80" zoomScaleSheetLayoutView="40" zoomScalePageLayoutView="85" workbookViewId="0">
      <selection activeCell="F42" sqref="F42"/>
    </sheetView>
  </sheetViews>
  <sheetFormatPr defaultColWidth="0" defaultRowHeight="15" zeroHeight="1" x14ac:dyDescent="0.2"/>
  <cols>
    <col min="1" max="1" width="5.28515625" style="105" customWidth="1"/>
    <col min="2" max="2" width="12.5703125" style="106" customWidth="1"/>
    <col min="3" max="3" width="65.42578125" style="106" customWidth="1"/>
    <col min="4" max="8" width="22.7109375" style="106" customWidth="1"/>
    <col min="9" max="9" width="24" style="106" bestFit="1" customWidth="1"/>
    <col min="10" max="10" width="18.28515625" style="105" hidden="1" customWidth="1"/>
    <col min="11" max="12" width="9.140625" style="105" hidden="1" customWidth="1"/>
    <col min="13" max="16384" width="9.140625" style="105" hidden="1"/>
  </cols>
  <sheetData>
    <row r="1" spans="1:9" s="20" customFormat="1" x14ac:dyDescent="0.2">
      <c r="A1" s="327" t="s">
        <v>772</v>
      </c>
      <c r="B1" s="328" t="s">
        <v>277</v>
      </c>
      <c r="E1" s="146"/>
      <c r="I1" s="337" t="s">
        <v>275</v>
      </c>
    </row>
    <row r="2" spans="1:9" s="20" customFormat="1" ht="15.75" thickBot="1" x14ac:dyDescent="0.25">
      <c r="B2" s="329" t="s">
        <v>276</v>
      </c>
      <c r="C2" s="41"/>
      <c r="D2" s="41"/>
      <c r="E2" s="171"/>
      <c r="F2" s="41"/>
      <c r="G2" s="41"/>
      <c r="H2" s="41"/>
      <c r="I2" s="171"/>
    </row>
    <row r="3" spans="1:9" s="20" customFormat="1" x14ac:dyDescent="0.2">
      <c r="B3" s="105"/>
      <c r="E3" s="146"/>
    </row>
    <row r="4" spans="1:9" x14ac:dyDescent="0.2">
      <c r="B4" s="331" t="s">
        <v>740</v>
      </c>
      <c r="C4" s="105"/>
      <c r="D4" s="105"/>
      <c r="E4" s="105"/>
      <c r="F4" s="105"/>
      <c r="G4" s="105"/>
      <c r="H4" s="105"/>
      <c r="I4" s="105"/>
    </row>
    <row r="5" spans="1:9" ht="15.75" x14ac:dyDescent="0.2">
      <c r="B5" s="338" t="str">
        <f>'1. Information'!B5</f>
        <v>Annual Mental Health Services Act (MHSA) Revenue and Expenditure Report</v>
      </c>
    </row>
    <row r="6" spans="1:9" ht="15.75" x14ac:dyDescent="0.25">
      <c r="B6" s="339" t="str">
        <f>'1. Information'!B6</f>
        <v>Fiscal Year: 2021-22</v>
      </c>
      <c r="D6" s="1"/>
      <c r="E6" s="1"/>
      <c r="F6" s="1"/>
      <c r="G6" s="1"/>
      <c r="H6" s="1"/>
    </row>
    <row r="7" spans="1:9" ht="15.75" x14ac:dyDescent="0.25">
      <c r="B7" s="339" t="s">
        <v>285</v>
      </c>
      <c r="C7" s="1"/>
      <c r="D7" s="1"/>
      <c r="E7" s="1"/>
      <c r="F7" s="1"/>
      <c r="G7" s="1"/>
      <c r="H7" s="1"/>
    </row>
    <row r="8" spans="1:9" ht="15.75" x14ac:dyDescent="0.2">
      <c r="C8" s="1"/>
      <c r="D8" s="1"/>
      <c r="E8" s="1"/>
      <c r="F8" s="1"/>
      <c r="G8" s="1"/>
      <c r="H8" s="1"/>
    </row>
    <row r="9" spans="1:9" ht="15.75" x14ac:dyDescent="0.25">
      <c r="B9" s="179" t="s">
        <v>0</v>
      </c>
      <c r="C9" s="156" t="str">
        <f>IF(ISBLANK('1. Information'!D11),"",'1. Information'!D11)</f>
        <v>Modoc</v>
      </c>
      <c r="F9" s="179" t="s">
        <v>1</v>
      </c>
      <c r="G9" s="157">
        <f>IF(ISBLANK('1. Information'!D9),"",'1. Information'!D9)</f>
        <v>45012</v>
      </c>
    </row>
    <row r="10" spans="1:9" x14ac:dyDescent="0.2">
      <c r="G10" s="18"/>
    </row>
    <row r="11" spans="1:9" x14ac:dyDescent="0.2">
      <c r="G11" s="18"/>
    </row>
    <row r="12" spans="1:9" x14ac:dyDescent="0.2">
      <c r="B12" s="331"/>
      <c r="D12" s="180" t="s">
        <v>23</v>
      </c>
      <c r="E12" s="180" t="s">
        <v>25</v>
      </c>
      <c r="F12" s="180" t="s">
        <v>27</v>
      </c>
      <c r="G12" s="180" t="s">
        <v>202</v>
      </c>
      <c r="H12" s="180" t="s">
        <v>203</v>
      </c>
      <c r="I12" s="180" t="s">
        <v>204</v>
      </c>
    </row>
    <row r="13" spans="1:9" ht="15.75" x14ac:dyDescent="0.25">
      <c r="B13" s="181" t="s">
        <v>250</v>
      </c>
      <c r="C13" s="182"/>
      <c r="D13" s="183" t="s">
        <v>28</v>
      </c>
      <c r="E13" s="183" t="s">
        <v>29</v>
      </c>
      <c r="F13" s="183" t="s">
        <v>30</v>
      </c>
      <c r="G13" s="184" t="s">
        <v>31</v>
      </c>
      <c r="H13" s="184" t="s">
        <v>32</v>
      </c>
      <c r="I13" s="184" t="s">
        <v>21</v>
      </c>
    </row>
    <row r="14" spans="1:9" x14ac:dyDescent="0.2">
      <c r="B14" s="185">
        <v>1</v>
      </c>
      <c r="C14" s="186" t="s">
        <v>279</v>
      </c>
      <c r="D14" s="128">
        <v>12419</v>
      </c>
      <c r="E14" s="128">
        <v>2422</v>
      </c>
      <c r="F14" s="128">
        <v>637</v>
      </c>
      <c r="G14" s="128">
        <v>0</v>
      </c>
      <c r="H14" s="128">
        <v>0</v>
      </c>
      <c r="I14" s="158">
        <f>SUM(D14:H14)</f>
        <v>15478</v>
      </c>
    </row>
    <row r="15" spans="1:9" x14ac:dyDescent="0.2">
      <c r="B15" s="187">
        <v>2</v>
      </c>
      <c r="C15" s="188" t="s">
        <v>278</v>
      </c>
      <c r="D15" s="140">
        <v>0</v>
      </c>
      <c r="E15" s="140">
        <v>0</v>
      </c>
      <c r="F15" s="140">
        <v>0</v>
      </c>
      <c r="G15" s="140">
        <v>0</v>
      </c>
      <c r="H15" s="140">
        <v>0</v>
      </c>
      <c r="I15" s="158">
        <f>SUM(D15:H15)</f>
        <v>0</v>
      </c>
    </row>
    <row r="16" spans="1:9" x14ac:dyDescent="0.2">
      <c r="B16" s="105"/>
      <c r="C16" s="105"/>
      <c r="D16" s="105"/>
      <c r="E16" s="105"/>
      <c r="F16" s="105"/>
      <c r="G16" s="105"/>
      <c r="H16" s="105"/>
      <c r="I16" s="105"/>
    </row>
    <row r="17" spans="2:10" x14ac:dyDescent="0.2">
      <c r="B17" s="328"/>
      <c r="C17" s="105"/>
      <c r="D17" s="180" t="s">
        <v>23</v>
      </c>
      <c r="E17" s="180" t="s">
        <v>25</v>
      </c>
      <c r="F17" s="180" t="s">
        <v>27</v>
      </c>
      <c r="G17" s="105"/>
      <c r="H17" s="105"/>
      <c r="I17" s="105"/>
    </row>
    <row r="18" spans="2:10" ht="15.75" x14ac:dyDescent="0.25">
      <c r="B18" s="181" t="s">
        <v>251</v>
      </c>
      <c r="C18" s="182"/>
      <c r="D18" s="183" t="s">
        <v>28</v>
      </c>
      <c r="E18" s="183" t="s">
        <v>29</v>
      </c>
      <c r="F18" s="184" t="s">
        <v>21</v>
      </c>
      <c r="G18" s="105"/>
      <c r="H18" s="105"/>
      <c r="I18" s="105"/>
    </row>
    <row r="19" spans="2:10" x14ac:dyDescent="0.2">
      <c r="B19" s="180">
        <v>3</v>
      </c>
      <c r="C19" s="186" t="s">
        <v>234</v>
      </c>
      <c r="D19" s="161"/>
      <c r="E19" s="162"/>
      <c r="F19" s="128">
        <v>356545</v>
      </c>
      <c r="G19" s="105"/>
      <c r="H19" s="105"/>
      <c r="I19" s="105"/>
    </row>
    <row r="20" spans="2:10" x14ac:dyDescent="0.2">
      <c r="B20" s="185">
        <v>4</v>
      </c>
      <c r="C20" s="189" t="s">
        <v>22</v>
      </c>
      <c r="D20" s="128">
        <v>0</v>
      </c>
      <c r="E20" s="128">
        <v>0</v>
      </c>
      <c r="F20" s="159">
        <f>-D20-E20</f>
        <v>0</v>
      </c>
      <c r="G20" s="105"/>
      <c r="H20" s="105"/>
      <c r="I20" s="105"/>
    </row>
    <row r="21" spans="2:10" x14ac:dyDescent="0.2">
      <c r="B21" s="185">
        <v>5</v>
      </c>
      <c r="C21" s="189" t="s">
        <v>253</v>
      </c>
      <c r="D21" s="165">
        <f>'3. CSS'!F24</f>
        <v>0</v>
      </c>
      <c r="E21" s="163"/>
      <c r="F21" s="158">
        <f>SUM(D21:E21)</f>
        <v>0</v>
      </c>
      <c r="G21" s="105"/>
      <c r="H21" s="105"/>
      <c r="I21" s="105"/>
    </row>
    <row r="22" spans="2:10" x14ac:dyDescent="0.2">
      <c r="B22" s="185">
        <v>6</v>
      </c>
      <c r="C22" s="189" t="s">
        <v>252</v>
      </c>
      <c r="D22" s="164"/>
      <c r="E22" s="164"/>
      <c r="F22" s="158">
        <f>SUM('8. Adjustment (MHSA)'!F51:F80)</f>
        <v>0</v>
      </c>
      <c r="G22" s="105"/>
      <c r="H22" s="105"/>
      <c r="I22" s="105"/>
    </row>
    <row r="23" spans="2:10" x14ac:dyDescent="0.2">
      <c r="B23" s="180">
        <v>7</v>
      </c>
      <c r="C23" s="186" t="s">
        <v>236</v>
      </c>
      <c r="D23" s="164"/>
      <c r="E23" s="164"/>
      <c r="F23" s="160">
        <f>F19+F20+F21+F22</f>
        <v>356545</v>
      </c>
      <c r="G23" s="105"/>
      <c r="H23" s="105"/>
      <c r="I23" s="105"/>
    </row>
    <row r="24" spans="2:10" x14ac:dyDescent="0.2">
      <c r="B24" s="105"/>
      <c r="C24" s="105"/>
      <c r="D24" s="105"/>
      <c r="E24" s="105"/>
      <c r="F24" s="105"/>
      <c r="G24" s="105"/>
      <c r="H24" s="105"/>
      <c r="I24" s="105"/>
    </row>
    <row r="25" spans="2:10" x14ac:dyDescent="0.2">
      <c r="B25" s="328"/>
      <c r="C25" s="105"/>
      <c r="D25" s="180" t="s">
        <v>23</v>
      </c>
      <c r="E25" s="180" t="s">
        <v>25</v>
      </c>
      <c r="F25" s="180" t="s">
        <v>27</v>
      </c>
      <c r="G25" s="180" t="s">
        <v>202</v>
      </c>
      <c r="H25" s="180" t="s">
        <v>203</v>
      </c>
      <c r="I25" s="180" t="s">
        <v>204</v>
      </c>
    </row>
    <row r="26" spans="2:10" ht="15.75" x14ac:dyDescent="0.25">
      <c r="B26" s="181" t="s">
        <v>246</v>
      </c>
      <c r="C26" s="190"/>
      <c r="D26" s="183" t="s">
        <v>28</v>
      </c>
      <c r="E26" s="183" t="s">
        <v>29</v>
      </c>
      <c r="F26" s="183" t="s">
        <v>31</v>
      </c>
      <c r="G26" s="183" t="s">
        <v>32</v>
      </c>
      <c r="H26" s="183" t="s">
        <v>35</v>
      </c>
      <c r="I26" s="183" t="s">
        <v>21</v>
      </c>
    </row>
    <row r="27" spans="2:10" x14ac:dyDescent="0.2">
      <c r="B27" s="185">
        <v>8</v>
      </c>
      <c r="C27" s="191" t="s">
        <v>223</v>
      </c>
      <c r="D27" s="158">
        <f>(E27+F27+G27+H27)*-1</f>
        <v>0</v>
      </c>
      <c r="E27" s="158">
        <f>'3. CSS'!F21</f>
        <v>0</v>
      </c>
      <c r="F27" s="158">
        <f>'3. CSS'!F22</f>
        <v>0</v>
      </c>
      <c r="G27" s="165">
        <f>'3. CSS'!F23</f>
        <v>0</v>
      </c>
      <c r="H27" s="165">
        <f>'3. CSS'!F24</f>
        <v>0</v>
      </c>
      <c r="I27" s="158">
        <f>SUM(D27:H27)</f>
        <v>0</v>
      </c>
      <c r="J27" s="105" t="str">
        <f>IF(SUM(D27:H27)=I27,"","ERROR")</f>
        <v/>
      </c>
    </row>
    <row r="28" spans="2:10" x14ac:dyDescent="0.2">
      <c r="B28" s="105"/>
      <c r="C28" s="105"/>
      <c r="D28" s="105"/>
      <c r="E28" s="105"/>
      <c r="F28" s="105"/>
      <c r="G28" s="105"/>
      <c r="H28" s="105"/>
      <c r="I28" s="105"/>
    </row>
    <row r="29" spans="2:10" x14ac:dyDescent="0.2">
      <c r="B29" s="331"/>
      <c r="D29" s="180" t="s">
        <v>23</v>
      </c>
      <c r="E29" s="180" t="s">
        <v>25</v>
      </c>
      <c r="F29" s="180" t="s">
        <v>27</v>
      </c>
      <c r="G29" s="180" t="s">
        <v>202</v>
      </c>
      <c r="H29" s="180" t="s">
        <v>203</v>
      </c>
      <c r="I29" s="180" t="s">
        <v>204</v>
      </c>
    </row>
    <row r="30" spans="2:10" ht="15.75" x14ac:dyDescent="0.25">
      <c r="B30" s="181" t="s">
        <v>254</v>
      </c>
      <c r="C30" s="190"/>
      <c r="D30" s="183" t="s">
        <v>28</v>
      </c>
      <c r="E30" s="183" t="s">
        <v>29</v>
      </c>
      <c r="F30" s="183" t="s">
        <v>30</v>
      </c>
      <c r="G30" s="183" t="s">
        <v>31</v>
      </c>
      <c r="H30" s="183" t="s">
        <v>32</v>
      </c>
      <c r="I30" s="183" t="s">
        <v>21</v>
      </c>
    </row>
    <row r="31" spans="2:10" x14ac:dyDescent="0.2">
      <c r="B31" s="180">
        <v>9</v>
      </c>
      <c r="C31" s="191" t="s">
        <v>24</v>
      </c>
      <c r="D31" s="165">
        <f>'3. CSS'!F27</f>
        <v>794868</v>
      </c>
      <c r="E31" s="165">
        <f>'4. PEI'!F22</f>
        <v>289350</v>
      </c>
      <c r="F31" s="165">
        <f>'5. INN'!F23</f>
        <v>121731</v>
      </c>
      <c r="G31" s="165">
        <f>'6. WET'!F21</f>
        <v>13783</v>
      </c>
      <c r="H31" s="165">
        <f>'7. CFTN'!F21</f>
        <v>0</v>
      </c>
      <c r="I31" s="165">
        <f t="shared" ref="I31:I35" si="0">SUM(D31:H31)</f>
        <v>1219732</v>
      </c>
    </row>
    <row r="32" spans="2:10" x14ac:dyDescent="0.2">
      <c r="B32" s="180">
        <v>10</v>
      </c>
      <c r="C32" s="192" t="s">
        <v>4</v>
      </c>
      <c r="D32" s="160">
        <f>'3. CSS'!G27</f>
        <v>1295717</v>
      </c>
      <c r="E32" s="160">
        <f>'4. PEI'!G22</f>
        <v>0</v>
      </c>
      <c r="F32" s="160">
        <f>'5. INN'!G23</f>
        <v>0</v>
      </c>
      <c r="G32" s="160">
        <f>'6. WET'!G21</f>
        <v>0</v>
      </c>
      <c r="H32" s="160">
        <f>'7. CFTN'!G21</f>
        <v>0</v>
      </c>
      <c r="I32" s="165">
        <f t="shared" si="0"/>
        <v>1295717</v>
      </c>
    </row>
    <row r="33" spans="2:9" x14ac:dyDescent="0.2">
      <c r="B33" s="180">
        <v>11</v>
      </c>
      <c r="C33" s="192" t="s">
        <v>5</v>
      </c>
      <c r="D33" s="160">
        <f>'3. CSS'!H27</f>
        <v>0</v>
      </c>
      <c r="E33" s="160">
        <f>'4. PEI'!H22</f>
        <v>0</v>
      </c>
      <c r="F33" s="160">
        <f>'5. INN'!H23</f>
        <v>0</v>
      </c>
      <c r="G33" s="160">
        <f>'6. WET'!H21</f>
        <v>0</v>
      </c>
      <c r="H33" s="160">
        <f>'7. CFTN'!H21</f>
        <v>0</v>
      </c>
      <c r="I33" s="165">
        <f t="shared" si="0"/>
        <v>0</v>
      </c>
    </row>
    <row r="34" spans="2:9" x14ac:dyDescent="0.2">
      <c r="B34" s="180">
        <v>12</v>
      </c>
      <c r="C34" s="192" t="s">
        <v>26</v>
      </c>
      <c r="D34" s="160">
        <f>'3. CSS'!I27</f>
        <v>252283</v>
      </c>
      <c r="E34" s="160">
        <f>'4. PEI'!I22</f>
        <v>0</v>
      </c>
      <c r="F34" s="160">
        <f>'5. INN'!I23</f>
        <v>0</v>
      </c>
      <c r="G34" s="160">
        <f>'6. WET'!I21</f>
        <v>0</v>
      </c>
      <c r="H34" s="160">
        <f>'7. CFTN'!I21</f>
        <v>0</v>
      </c>
      <c r="I34" s="165">
        <f t="shared" si="0"/>
        <v>252283</v>
      </c>
    </row>
    <row r="35" spans="2:9" x14ac:dyDescent="0.2">
      <c r="B35" s="180">
        <v>13</v>
      </c>
      <c r="C35" s="192" t="s">
        <v>12</v>
      </c>
      <c r="D35" s="160">
        <f>'3. CSS'!J27</f>
        <v>256909</v>
      </c>
      <c r="E35" s="160">
        <f>'4. PEI'!J22</f>
        <v>0</v>
      </c>
      <c r="F35" s="160">
        <f>'5. INN'!J23</f>
        <v>0</v>
      </c>
      <c r="G35" s="160">
        <f>'6. WET'!J21</f>
        <v>0</v>
      </c>
      <c r="H35" s="160">
        <f>'7. CFTN'!J21</f>
        <v>0</v>
      </c>
      <c r="I35" s="165">
        <f t="shared" si="0"/>
        <v>256909</v>
      </c>
    </row>
    <row r="36" spans="2:9" ht="15.75" x14ac:dyDescent="0.25">
      <c r="B36" s="180">
        <v>14</v>
      </c>
      <c r="C36" s="139" t="s">
        <v>21</v>
      </c>
      <c r="D36" s="166">
        <f>SUM(D31:D35)</f>
        <v>2599777</v>
      </c>
      <c r="E36" s="166">
        <f t="shared" ref="E36:H36" si="1">SUM(E31:E35)</f>
        <v>289350</v>
      </c>
      <c r="F36" s="166">
        <f t="shared" si="1"/>
        <v>121731</v>
      </c>
      <c r="G36" s="166">
        <f t="shared" si="1"/>
        <v>13783</v>
      </c>
      <c r="H36" s="166">
        <f t="shared" si="1"/>
        <v>0</v>
      </c>
      <c r="I36" s="167">
        <f>SUM(D36:H36)</f>
        <v>3024641</v>
      </c>
    </row>
    <row r="37" spans="2:9" x14ac:dyDescent="0.2"/>
    <row r="38" spans="2:9" ht="15.75" x14ac:dyDescent="0.25">
      <c r="B38" s="331"/>
      <c r="C38" s="2"/>
      <c r="D38" s="180" t="s">
        <v>23</v>
      </c>
      <c r="F38" s="130"/>
      <c r="G38" s="18"/>
    </row>
    <row r="39" spans="2:9" ht="15.75" x14ac:dyDescent="0.25">
      <c r="B39" s="181" t="s">
        <v>248</v>
      </c>
      <c r="C39" s="182"/>
      <c r="D39" s="184" t="s">
        <v>21</v>
      </c>
      <c r="E39" s="131"/>
      <c r="F39" s="18"/>
      <c r="I39" s="105"/>
    </row>
    <row r="40" spans="2:9" ht="15.75" x14ac:dyDescent="0.25">
      <c r="B40" s="180">
        <v>15</v>
      </c>
      <c r="C40" s="138" t="s">
        <v>18</v>
      </c>
      <c r="D40" s="168">
        <f>'3. CSS'!K15+'4. PEI'!K15+'5. INN'!K15+'6. WET'!K15+'7. CFTN'!K15</f>
        <v>0</v>
      </c>
      <c r="E40" s="131"/>
      <c r="I40" s="105"/>
    </row>
    <row r="41" spans="2:9" ht="15.75" x14ac:dyDescent="0.25">
      <c r="B41" s="180">
        <v>16</v>
      </c>
      <c r="C41" s="138" t="s">
        <v>19</v>
      </c>
      <c r="D41" s="168">
        <f>'3. CSS'!F16+'4. PEI'!F16+'5. INN'!F20+'6. WET'!F16+'7. CFTN'!F16</f>
        <v>0</v>
      </c>
      <c r="E41" s="107"/>
      <c r="I41" s="105"/>
    </row>
    <row r="42" spans="2:9" ht="15.75" x14ac:dyDescent="0.25">
      <c r="B42" s="180">
        <v>17</v>
      </c>
      <c r="C42" s="138" t="s">
        <v>20</v>
      </c>
      <c r="D42" s="169">
        <f>'3. CSS'!F17+'4. PEI'!F17+'5. INN'!F16+'5. INN'!F19+'6. WET'!F17+'7. CFTN'!F17</f>
        <v>127346</v>
      </c>
      <c r="E42" s="107"/>
      <c r="I42" s="105"/>
    </row>
    <row r="43" spans="2:9" ht="15.75" x14ac:dyDescent="0.25">
      <c r="B43" s="180">
        <v>18</v>
      </c>
      <c r="C43" s="193" t="s">
        <v>243</v>
      </c>
      <c r="D43" s="128">
        <v>0</v>
      </c>
    </row>
    <row r="44" spans="2:9" ht="15.75" x14ac:dyDescent="0.25">
      <c r="B44" s="180">
        <v>19</v>
      </c>
      <c r="C44" s="138" t="s">
        <v>244</v>
      </c>
      <c r="D44" s="170">
        <f>'4. PEI'!F18</f>
        <v>0</v>
      </c>
    </row>
    <row r="45" spans="2:9" ht="15.75" x14ac:dyDescent="0.25">
      <c r="B45" s="180">
        <v>20</v>
      </c>
      <c r="C45" s="193" t="s">
        <v>245</v>
      </c>
      <c r="D45" s="128">
        <v>0</v>
      </c>
    </row>
    <row r="46" spans="2:9" ht="15.75" x14ac:dyDescent="0.25">
      <c r="B46" s="180">
        <v>21</v>
      </c>
      <c r="C46" s="138" t="s">
        <v>249</v>
      </c>
      <c r="D46" s="128">
        <v>5291</v>
      </c>
      <c r="E46" s="131"/>
    </row>
  </sheetData>
  <sheetProtection password="C72E" sheet="1" objects="1" scenarios="1"/>
  <customSheetViews>
    <customSheetView guid="{E7E6A24F-BA49-4C7A-9CED-3AB8F60308A1}" scale="85" showGridLines="0" printArea="1" topLeftCell="A2">
      <selection activeCell="G20" sqref="G20"/>
      <rowBreaks count="1" manualBreakCount="1">
        <brk id="36" min="1" max="8" man="1"/>
      </rowBreaks>
      <pageMargins left="0.25" right="0.25" top="0.75" bottom="0.75" header="0.3" footer="0.3"/>
      <pageSetup paperSize="5" scale="73" fitToWidth="0" fitToHeight="0" orientation="landscape" r:id="rId1"/>
      <headerFooter>
        <oddFooter>&amp;C&amp;"Arial,Regular"&amp;14Page &amp;P of &amp;N</oddFooter>
      </headerFooter>
    </customSheetView>
    <customSheetView guid="{7E50CCF5-45D0-4F7B-8896-9BA64DCA8A01}" scale="85" showGridLines="0">
      <selection activeCell="G18" sqref="G18"/>
      <rowBreaks count="1" manualBreakCount="1">
        <brk id="36" min="1" max="8" man="1"/>
      </rowBreaks>
      <pageMargins left="0.25" right="0.25" top="0.75" bottom="0.75" header="0.3" footer="0.3"/>
      <pageSetup paperSize="5" scale="73" fitToWidth="0" fitToHeight="0" orientation="landscape" r:id="rId2"/>
      <headerFooter>
        <oddFooter>&amp;C&amp;"Arial,Regular"&amp;14Page &amp;P of &amp;N</oddFooter>
      </headerFooter>
    </customSheetView>
    <customSheetView guid="{D8D3A042-2CA2-4641-BB44-BC182917D730}" scale="85" showGridLines="0" printArea="1">
      <selection activeCell="C27" sqref="C27"/>
      <rowBreaks count="1" manualBreakCount="1">
        <brk id="36" min="1" max="8" man="1"/>
      </rowBreaks>
      <pageMargins left="0.25" right="0.25" top="0.75" bottom="0.75" header="0.3" footer="0.3"/>
      <pageSetup paperSize="5" scale="73" fitToWidth="0" fitToHeight="0" orientation="landscape" r:id="rId3"/>
      <headerFooter>
        <oddFooter>&amp;C&amp;"Arial,Regular"&amp;14Page &amp;P of &amp;N</oddFooter>
      </headerFooter>
    </customSheetView>
  </customSheetViews>
  <conditionalFormatting sqref="E46">
    <cfRule type="containsText" dxfId="3" priority="1" operator="containsText" text="ERROR">
      <formula>NOT(ISERROR(SEARCH("ERROR",E46)))</formula>
    </cfRule>
    <cfRule type="containsText" dxfId="2" priority="2" operator="containsText" text="OK">
      <formula>NOT(ISERROR(SEARCH("OK",E46)))</formula>
    </cfRule>
  </conditionalFormatting>
  <dataValidations count="2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D22" xr:uid="{00000000-0002-0000-0300-000000000000}">
      <formula1>D20-E22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sqref="E22" xr:uid="{00000000-0002-0000-0300-000001000000}">
      <formula1>D20-D22</formula1>
    </dataValidation>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CSS." sqref="D20" xr:uid="{00000000-0002-0000-0300-000002000000}">
      <formula1>F19-E20</formula1>
    </dataValidation>
    <dataValidation allowBlank="1" showInputMessage="1" showErrorMessage="1" prompt="Type in county name. " sqref="C9" xr:uid="{00000000-0002-0000-0300-000003000000}"/>
    <dataValidation allowBlank="1" showInputMessage="1" showErrorMessage="1" prompt="Type in date. " sqref="G9" xr:uid="{00000000-0002-0000-0300-000004000000}"/>
    <dataValidation allowBlank="1" showInputMessage="1" showErrorMessage="1" prompt="Type in the amount of Component Interest Earned for CSS." sqref="D14" xr:uid="{00000000-0002-0000-0300-000005000000}"/>
    <dataValidation allowBlank="1" showInputMessage="1" showErrorMessage="1" prompt="Type in the amount of Component Interest Earned for PEI." sqref="E14" xr:uid="{00000000-0002-0000-0300-000006000000}"/>
    <dataValidation allowBlank="1" showInputMessage="1" showErrorMessage="1" prompt="Type in the amount of Component Interest Earned for INN." sqref="F14" xr:uid="{00000000-0002-0000-0300-000007000000}"/>
    <dataValidation allowBlank="1" showInputMessage="1" showErrorMessage="1" prompt="Type in the amount of Component Interest Earned for WET." sqref="G14" xr:uid="{00000000-0002-0000-0300-000008000000}"/>
    <dataValidation allowBlank="1" showInputMessage="1" showErrorMessage="1" prompt="Type in the amount of Component Interest Earned for CFTN." sqref="H14" xr:uid="{00000000-0002-0000-0300-000009000000}"/>
    <dataValidation allowBlank="1" showInputMessage="1" showErrorMessage="1" prompt="Type in the Joint Powers Authority Interest Earned for CSS. " sqref="D15" xr:uid="{00000000-0002-0000-0300-00000A000000}"/>
    <dataValidation allowBlank="1" showInputMessage="1" showErrorMessage="1" prompt="Type in the Joint Powers Authority Interest Earned for PEI. " sqref="E15" xr:uid="{00000000-0002-0000-0300-00000B000000}"/>
    <dataValidation allowBlank="1" showInputMessage="1" showErrorMessage="1" prompt="Type in the Joint Powers Authority Interest Earned for INN. " sqref="F15" xr:uid="{00000000-0002-0000-0300-00000C000000}"/>
    <dataValidation allowBlank="1" showInputMessage="1" showErrorMessage="1" prompt="Type in the Joint Powers Authority Interest Earned for WET. " sqref="G15" xr:uid="{00000000-0002-0000-0300-00000D000000}"/>
    <dataValidation allowBlank="1" showInputMessage="1" showErrorMessage="1" prompt="Type in the Joint Powers Authority Interest Earned for CFTN. " sqref="H15" xr:uid="{00000000-0002-0000-0300-00000E000000}"/>
    <dataValidation allowBlank="1" showInputMessage="1" showErrorMessage="1" prompt="Type in the TOTAL for the Local Prudent Reserve Beginning Balance. " sqref="F19" xr:uid="{00000000-0002-0000-0300-00000F000000}"/>
    <dataValidation allowBlank="1" showInputMessage="1" showErrorMessage="1" prompt="Type in the Total WET RP." sqref="D43" xr:uid="{00000000-0002-0000-0300-000010000000}"/>
    <dataValidation allowBlank="1" showInputMessage="1" showErrorMessage="1" prompt="Type in the Total MHSA HP." sqref="D45" xr:uid="{00000000-0002-0000-0300-000011000000}"/>
    <dataValidation allowBlank="1" showInputMessage="1" showErrorMessage="1" prompt="Type in the amount for the Total Mental Health Services for Veterans. " sqref="D46" xr:uid="{00000000-0002-0000-0300-000012000000}"/>
    <dataValidation type="whole" operator="lessThanOrEqual" showInputMessage="1" showErrorMessage="1" errorTitle="Prudent Reserve Balance Exceeded" error="Combined transfers to CSS &amp; PEI cannot exceed total available Prudent Reserve (PR), (Unspent PR +Interest earned this Fiscal Year). Enter whole numbers only. " prompt="Type in the amount of Transfer from Local Prudent Reserve for PEI." sqref="E20" xr:uid="{00000000-0002-0000-0300-000013000000}">
      <formula1>G19-F20</formula1>
    </dataValidation>
  </dataValidations>
  <pageMargins left="0.25" right="0.25" top="0.75" bottom="0.75" header="0.3" footer="0.3"/>
  <pageSetup scale="60" orientation="landscape" r:id="rId4"/>
  <headerFooter>
    <oddFooter>&amp;C&amp;"Arial,Regular"&amp;14Page &amp;P of &amp;N</oddFooter>
  </headerFooter>
  <rowBreaks count="1" manualBreakCount="1">
    <brk id="36" max="8"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81"/>
  <sheetViews>
    <sheetView topLeftCell="A13" zoomScaleNormal="100" workbookViewId="0">
      <selection activeCell="A4" sqref="A4"/>
    </sheetView>
  </sheetViews>
  <sheetFormatPr defaultColWidth="0" defaultRowHeight="15" zeroHeight="1" x14ac:dyDescent="0.25"/>
  <cols>
    <col min="1" max="1" width="128.140625" style="334" customWidth="1"/>
    <col min="2" max="6" width="9.140625" style="334" hidden="1" customWidth="1"/>
    <col min="7" max="16384" width="9.140625" style="334" hidden="1"/>
  </cols>
  <sheetData>
    <row r="1" spans="1:1" ht="13.5" customHeight="1" x14ac:dyDescent="0.25">
      <c r="A1" s="333" t="s">
        <v>773</v>
      </c>
    </row>
    <row r="2" spans="1:1" ht="15.75" x14ac:dyDescent="0.25">
      <c r="A2" s="335" t="s">
        <v>313</v>
      </c>
    </row>
    <row r="3" spans="1:1" ht="15.75" x14ac:dyDescent="0.25">
      <c r="A3" s="335" t="s">
        <v>312</v>
      </c>
    </row>
    <row r="4" spans="1:1" ht="15.75" x14ac:dyDescent="0.25">
      <c r="A4" s="335" t="s">
        <v>314</v>
      </c>
    </row>
    <row r="5" spans="1:1" ht="15.75" x14ac:dyDescent="0.25">
      <c r="A5" s="336" t="s">
        <v>315</v>
      </c>
    </row>
    <row r="6" spans="1:1" ht="15.75" x14ac:dyDescent="0.25">
      <c r="A6" s="336" t="s">
        <v>316</v>
      </c>
    </row>
    <row r="7" spans="1:1" ht="15.75" x14ac:dyDescent="0.25">
      <c r="A7" s="336" t="s">
        <v>317</v>
      </c>
    </row>
    <row r="8" spans="1:1" ht="15.75" x14ac:dyDescent="0.25">
      <c r="A8" s="336" t="s">
        <v>318</v>
      </c>
    </row>
    <row r="9" spans="1:1" ht="15.75" x14ac:dyDescent="0.25">
      <c r="A9" s="336" t="s">
        <v>695</v>
      </c>
    </row>
    <row r="10" spans="1:1" ht="60" x14ac:dyDescent="0.25">
      <c r="A10" s="340" t="s">
        <v>319</v>
      </c>
    </row>
    <row r="11" spans="1:1" ht="30.75" x14ac:dyDescent="0.25">
      <c r="A11" s="336" t="s">
        <v>320</v>
      </c>
    </row>
    <row r="12" spans="1:1" ht="30.75" x14ac:dyDescent="0.25">
      <c r="A12" s="336" t="s">
        <v>321</v>
      </c>
    </row>
    <row r="13" spans="1:1" ht="30.75" x14ac:dyDescent="0.25">
      <c r="A13" s="336" t="s">
        <v>322</v>
      </c>
    </row>
    <row r="14" spans="1:1" ht="30.75" x14ac:dyDescent="0.25">
      <c r="A14" s="336" t="s">
        <v>323</v>
      </c>
    </row>
    <row r="15" spans="1:1" ht="30.75" x14ac:dyDescent="0.25">
      <c r="A15" s="336" t="s">
        <v>324</v>
      </c>
    </row>
    <row r="16" spans="1:1" ht="15.75" x14ac:dyDescent="0.25">
      <c r="A16" s="336" t="s">
        <v>424</v>
      </c>
    </row>
    <row r="17" spans="1:1" ht="15.75" x14ac:dyDescent="0.25">
      <c r="A17" s="335" t="s">
        <v>325</v>
      </c>
    </row>
    <row r="18" spans="1:1" ht="15.75" x14ac:dyDescent="0.25">
      <c r="A18" s="335" t="s">
        <v>326</v>
      </c>
    </row>
    <row r="19" spans="1:1" ht="30.75" x14ac:dyDescent="0.25">
      <c r="A19" s="335" t="s">
        <v>327</v>
      </c>
    </row>
    <row r="20" spans="1:1" ht="15.75" x14ac:dyDescent="0.25">
      <c r="A20" s="335" t="s">
        <v>328</v>
      </c>
    </row>
    <row r="21" spans="1:1" ht="15.75" x14ac:dyDescent="0.25">
      <c r="A21" s="335" t="s">
        <v>329</v>
      </c>
    </row>
    <row r="22" spans="1:1" ht="15.75" x14ac:dyDescent="0.25">
      <c r="A22" s="335" t="s">
        <v>728</v>
      </c>
    </row>
    <row r="23" spans="1:1" ht="15.75" x14ac:dyDescent="0.25">
      <c r="A23" s="335" t="s">
        <v>330</v>
      </c>
    </row>
    <row r="24" spans="1:1" ht="15.75" x14ac:dyDescent="0.25">
      <c r="A24" s="335" t="s">
        <v>331</v>
      </c>
    </row>
    <row r="25" spans="1:1" ht="15.75" x14ac:dyDescent="0.25">
      <c r="A25" s="335" t="s">
        <v>332</v>
      </c>
    </row>
    <row r="26" spans="1:1" ht="15.75" x14ac:dyDescent="0.25">
      <c r="A26" s="335" t="s">
        <v>333</v>
      </c>
    </row>
    <row r="27" spans="1:1" ht="15.75" x14ac:dyDescent="0.25">
      <c r="A27" s="335" t="s">
        <v>334</v>
      </c>
    </row>
    <row r="28" spans="1:1" ht="15" customHeight="1" x14ac:dyDescent="0.25">
      <c r="A28" s="335" t="s">
        <v>749</v>
      </c>
    </row>
    <row r="29" spans="1:1" ht="15" customHeight="1" x14ac:dyDescent="0.25">
      <c r="A29" s="335" t="s">
        <v>335</v>
      </c>
    </row>
    <row r="30" spans="1:1" ht="15" customHeight="1" x14ac:dyDescent="0.25">
      <c r="A30" s="335" t="s">
        <v>336</v>
      </c>
    </row>
    <row r="31" spans="1:1" ht="30.75" x14ac:dyDescent="0.25">
      <c r="A31" s="335" t="s">
        <v>750</v>
      </c>
    </row>
    <row r="32" spans="1:1" ht="30.75" x14ac:dyDescent="0.25">
      <c r="A32" s="335" t="s">
        <v>337</v>
      </c>
    </row>
    <row r="33" spans="1:1" ht="15.75" x14ac:dyDescent="0.25">
      <c r="A33" s="335" t="s">
        <v>338</v>
      </c>
    </row>
    <row r="34" spans="1:1" ht="15.75" x14ac:dyDescent="0.25">
      <c r="A34" s="335" t="s">
        <v>339</v>
      </c>
    </row>
    <row r="35" spans="1:1" ht="15.75" x14ac:dyDescent="0.25">
      <c r="A35" s="335" t="s">
        <v>340</v>
      </c>
    </row>
    <row r="36" spans="1:1" ht="15.75" x14ac:dyDescent="0.25">
      <c r="A36" s="335" t="s">
        <v>341</v>
      </c>
    </row>
    <row r="37" spans="1:1" ht="15.75" x14ac:dyDescent="0.25">
      <c r="A37" s="335" t="s">
        <v>342</v>
      </c>
    </row>
    <row r="38" spans="1:1" ht="15.75" x14ac:dyDescent="0.25">
      <c r="A38" s="335" t="s">
        <v>343</v>
      </c>
    </row>
    <row r="39" spans="1:1" ht="15.75" x14ac:dyDescent="0.25">
      <c r="A39" s="335" t="s">
        <v>344</v>
      </c>
    </row>
    <row r="40" spans="1:1" ht="15.75" x14ac:dyDescent="0.25">
      <c r="A40" s="335" t="s">
        <v>345</v>
      </c>
    </row>
    <row r="41" spans="1:1" ht="15.75" x14ac:dyDescent="0.25">
      <c r="A41" s="335" t="s">
        <v>346</v>
      </c>
    </row>
    <row r="42" spans="1:1" ht="15.75" x14ac:dyDescent="0.25">
      <c r="A42" s="335" t="s">
        <v>347</v>
      </c>
    </row>
    <row r="43" spans="1:1" ht="15.75" x14ac:dyDescent="0.25">
      <c r="A43" s="335" t="s">
        <v>348</v>
      </c>
    </row>
    <row r="44" spans="1:1" ht="15.75" x14ac:dyDescent="0.25">
      <c r="A44" s="335" t="s">
        <v>349</v>
      </c>
    </row>
    <row r="45" spans="1:1" ht="15.75" x14ac:dyDescent="0.25">
      <c r="A45" s="335" t="s">
        <v>350</v>
      </c>
    </row>
    <row r="46" spans="1:1" ht="15.75" x14ac:dyDescent="0.25">
      <c r="A46" s="335" t="s">
        <v>351</v>
      </c>
    </row>
    <row r="47" spans="1:1" ht="15.75" x14ac:dyDescent="0.25">
      <c r="A47" s="335" t="s">
        <v>352</v>
      </c>
    </row>
    <row r="48" spans="1:1" ht="15.75" x14ac:dyDescent="0.25">
      <c r="A48" s="335" t="s">
        <v>353</v>
      </c>
    </row>
    <row r="49" spans="1:1" ht="15.75" x14ac:dyDescent="0.25">
      <c r="A49" s="335" t="s">
        <v>354</v>
      </c>
    </row>
    <row r="50" spans="1:1" ht="15.75" x14ac:dyDescent="0.25">
      <c r="A50" s="335" t="s">
        <v>355</v>
      </c>
    </row>
    <row r="51" spans="1:1" ht="15.75" x14ac:dyDescent="0.25">
      <c r="A51" s="335" t="s">
        <v>356</v>
      </c>
    </row>
    <row r="52" spans="1:1" ht="15.75" x14ac:dyDescent="0.25">
      <c r="A52" s="335" t="s">
        <v>357</v>
      </c>
    </row>
    <row r="53" spans="1:1" ht="15.75" x14ac:dyDescent="0.25">
      <c r="A53" s="335" t="s">
        <v>358</v>
      </c>
    </row>
    <row r="54" spans="1:1" ht="15.75" x14ac:dyDescent="0.25">
      <c r="A54" s="335" t="s">
        <v>359</v>
      </c>
    </row>
    <row r="55" spans="1:1" ht="15.75" x14ac:dyDescent="0.25">
      <c r="A55" s="335" t="s">
        <v>360</v>
      </c>
    </row>
    <row r="56" spans="1:1" ht="15.75" x14ac:dyDescent="0.25">
      <c r="A56" s="335" t="s">
        <v>361</v>
      </c>
    </row>
    <row r="57" spans="1:1" ht="15.75" x14ac:dyDescent="0.25">
      <c r="A57" s="335" t="s">
        <v>362</v>
      </c>
    </row>
    <row r="58" spans="1:1" ht="15.75" x14ac:dyDescent="0.25">
      <c r="A58" s="335" t="s">
        <v>363</v>
      </c>
    </row>
    <row r="59" spans="1:1" ht="15.75" x14ac:dyDescent="0.25">
      <c r="A59" s="335" t="s">
        <v>364</v>
      </c>
    </row>
    <row r="60" spans="1:1" ht="15.75" x14ac:dyDescent="0.25">
      <c r="A60" s="335" t="s">
        <v>365</v>
      </c>
    </row>
    <row r="61" spans="1:1" ht="15.75" x14ac:dyDescent="0.25">
      <c r="A61" s="335" t="s">
        <v>366</v>
      </c>
    </row>
    <row r="62" spans="1:1" ht="15.75" x14ac:dyDescent="0.25">
      <c r="A62" s="335" t="s">
        <v>367</v>
      </c>
    </row>
    <row r="63" spans="1:1" ht="15.75" x14ac:dyDescent="0.25">
      <c r="A63" s="335" t="s">
        <v>368</v>
      </c>
    </row>
    <row r="64" spans="1:1" ht="15.75" x14ac:dyDescent="0.25">
      <c r="A64" s="335" t="s">
        <v>369</v>
      </c>
    </row>
    <row r="65" spans="1:1" ht="15.75" x14ac:dyDescent="0.25">
      <c r="A65" s="335" t="s">
        <v>370</v>
      </c>
    </row>
    <row r="66" spans="1:1" ht="15.75" x14ac:dyDescent="0.25">
      <c r="A66" s="335" t="s">
        <v>371</v>
      </c>
    </row>
    <row r="67" spans="1:1" ht="15.75" x14ac:dyDescent="0.25">
      <c r="A67" s="335" t="s">
        <v>372</v>
      </c>
    </row>
    <row r="68" spans="1:1" ht="15.75" x14ac:dyDescent="0.25">
      <c r="A68" s="335" t="s">
        <v>373</v>
      </c>
    </row>
    <row r="69" spans="1:1" ht="15.75" x14ac:dyDescent="0.25">
      <c r="A69" s="335" t="s">
        <v>374</v>
      </c>
    </row>
    <row r="70" spans="1:1" ht="15.75" x14ac:dyDescent="0.25">
      <c r="A70" s="335" t="s">
        <v>375</v>
      </c>
    </row>
    <row r="71" spans="1:1" ht="15.75" x14ac:dyDescent="0.25">
      <c r="A71" s="335" t="s">
        <v>376</v>
      </c>
    </row>
    <row r="72" spans="1:1" ht="15.75" x14ac:dyDescent="0.25">
      <c r="A72" s="335" t="s">
        <v>377</v>
      </c>
    </row>
    <row r="73" spans="1:1" ht="15.75" x14ac:dyDescent="0.25">
      <c r="A73" s="335" t="s">
        <v>729</v>
      </c>
    </row>
    <row r="74" spans="1:1" ht="45.75" customHeight="1" x14ac:dyDescent="0.25">
      <c r="A74" s="335" t="s">
        <v>378</v>
      </c>
    </row>
    <row r="75" spans="1:1" ht="47.25" customHeight="1" x14ac:dyDescent="0.25">
      <c r="A75" s="335" t="s">
        <v>379</v>
      </c>
    </row>
    <row r="76" spans="1:1" ht="49.5" customHeight="1" x14ac:dyDescent="0.25">
      <c r="A76" s="335" t="s">
        <v>380</v>
      </c>
    </row>
    <row r="77" spans="1:1" ht="30.75" x14ac:dyDescent="0.25">
      <c r="A77" s="335" t="s">
        <v>381</v>
      </c>
    </row>
    <row r="78" spans="1:1" ht="15.75" x14ac:dyDescent="0.25">
      <c r="A78" s="335" t="s">
        <v>730</v>
      </c>
    </row>
    <row r="79" spans="1:1" ht="30.75" x14ac:dyDescent="0.25">
      <c r="A79" s="335" t="s">
        <v>382</v>
      </c>
    </row>
    <row r="80" spans="1:1" ht="60.75" x14ac:dyDescent="0.25">
      <c r="A80" s="335" t="s">
        <v>383</v>
      </c>
    </row>
    <row r="81" spans="1:1" hidden="1" x14ac:dyDescent="0.25">
      <c r="A81" s="341"/>
    </row>
  </sheetData>
  <sheetProtection password="C72E" sheet="1" objects="1" scenarios="1"/>
  <pageMargins left="0.7" right="0.7" top="0.75" bottom="0.75" header="0.3" footer="0.3"/>
  <pageSetup orientation="portrait" r:id="rId1"/>
  <rowBreaks count="1" manualBreakCount="1">
    <brk id="31"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autoPageBreaks="0" fitToPage="1"/>
  </sheetPr>
  <dimension ref="A1:M133"/>
  <sheetViews>
    <sheetView showGridLines="0" topLeftCell="B25" zoomScale="80" zoomScaleNormal="80" zoomScaleSheetLayoutView="40" zoomScalePageLayoutView="70" workbookViewId="0">
      <selection activeCell="I44" sqref="I44"/>
    </sheetView>
  </sheetViews>
  <sheetFormatPr defaultColWidth="0" defaultRowHeight="15.75" zeroHeight="1" x14ac:dyDescent="0.25"/>
  <cols>
    <col min="1" max="1" width="2.7109375" style="105" customWidth="1"/>
    <col min="2" max="2" width="6.7109375" style="105" customWidth="1"/>
    <col min="3" max="3" width="13.5703125" style="105" customWidth="1"/>
    <col min="4" max="5" width="50.7109375" style="105" customWidth="1"/>
    <col min="6" max="6" width="20.7109375" style="105" customWidth="1"/>
    <col min="7" max="7" width="27.5703125" style="105" bestFit="1" customWidth="1"/>
    <col min="8" max="8" width="21.5703125" style="105" customWidth="1"/>
    <col min="9" max="9" width="24.42578125" style="105" customWidth="1"/>
    <col min="10" max="10" width="17.7109375" style="105" customWidth="1"/>
    <col min="11" max="11" width="23" style="105" customWidth="1"/>
    <col min="12" max="12" width="20.140625" style="105" customWidth="1"/>
    <col min="13" max="13" width="40.28515625" hidden="1" customWidth="1"/>
    <col min="14" max="15" width="9.140625" hidden="1" customWidth="1"/>
    <col min="16" max="16384" width="9.140625" hidden="1"/>
  </cols>
  <sheetData>
    <row r="1" spans="1:12" s="20" customFormat="1" ht="15" x14ac:dyDescent="0.2">
      <c r="A1" s="327" t="s">
        <v>774</v>
      </c>
      <c r="B1" s="328" t="s">
        <v>277</v>
      </c>
      <c r="E1" s="146"/>
      <c r="I1" s="146"/>
      <c r="L1" s="330" t="s">
        <v>275</v>
      </c>
    </row>
    <row r="2" spans="1:12" s="20" customFormat="1" thickBot="1" x14ac:dyDescent="0.25">
      <c r="B2" s="329" t="s">
        <v>276</v>
      </c>
      <c r="C2" s="41"/>
      <c r="D2" s="41"/>
      <c r="E2" s="171"/>
      <c r="F2" s="41"/>
      <c r="G2" s="41"/>
      <c r="H2" s="41"/>
      <c r="I2" s="171"/>
      <c r="J2" s="41"/>
      <c r="K2" s="41"/>
      <c r="L2" s="171"/>
    </row>
    <row r="3" spans="1:12" s="20" customFormat="1" ht="15" x14ac:dyDescent="0.2">
      <c r="E3" s="146"/>
      <c r="G3" s="146"/>
      <c r="I3" s="146"/>
    </row>
    <row r="4" spans="1:12" s="105" customFormat="1" ht="15" x14ac:dyDescent="0.2">
      <c r="B4" s="331" t="s">
        <v>741</v>
      </c>
    </row>
    <row r="5" spans="1:12" ht="18" x14ac:dyDescent="0.25">
      <c r="B5" s="332" t="str">
        <f>'1. Information'!B5</f>
        <v>Annual Mental Health Services Act (MHSA) Revenue and Expenditure Report</v>
      </c>
      <c r="C5" s="172"/>
      <c r="D5" s="172"/>
      <c r="E5" s="172"/>
      <c r="F5" s="172"/>
      <c r="G5" s="172"/>
      <c r="H5" s="172"/>
      <c r="I5" s="172"/>
      <c r="J5" s="172"/>
      <c r="K5" s="172"/>
    </row>
    <row r="6" spans="1:12" ht="18" x14ac:dyDescent="0.25">
      <c r="B6" s="332" t="str">
        <f>'1. Information'!B6</f>
        <v>Fiscal Year: 2021-22</v>
      </c>
      <c r="C6" s="172"/>
      <c r="D6" s="172"/>
      <c r="E6" s="172"/>
      <c r="F6" s="172"/>
      <c r="G6" s="172"/>
      <c r="H6" s="172"/>
      <c r="I6" s="172"/>
      <c r="J6" s="172"/>
      <c r="K6" s="172"/>
    </row>
    <row r="7" spans="1:12" ht="18" x14ac:dyDescent="0.25">
      <c r="B7" s="332" t="s">
        <v>286</v>
      </c>
      <c r="C7" s="172"/>
      <c r="D7" s="172"/>
      <c r="E7" s="172"/>
      <c r="F7" s="172"/>
      <c r="G7" s="172"/>
      <c r="H7" s="172"/>
      <c r="I7" s="172"/>
      <c r="J7" s="172"/>
      <c r="K7" s="172"/>
    </row>
    <row r="8" spans="1:12" x14ac:dyDescent="0.25">
      <c r="B8" s="14"/>
      <c r="C8" s="14"/>
      <c r="D8" s="14"/>
      <c r="E8" s="14"/>
      <c r="F8" s="14"/>
      <c r="G8" s="14"/>
      <c r="H8" s="14"/>
      <c r="I8" s="14"/>
      <c r="J8" s="14"/>
      <c r="K8" s="14"/>
    </row>
    <row r="9" spans="1:12" x14ac:dyDescent="0.25">
      <c r="B9" s="139" t="s">
        <v>0</v>
      </c>
      <c r="C9" s="139"/>
      <c r="D9" s="156" t="str">
        <f>IF(ISBLANK('1. Information'!D11),"",'1. Information'!D11)</f>
        <v>Modoc</v>
      </c>
      <c r="F9" s="194" t="s">
        <v>1</v>
      </c>
      <c r="G9" s="195">
        <f>IF(ISBLANK('1. Information'!D9),"",'1. Information'!D9)</f>
        <v>45012</v>
      </c>
    </row>
    <row r="10" spans="1:12" x14ac:dyDescent="0.25">
      <c r="C10" s="3"/>
      <c r="D10" s="3"/>
      <c r="E10" s="3"/>
      <c r="G10" s="2"/>
      <c r="H10" s="108"/>
      <c r="K10"/>
    </row>
    <row r="11" spans="1:12" ht="18.75" thickBot="1" x14ac:dyDescent="0.3">
      <c r="B11" s="196" t="s">
        <v>214</v>
      </c>
      <c r="C11" s="197"/>
      <c r="D11" s="197"/>
      <c r="E11" s="197"/>
      <c r="F11" s="198"/>
      <c r="G11" s="199"/>
      <c r="H11" s="200"/>
      <c r="I11" s="198"/>
      <c r="J11" s="198"/>
      <c r="K11" s="198"/>
      <c r="L11"/>
    </row>
    <row r="12" spans="1:12" ht="16.5" thickTop="1" x14ac:dyDescent="0.25">
      <c r="B12" s="201"/>
      <c r="C12" s="3"/>
      <c r="D12" s="3"/>
      <c r="E12" s="3"/>
      <c r="F12" s="2"/>
      <c r="G12" s="108"/>
      <c r="L12"/>
    </row>
    <row r="13" spans="1:12" ht="15.75" customHeight="1" x14ac:dyDescent="0.25">
      <c r="B13" s="328"/>
      <c r="F13" s="187" t="s">
        <v>23</v>
      </c>
      <c r="G13" s="180" t="s">
        <v>25</v>
      </c>
      <c r="H13" s="202" t="s">
        <v>27</v>
      </c>
      <c r="I13" s="187" t="s">
        <v>202</v>
      </c>
      <c r="J13" s="187" t="s">
        <v>203</v>
      </c>
      <c r="K13" s="187" t="s">
        <v>204</v>
      </c>
      <c r="L13"/>
    </row>
    <row r="14" spans="1:12" ht="47.25" x14ac:dyDescent="0.25">
      <c r="B14" s="1"/>
      <c r="F14" s="203" t="s">
        <v>283</v>
      </c>
      <c r="G14" s="204" t="s">
        <v>4</v>
      </c>
      <c r="H14" s="205" t="s">
        <v>5</v>
      </c>
      <c r="I14" s="204" t="s">
        <v>26</v>
      </c>
      <c r="J14" s="204" t="s">
        <v>12</v>
      </c>
      <c r="K14" s="206" t="s">
        <v>222</v>
      </c>
      <c r="L14"/>
    </row>
    <row r="15" spans="1:12" ht="15.75" customHeight="1" x14ac:dyDescent="0.25">
      <c r="B15" s="187">
        <v>1</v>
      </c>
      <c r="C15" s="138" t="s">
        <v>6</v>
      </c>
      <c r="D15" s="193"/>
      <c r="E15" s="207"/>
      <c r="F15" s="112">
        <v>0</v>
      </c>
      <c r="G15" s="112">
        <v>0</v>
      </c>
      <c r="H15" s="112">
        <v>0</v>
      </c>
      <c r="I15" s="112">
        <v>0</v>
      </c>
      <c r="J15" s="112">
        <v>0</v>
      </c>
      <c r="K15" s="208">
        <f>SUM(F15:J15)</f>
        <v>0</v>
      </c>
      <c r="L15"/>
    </row>
    <row r="16" spans="1:12" ht="15" customHeight="1" x14ac:dyDescent="0.25">
      <c r="B16" s="187">
        <v>2</v>
      </c>
      <c r="C16" s="139" t="s">
        <v>7</v>
      </c>
      <c r="D16" s="209"/>
      <c r="E16" s="210"/>
      <c r="F16" s="112">
        <v>0</v>
      </c>
      <c r="G16" s="112">
        <v>0</v>
      </c>
      <c r="H16" s="112">
        <v>0</v>
      </c>
      <c r="I16" s="112">
        <v>0</v>
      </c>
      <c r="J16" s="112">
        <v>0</v>
      </c>
      <c r="K16" s="208">
        <f t="shared" ref="K16:K17" si="0">SUM(F16:J16)</f>
        <v>0</v>
      </c>
      <c r="L16"/>
    </row>
    <row r="17" spans="2:12" ht="15.75" customHeight="1" x14ac:dyDescent="0.25">
      <c r="B17" s="187">
        <v>3</v>
      </c>
      <c r="C17" s="139" t="s">
        <v>117</v>
      </c>
      <c r="D17" s="209"/>
      <c r="E17" s="210"/>
      <c r="F17" s="112">
        <v>87243</v>
      </c>
      <c r="G17" s="112">
        <v>74999</v>
      </c>
      <c r="H17" s="112">
        <v>0</v>
      </c>
      <c r="I17" s="112">
        <v>29391</v>
      </c>
      <c r="J17" s="112"/>
      <c r="K17" s="208">
        <f t="shared" si="0"/>
        <v>191633</v>
      </c>
      <c r="L17"/>
    </row>
    <row r="18" spans="2:12" x14ac:dyDescent="0.25">
      <c r="B18" s="187">
        <v>4</v>
      </c>
      <c r="C18" s="139" t="s">
        <v>187</v>
      </c>
      <c r="D18" s="209"/>
      <c r="E18" s="210"/>
      <c r="F18" s="112">
        <v>0</v>
      </c>
      <c r="G18" s="211"/>
      <c r="H18" s="211"/>
      <c r="I18" s="211"/>
      <c r="J18" s="211"/>
      <c r="K18" s="208">
        <f>F18</f>
        <v>0</v>
      </c>
      <c r="L18"/>
    </row>
    <row r="19" spans="2:12" x14ac:dyDescent="0.25">
      <c r="B19" s="187">
        <v>5</v>
      </c>
      <c r="C19" s="139" t="s">
        <v>284</v>
      </c>
      <c r="D19" s="209"/>
      <c r="E19" s="210"/>
      <c r="F19" s="112"/>
      <c r="G19" s="211"/>
      <c r="H19" s="211"/>
      <c r="I19" s="211"/>
      <c r="J19" s="211"/>
      <c r="K19" s="208">
        <f t="shared" ref="K19:K24" si="1">F19</f>
        <v>0</v>
      </c>
      <c r="L19"/>
    </row>
    <row r="20" spans="2:12" ht="15.75" customHeight="1" x14ac:dyDescent="0.25">
      <c r="B20" s="187">
        <v>6</v>
      </c>
      <c r="C20" s="139" t="s">
        <v>186</v>
      </c>
      <c r="D20" s="209"/>
      <c r="E20" s="210"/>
      <c r="F20" s="112">
        <v>0</v>
      </c>
      <c r="G20" s="211"/>
      <c r="H20" s="211"/>
      <c r="I20" s="211"/>
      <c r="J20" s="211"/>
      <c r="K20" s="208">
        <f t="shared" si="1"/>
        <v>0</v>
      </c>
      <c r="L20"/>
    </row>
    <row r="21" spans="2:12" x14ac:dyDescent="0.25">
      <c r="B21" s="187">
        <v>7</v>
      </c>
      <c r="C21" s="209" t="s">
        <v>247</v>
      </c>
      <c r="D21" s="212"/>
      <c r="E21" s="210"/>
      <c r="F21" s="112">
        <v>0</v>
      </c>
      <c r="G21" s="213"/>
      <c r="H21" s="213"/>
      <c r="I21" s="213"/>
      <c r="J21" s="213"/>
      <c r="K21" s="208">
        <f t="shared" si="1"/>
        <v>0</v>
      </c>
      <c r="L21"/>
    </row>
    <row r="22" spans="2:12" x14ac:dyDescent="0.25">
      <c r="B22" s="187">
        <v>8</v>
      </c>
      <c r="C22" s="209" t="s">
        <v>192</v>
      </c>
      <c r="D22" s="212"/>
      <c r="E22" s="210"/>
      <c r="F22" s="112">
        <v>0</v>
      </c>
      <c r="G22" s="213"/>
      <c r="H22" s="213"/>
      <c r="I22" s="213"/>
      <c r="J22" s="213"/>
      <c r="K22" s="208">
        <f t="shared" si="1"/>
        <v>0</v>
      </c>
      <c r="L22"/>
    </row>
    <row r="23" spans="2:12" x14ac:dyDescent="0.25">
      <c r="B23" s="187">
        <v>9</v>
      </c>
      <c r="C23" s="209" t="s">
        <v>193</v>
      </c>
      <c r="D23" s="212"/>
      <c r="E23" s="210"/>
      <c r="F23" s="112">
        <v>0</v>
      </c>
      <c r="G23" s="213"/>
      <c r="H23" s="213"/>
      <c r="I23" s="213"/>
      <c r="J23" s="213"/>
      <c r="K23" s="208">
        <f t="shared" si="1"/>
        <v>0</v>
      </c>
      <c r="L23"/>
    </row>
    <row r="24" spans="2:12" x14ac:dyDescent="0.25">
      <c r="B24" s="187">
        <v>10</v>
      </c>
      <c r="C24" s="209" t="s">
        <v>191</v>
      </c>
      <c r="D24" s="212"/>
      <c r="E24" s="210"/>
      <c r="F24" s="112">
        <v>0</v>
      </c>
      <c r="G24" s="213"/>
      <c r="H24" s="213"/>
      <c r="I24" s="213"/>
      <c r="J24" s="213"/>
      <c r="K24" s="208">
        <f t="shared" si="1"/>
        <v>0</v>
      </c>
      <c r="L24"/>
    </row>
    <row r="25" spans="2:12" ht="15.75" customHeight="1" x14ac:dyDescent="0.25">
      <c r="B25" s="187">
        <v>11</v>
      </c>
      <c r="C25" s="139" t="s">
        <v>123</v>
      </c>
      <c r="D25" s="209"/>
      <c r="E25" s="210"/>
      <c r="F25" s="211">
        <f>SUM(G34:G133)</f>
        <v>707625</v>
      </c>
      <c r="G25" s="213">
        <f>SUM(H34:H133)</f>
        <v>1220718</v>
      </c>
      <c r="H25" s="213">
        <f>SUM(I34:I133)</f>
        <v>0</v>
      </c>
      <c r="I25" s="213">
        <f>SUM(J34:J133)</f>
        <v>222892</v>
      </c>
      <c r="J25" s="213">
        <f>SUM(K34:K133)</f>
        <v>256909</v>
      </c>
      <c r="K25" s="213">
        <f>SUM(F25:J25)</f>
        <v>2408144</v>
      </c>
      <c r="L25"/>
    </row>
    <row r="26" spans="2:12" ht="30.95" customHeight="1" x14ac:dyDescent="0.25">
      <c r="B26" s="187">
        <v>12</v>
      </c>
      <c r="C26" s="214" t="s">
        <v>190</v>
      </c>
      <c r="D26" s="215"/>
      <c r="E26" s="216"/>
      <c r="F26" s="217">
        <f t="shared" ref="F26" si="2">SUM(F15:F17,F19:F25)</f>
        <v>794868</v>
      </c>
      <c r="G26" s="217">
        <f>SUM(G15:G17,G25)</f>
        <v>1295717</v>
      </c>
      <c r="H26" s="218">
        <f>SUM(H15:H17,H25)</f>
        <v>0</v>
      </c>
      <c r="I26" s="217">
        <f>SUM(I15:I17,I25)</f>
        <v>252283</v>
      </c>
      <c r="J26" s="217">
        <f>SUM(J15:J17,J25)</f>
        <v>256909</v>
      </c>
      <c r="K26" s="217">
        <f>SUM(F26:J26)</f>
        <v>2599777</v>
      </c>
      <c r="L26"/>
    </row>
    <row r="27" spans="2:12" ht="30.95" customHeight="1" x14ac:dyDescent="0.25">
      <c r="B27" s="187">
        <v>13</v>
      </c>
      <c r="C27" s="219" t="s">
        <v>675</v>
      </c>
      <c r="D27" s="219"/>
      <c r="E27" s="219"/>
      <c r="F27" s="217">
        <f>SUM(F15:F17,F19,F20,F25)</f>
        <v>794868</v>
      </c>
      <c r="G27" s="217">
        <f>SUM(G15:G17,G25)</f>
        <v>1295717</v>
      </c>
      <c r="H27" s="217">
        <f t="shared" ref="H27:J27" si="3">SUM(H15:H17,H25)</f>
        <v>0</v>
      </c>
      <c r="I27" s="217">
        <f t="shared" si="3"/>
        <v>252283</v>
      </c>
      <c r="J27" s="217">
        <f t="shared" si="3"/>
        <v>256909</v>
      </c>
      <c r="K27" s="217">
        <f>SUM(F27:J27)</f>
        <v>2599777</v>
      </c>
      <c r="L27"/>
    </row>
    <row r="28" spans="2:12" x14ac:dyDescent="0.25">
      <c r="D28" s="2"/>
      <c r="E28" s="2"/>
      <c r="F28" s="10"/>
    </row>
    <row r="29" spans="2:12" x14ac:dyDescent="0.25">
      <c r="C29" s="9"/>
      <c r="D29" s="2"/>
      <c r="E29" s="2"/>
      <c r="F29" s="11"/>
    </row>
    <row r="30" spans="2:12" ht="18.75" thickBot="1" x14ac:dyDescent="0.3">
      <c r="B30" s="220" t="s">
        <v>215</v>
      </c>
      <c r="C30" s="221"/>
      <c r="D30" s="199"/>
      <c r="E30" s="199"/>
      <c r="F30" s="222"/>
      <c r="G30" s="198"/>
      <c r="H30" s="198"/>
      <c r="I30" s="198"/>
      <c r="J30" s="198"/>
      <c r="K30" s="198"/>
      <c r="L30" s="198"/>
    </row>
    <row r="31" spans="2:12" ht="16.5" thickTop="1" x14ac:dyDescent="0.25">
      <c r="B31" s="223"/>
      <c r="C31" s="9"/>
      <c r="D31" s="2"/>
      <c r="E31" s="2"/>
      <c r="F31" s="11"/>
    </row>
    <row r="32" spans="2:12" x14ac:dyDescent="0.25">
      <c r="B32" s="346"/>
      <c r="C32" s="187" t="s">
        <v>23</v>
      </c>
      <c r="D32" s="180" t="s">
        <v>25</v>
      </c>
      <c r="E32" s="180" t="s">
        <v>27</v>
      </c>
      <c r="F32" s="187" t="s">
        <v>202</v>
      </c>
      <c r="G32" s="180" t="s">
        <v>203</v>
      </c>
      <c r="H32" s="180" t="s">
        <v>204</v>
      </c>
      <c r="I32" s="187" t="s">
        <v>213</v>
      </c>
      <c r="J32" s="180" t="s">
        <v>205</v>
      </c>
      <c r="K32" s="180" t="s">
        <v>206</v>
      </c>
      <c r="L32" s="180" t="s">
        <v>207</v>
      </c>
    </row>
    <row r="33" spans="2:12" ht="87.75" customHeight="1" x14ac:dyDescent="0.25">
      <c r="B33" s="224" t="s">
        <v>120</v>
      </c>
      <c r="C33" s="225" t="s">
        <v>168</v>
      </c>
      <c r="D33" s="226" t="s">
        <v>8</v>
      </c>
      <c r="E33" s="226" t="s">
        <v>3</v>
      </c>
      <c r="F33" s="226" t="s">
        <v>97</v>
      </c>
      <c r="G33" s="203" t="s">
        <v>283</v>
      </c>
      <c r="H33" s="226" t="s">
        <v>4</v>
      </c>
      <c r="I33" s="226" t="s">
        <v>5</v>
      </c>
      <c r="J33" s="226" t="s">
        <v>26</v>
      </c>
      <c r="K33" s="227" t="s">
        <v>12</v>
      </c>
      <c r="L33" s="206" t="s">
        <v>222</v>
      </c>
    </row>
    <row r="34" spans="2:12" x14ac:dyDescent="0.25">
      <c r="B34" s="228">
        <v>14</v>
      </c>
      <c r="C34" s="229">
        <f t="shared" ref="C34:C65" si="4">IF(L34&lt;&gt;0,VLOOKUP($D$9,Info_County_Code,2,FALSE),"")</f>
        <v>25</v>
      </c>
      <c r="D34" s="116" t="s">
        <v>798</v>
      </c>
      <c r="E34" s="116" t="s">
        <v>792</v>
      </c>
      <c r="F34" s="110" t="s">
        <v>95</v>
      </c>
      <c r="G34" s="109">
        <v>114320</v>
      </c>
      <c r="H34" s="109">
        <v>220513</v>
      </c>
      <c r="I34" s="109">
        <v>0</v>
      </c>
      <c r="J34" s="112">
        <v>40264</v>
      </c>
      <c r="K34" s="109">
        <v>46409</v>
      </c>
      <c r="L34" s="213">
        <f>SUM(G34:K34)</f>
        <v>421506</v>
      </c>
    </row>
    <row r="35" spans="2:12" x14ac:dyDescent="0.25">
      <c r="B35" s="228">
        <v>15</v>
      </c>
      <c r="C35" s="229">
        <f t="shared" si="4"/>
        <v>25</v>
      </c>
      <c r="D35" s="116" t="s">
        <v>799</v>
      </c>
      <c r="E35" s="116" t="s">
        <v>792</v>
      </c>
      <c r="F35" s="110" t="s">
        <v>96</v>
      </c>
      <c r="G35" s="109">
        <v>518533</v>
      </c>
      <c r="H35" s="109">
        <v>1000205</v>
      </c>
      <c r="I35" s="109">
        <v>0</v>
      </c>
      <c r="J35" s="112">
        <v>182628</v>
      </c>
      <c r="K35" s="109">
        <v>210500</v>
      </c>
      <c r="L35" s="213">
        <f t="shared" ref="L35:L98" si="5">SUM(G35:K35)</f>
        <v>1911866</v>
      </c>
    </row>
    <row r="36" spans="2:12" x14ac:dyDescent="0.25">
      <c r="B36" s="228">
        <v>16</v>
      </c>
      <c r="C36" s="229">
        <f t="shared" si="4"/>
        <v>25</v>
      </c>
      <c r="D36" s="116" t="s">
        <v>797</v>
      </c>
      <c r="E36" s="116" t="s">
        <v>792</v>
      </c>
      <c r="F36" s="110" t="s">
        <v>96</v>
      </c>
      <c r="G36" s="109">
        <v>74772</v>
      </c>
      <c r="H36" s="109">
        <v>0</v>
      </c>
      <c r="I36" s="109">
        <v>0</v>
      </c>
      <c r="J36" s="112">
        <v>0</v>
      </c>
      <c r="K36" s="109">
        <v>0</v>
      </c>
      <c r="L36" s="213">
        <f t="shared" si="5"/>
        <v>74772</v>
      </c>
    </row>
    <row r="37" spans="2:12" x14ac:dyDescent="0.25">
      <c r="B37" s="228">
        <v>17</v>
      </c>
      <c r="C37" s="229" t="str">
        <f t="shared" si="4"/>
        <v/>
      </c>
      <c r="D37" s="116"/>
      <c r="E37" s="116"/>
      <c r="F37" s="110"/>
      <c r="G37" s="109"/>
      <c r="H37" s="109"/>
      <c r="I37" s="109"/>
      <c r="J37" s="112"/>
      <c r="K37" s="109"/>
      <c r="L37" s="213">
        <f t="shared" si="5"/>
        <v>0</v>
      </c>
    </row>
    <row r="38" spans="2:12" x14ac:dyDescent="0.25">
      <c r="B38" s="228">
        <v>18</v>
      </c>
      <c r="C38" s="229" t="str">
        <f t="shared" si="4"/>
        <v/>
      </c>
      <c r="D38" s="116"/>
      <c r="E38" s="116"/>
      <c r="F38" s="110"/>
      <c r="G38" s="109"/>
      <c r="H38" s="109"/>
      <c r="I38" s="109"/>
      <c r="J38" s="112"/>
      <c r="K38" s="109"/>
      <c r="L38" s="213">
        <f t="shared" si="5"/>
        <v>0</v>
      </c>
    </row>
    <row r="39" spans="2:12" x14ac:dyDescent="0.25">
      <c r="B39" s="228">
        <v>19</v>
      </c>
      <c r="C39" s="229" t="str">
        <f t="shared" si="4"/>
        <v/>
      </c>
      <c r="D39" s="116"/>
      <c r="E39" s="116"/>
      <c r="F39" s="110"/>
      <c r="G39" s="109"/>
      <c r="H39" s="109"/>
      <c r="I39" s="109"/>
      <c r="J39" s="112"/>
      <c r="K39" s="109"/>
      <c r="L39" s="213">
        <f t="shared" si="5"/>
        <v>0</v>
      </c>
    </row>
    <row r="40" spans="2:12" x14ac:dyDescent="0.25">
      <c r="B40" s="228">
        <v>20</v>
      </c>
      <c r="C40" s="229" t="str">
        <f t="shared" si="4"/>
        <v/>
      </c>
      <c r="D40" s="116"/>
      <c r="E40" s="116"/>
      <c r="F40" s="110"/>
      <c r="G40" s="109"/>
      <c r="H40" s="109"/>
      <c r="I40" s="109"/>
      <c r="J40" s="112"/>
      <c r="K40" s="109"/>
      <c r="L40" s="213">
        <f t="shared" si="5"/>
        <v>0</v>
      </c>
    </row>
    <row r="41" spans="2:12" x14ac:dyDescent="0.25">
      <c r="B41" s="228">
        <v>21</v>
      </c>
      <c r="C41" s="229" t="str">
        <f t="shared" si="4"/>
        <v/>
      </c>
      <c r="D41" s="116"/>
      <c r="E41" s="116"/>
      <c r="F41" s="110"/>
      <c r="G41" s="109"/>
      <c r="H41" s="109"/>
      <c r="I41" s="109"/>
      <c r="J41" s="112"/>
      <c r="K41" s="109"/>
      <c r="L41" s="213">
        <f t="shared" si="5"/>
        <v>0</v>
      </c>
    </row>
    <row r="42" spans="2:12" x14ac:dyDescent="0.25">
      <c r="B42" s="228">
        <v>22</v>
      </c>
      <c r="C42" s="229" t="str">
        <f t="shared" si="4"/>
        <v/>
      </c>
      <c r="D42" s="116"/>
      <c r="E42" s="116"/>
      <c r="F42" s="110"/>
      <c r="G42" s="109"/>
      <c r="H42" s="109"/>
      <c r="I42" s="109"/>
      <c r="J42" s="112"/>
      <c r="K42" s="109"/>
      <c r="L42" s="213">
        <f t="shared" si="5"/>
        <v>0</v>
      </c>
    </row>
    <row r="43" spans="2:12" x14ac:dyDescent="0.25">
      <c r="B43" s="228">
        <v>23</v>
      </c>
      <c r="C43" s="229" t="str">
        <f t="shared" si="4"/>
        <v/>
      </c>
      <c r="D43" s="116"/>
      <c r="E43" s="116"/>
      <c r="F43" s="110"/>
      <c r="G43" s="109"/>
      <c r="H43" s="109"/>
      <c r="I43" s="109"/>
      <c r="J43" s="112"/>
      <c r="K43" s="109"/>
      <c r="L43" s="213">
        <f t="shared" si="5"/>
        <v>0</v>
      </c>
    </row>
    <row r="44" spans="2:12" x14ac:dyDescent="0.25">
      <c r="B44" s="228">
        <v>24</v>
      </c>
      <c r="C44" s="229" t="str">
        <f t="shared" si="4"/>
        <v/>
      </c>
      <c r="D44" s="116"/>
      <c r="E44" s="116"/>
      <c r="F44" s="110"/>
      <c r="G44" s="109"/>
      <c r="H44" s="109"/>
      <c r="I44" s="109"/>
      <c r="J44" s="112"/>
      <c r="K44" s="109"/>
      <c r="L44" s="213">
        <f t="shared" si="5"/>
        <v>0</v>
      </c>
    </row>
    <row r="45" spans="2:12" x14ac:dyDescent="0.25">
      <c r="B45" s="228">
        <v>25</v>
      </c>
      <c r="C45" s="229" t="str">
        <f t="shared" si="4"/>
        <v/>
      </c>
      <c r="D45" s="116"/>
      <c r="E45" s="116"/>
      <c r="F45" s="110"/>
      <c r="G45" s="109"/>
      <c r="H45" s="109"/>
      <c r="I45" s="109"/>
      <c r="J45" s="112"/>
      <c r="K45" s="109"/>
      <c r="L45" s="213">
        <f t="shared" si="5"/>
        <v>0</v>
      </c>
    </row>
    <row r="46" spans="2:12" x14ac:dyDescent="0.25">
      <c r="B46" s="228">
        <v>26</v>
      </c>
      <c r="C46" s="229" t="str">
        <f t="shared" si="4"/>
        <v/>
      </c>
      <c r="D46" s="116"/>
      <c r="E46" s="116"/>
      <c r="F46" s="110"/>
      <c r="G46" s="109"/>
      <c r="H46" s="109"/>
      <c r="I46" s="109"/>
      <c r="J46" s="112"/>
      <c r="K46" s="109"/>
      <c r="L46" s="213">
        <f t="shared" si="5"/>
        <v>0</v>
      </c>
    </row>
    <row r="47" spans="2:12" x14ac:dyDescent="0.25">
      <c r="B47" s="228">
        <v>27</v>
      </c>
      <c r="C47" s="229" t="str">
        <f t="shared" si="4"/>
        <v/>
      </c>
      <c r="D47" s="116"/>
      <c r="E47" s="116"/>
      <c r="F47" s="110"/>
      <c r="G47" s="109"/>
      <c r="H47" s="109"/>
      <c r="I47" s="109"/>
      <c r="J47" s="112"/>
      <c r="K47" s="109"/>
      <c r="L47" s="213">
        <f t="shared" si="5"/>
        <v>0</v>
      </c>
    </row>
    <row r="48" spans="2:12" x14ac:dyDescent="0.25">
      <c r="B48" s="228">
        <v>28</v>
      </c>
      <c r="C48" s="229" t="str">
        <f t="shared" si="4"/>
        <v/>
      </c>
      <c r="D48" s="116"/>
      <c r="E48" s="116"/>
      <c r="F48" s="110"/>
      <c r="G48" s="109"/>
      <c r="H48" s="109"/>
      <c r="I48" s="109"/>
      <c r="J48" s="112"/>
      <c r="K48" s="109"/>
      <c r="L48" s="213">
        <f t="shared" si="5"/>
        <v>0</v>
      </c>
    </row>
    <row r="49" spans="2:12" x14ac:dyDescent="0.25">
      <c r="B49" s="228">
        <v>29</v>
      </c>
      <c r="C49" s="229" t="str">
        <f t="shared" si="4"/>
        <v/>
      </c>
      <c r="D49" s="116"/>
      <c r="E49" s="116"/>
      <c r="F49" s="110"/>
      <c r="G49" s="109"/>
      <c r="H49" s="109"/>
      <c r="I49" s="109"/>
      <c r="J49" s="112"/>
      <c r="K49" s="109"/>
      <c r="L49" s="213">
        <f t="shared" si="5"/>
        <v>0</v>
      </c>
    </row>
    <row r="50" spans="2:12" x14ac:dyDescent="0.25">
      <c r="B50" s="228">
        <v>30</v>
      </c>
      <c r="C50" s="229" t="str">
        <f t="shared" si="4"/>
        <v/>
      </c>
      <c r="D50" s="116"/>
      <c r="E50" s="116"/>
      <c r="F50" s="110"/>
      <c r="G50" s="109"/>
      <c r="H50" s="109"/>
      <c r="I50" s="109"/>
      <c r="J50" s="112"/>
      <c r="K50" s="109"/>
      <c r="L50" s="213">
        <f t="shared" si="5"/>
        <v>0</v>
      </c>
    </row>
    <row r="51" spans="2:12" x14ac:dyDescent="0.25">
      <c r="B51" s="228">
        <v>31</v>
      </c>
      <c r="C51" s="229" t="str">
        <f t="shared" si="4"/>
        <v/>
      </c>
      <c r="D51" s="116"/>
      <c r="E51" s="116"/>
      <c r="F51" s="110"/>
      <c r="G51" s="109"/>
      <c r="H51" s="109"/>
      <c r="I51" s="109"/>
      <c r="J51" s="112"/>
      <c r="K51" s="109"/>
      <c r="L51" s="213">
        <f t="shared" si="5"/>
        <v>0</v>
      </c>
    </row>
    <row r="52" spans="2:12" x14ac:dyDescent="0.25">
      <c r="B52" s="228">
        <v>32</v>
      </c>
      <c r="C52" s="229" t="str">
        <f t="shared" si="4"/>
        <v/>
      </c>
      <c r="D52" s="116"/>
      <c r="E52" s="116"/>
      <c r="F52" s="110"/>
      <c r="G52" s="109"/>
      <c r="H52" s="109"/>
      <c r="I52" s="109"/>
      <c r="J52" s="112"/>
      <c r="K52" s="109"/>
      <c r="L52" s="213">
        <f t="shared" si="5"/>
        <v>0</v>
      </c>
    </row>
    <row r="53" spans="2:12" x14ac:dyDescent="0.25">
      <c r="B53" s="228">
        <v>33</v>
      </c>
      <c r="C53" s="229" t="str">
        <f t="shared" si="4"/>
        <v/>
      </c>
      <c r="D53" s="116"/>
      <c r="E53" s="116"/>
      <c r="F53" s="110"/>
      <c r="G53" s="109"/>
      <c r="H53" s="109"/>
      <c r="I53" s="109"/>
      <c r="J53" s="112"/>
      <c r="K53" s="109"/>
      <c r="L53" s="213">
        <f t="shared" si="5"/>
        <v>0</v>
      </c>
    </row>
    <row r="54" spans="2:12" x14ac:dyDescent="0.25">
      <c r="B54" s="228">
        <v>34</v>
      </c>
      <c r="C54" s="229" t="str">
        <f t="shared" si="4"/>
        <v/>
      </c>
      <c r="D54" s="116"/>
      <c r="E54" s="116"/>
      <c r="F54" s="110"/>
      <c r="G54" s="109"/>
      <c r="H54" s="109"/>
      <c r="I54" s="109"/>
      <c r="J54" s="112"/>
      <c r="K54" s="109"/>
      <c r="L54" s="213">
        <f t="shared" si="5"/>
        <v>0</v>
      </c>
    </row>
    <row r="55" spans="2:12" x14ac:dyDescent="0.25">
      <c r="B55" s="228">
        <v>35</v>
      </c>
      <c r="C55" s="229" t="str">
        <f t="shared" si="4"/>
        <v/>
      </c>
      <c r="D55" s="116"/>
      <c r="E55" s="116"/>
      <c r="F55" s="110"/>
      <c r="G55" s="109"/>
      <c r="H55" s="109"/>
      <c r="I55" s="109"/>
      <c r="J55" s="112"/>
      <c r="K55" s="109"/>
      <c r="L55" s="213">
        <f t="shared" si="5"/>
        <v>0</v>
      </c>
    </row>
    <row r="56" spans="2:12" x14ac:dyDescent="0.25">
      <c r="B56" s="228">
        <v>36</v>
      </c>
      <c r="C56" s="229" t="str">
        <f t="shared" si="4"/>
        <v/>
      </c>
      <c r="D56" s="116"/>
      <c r="E56" s="116"/>
      <c r="F56" s="110"/>
      <c r="G56" s="109"/>
      <c r="H56" s="109"/>
      <c r="I56" s="109"/>
      <c r="J56" s="112"/>
      <c r="K56" s="109"/>
      <c r="L56" s="213">
        <f t="shared" si="5"/>
        <v>0</v>
      </c>
    </row>
    <row r="57" spans="2:12" x14ac:dyDescent="0.25">
      <c r="B57" s="228">
        <v>37</v>
      </c>
      <c r="C57" s="229" t="str">
        <f t="shared" si="4"/>
        <v/>
      </c>
      <c r="D57" s="116"/>
      <c r="E57" s="116"/>
      <c r="F57" s="110"/>
      <c r="G57" s="109"/>
      <c r="H57" s="109"/>
      <c r="I57" s="109"/>
      <c r="J57" s="112"/>
      <c r="K57" s="109"/>
      <c r="L57" s="213">
        <f t="shared" si="5"/>
        <v>0</v>
      </c>
    </row>
    <row r="58" spans="2:12" x14ac:dyDescent="0.25">
      <c r="B58" s="228">
        <v>38</v>
      </c>
      <c r="C58" s="229" t="str">
        <f t="shared" si="4"/>
        <v/>
      </c>
      <c r="D58" s="116"/>
      <c r="E58" s="116"/>
      <c r="F58" s="110"/>
      <c r="G58" s="109"/>
      <c r="H58" s="109"/>
      <c r="I58" s="109"/>
      <c r="J58" s="112"/>
      <c r="K58" s="109"/>
      <c r="L58" s="213">
        <f t="shared" si="5"/>
        <v>0</v>
      </c>
    </row>
    <row r="59" spans="2:12" x14ac:dyDescent="0.25">
      <c r="B59" s="228">
        <v>39</v>
      </c>
      <c r="C59" s="229" t="str">
        <f t="shared" si="4"/>
        <v/>
      </c>
      <c r="D59" s="116"/>
      <c r="E59" s="116"/>
      <c r="F59" s="110"/>
      <c r="G59" s="109"/>
      <c r="H59" s="109"/>
      <c r="I59" s="109"/>
      <c r="J59" s="112"/>
      <c r="K59" s="109"/>
      <c r="L59" s="213">
        <f t="shared" si="5"/>
        <v>0</v>
      </c>
    </row>
    <row r="60" spans="2:12" x14ac:dyDescent="0.25">
      <c r="B60" s="228">
        <v>40</v>
      </c>
      <c r="C60" s="229" t="str">
        <f t="shared" si="4"/>
        <v/>
      </c>
      <c r="D60" s="116"/>
      <c r="E60" s="116"/>
      <c r="F60" s="110"/>
      <c r="G60" s="109"/>
      <c r="H60" s="109"/>
      <c r="I60" s="109"/>
      <c r="J60" s="112"/>
      <c r="K60" s="109"/>
      <c r="L60" s="213">
        <f t="shared" si="5"/>
        <v>0</v>
      </c>
    </row>
    <row r="61" spans="2:12" x14ac:dyDescent="0.25">
      <c r="B61" s="228">
        <v>41</v>
      </c>
      <c r="C61" s="229" t="str">
        <f t="shared" si="4"/>
        <v/>
      </c>
      <c r="D61" s="116"/>
      <c r="E61" s="116"/>
      <c r="F61" s="110"/>
      <c r="G61" s="109"/>
      <c r="H61" s="109"/>
      <c r="I61" s="109"/>
      <c r="J61" s="112"/>
      <c r="K61" s="109"/>
      <c r="L61" s="213">
        <f t="shared" si="5"/>
        <v>0</v>
      </c>
    </row>
    <row r="62" spans="2:12" x14ac:dyDescent="0.25">
      <c r="B62" s="228">
        <v>42</v>
      </c>
      <c r="C62" s="229" t="str">
        <f t="shared" si="4"/>
        <v/>
      </c>
      <c r="D62" s="116"/>
      <c r="E62" s="116"/>
      <c r="F62" s="110"/>
      <c r="G62" s="109"/>
      <c r="H62" s="109"/>
      <c r="I62" s="109"/>
      <c r="J62" s="112"/>
      <c r="K62" s="109"/>
      <c r="L62" s="213">
        <f t="shared" si="5"/>
        <v>0</v>
      </c>
    </row>
    <row r="63" spans="2:12" x14ac:dyDescent="0.25">
      <c r="B63" s="228">
        <v>43</v>
      </c>
      <c r="C63" s="229" t="str">
        <f t="shared" si="4"/>
        <v/>
      </c>
      <c r="D63" s="116"/>
      <c r="E63" s="116"/>
      <c r="F63" s="110"/>
      <c r="G63" s="109"/>
      <c r="H63" s="109"/>
      <c r="I63" s="109"/>
      <c r="J63" s="112"/>
      <c r="K63" s="109"/>
      <c r="L63" s="213">
        <f t="shared" si="5"/>
        <v>0</v>
      </c>
    </row>
    <row r="64" spans="2:12" x14ac:dyDescent="0.25">
      <c r="B64" s="228">
        <v>44</v>
      </c>
      <c r="C64" s="229" t="str">
        <f t="shared" si="4"/>
        <v/>
      </c>
      <c r="D64" s="116"/>
      <c r="E64" s="116"/>
      <c r="F64" s="110"/>
      <c r="G64" s="109"/>
      <c r="H64" s="109"/>
      <c r="I64" s="109"/>
      <c r="J64" s="112"/>
      <c r="K64" s="109"/>
      <c r="L64" s="213">
        <f t="shared" si="5"/>
        <v>0</v>
      </c>
    </row>
    <row r="65" spans="2:12" x14ac:dyDescent="0.25">
      <c r="B65" s="228">
        <v>45</v>
      </c>
      <c r="C65" s="229" t="str">
        <f t="shared" si="4"/>
        <v/>
      </c>
      <c r="D65" s="116"/>
      <c r="E65" s="116"/>
      <c r="F65" s="110"/>
      <c r="G65" s="109"/>
      <c r="H65" s="109"/>
      <c r="I65" s="109"/>
      <c r="J65" s="112"/>
      <c r="K65" s="109"/>
      <c r="L65" s="213">
        <f t="shared" si="5"/>
        <v>0</v>
      </c>
    </row>
    <row r="66" spans="2:12" x14ac:dyDescent="0.25">
      <c r="B66" s="228">
        <v>46</v>
      </c>
      <c r="C66" s="229" t="str">
        <f t="shared" ref="C66:C97" si="6">IF(L66&lt;&gt;0,VLOOKUP($D$9,Info_County_Code,2,FALSE),"")</f>
        <v/>
      </c>
      <c r="D66" s="116"/>
      <c r="E66" s="116"/>
      <c r="F66" s="110"/>
      <c r="G66" s="109"/>
      <c r="H66" s="109"/>
      <c r="I66" s="109"/>
      <c r="J66" s="112"/>
      <c r="K66" s="109"/>
      <c r="L66" s="213">
        <f t="shared" si="5"/>
        <v>0</v>
      </c>
    </row>
    <row r="67" spans="2:12" x14ac:dyDescent="0.25">
      <c r="B67" s="228">
        <v>47</v>
      </c>
      <c r="C67" s="229" t="str">
        <f t="shared" si="6"/>
        <v/>
      </c>
      <c r="D67" s="116"/>
      <c r="E67" s="116"/>
      <c r="F67" s="110"/>
      <c r="G67" s="109"/>
      <c r="H67" s="109"/>
      <c r="I67" s="109"/>
      <c r="J67" s="112"/>
      <c r="K67" s="109"/>
      <c r="L67" s="213">
        <f t="shared" si="5"/>
        <v>0</v>
      </c>
    </row>
    <row r="68" spans="2:12" x14ac:dyDescent="0.25">
      <c r="B68" s="228">
        <v>48</v>
      </c>
      <c r="C68" s="229" t="str">
        <f t="shared" si="6"/>
        <v/>
      </c>
      <c r="D68" s="116"/>
      <c r="E68" s="116"/>
      <c r="F68" s="110"/>
      <c r="G68" s="109"/>
      <c r="H68" s="109"/>
      <c r="I68" s="109"/>
      <c r="J68" s="112"/>
      <c r="K68" s="109"/>
      <c r="L68" s="213">
        <f t="shared" si="5"/>
        <v>0</v>
      </c>
    </row>
    <row r="69" spans="2:12" x14ac:dyDescent="0.25">
      <c r="B69" s="228">
        <v>49</v>
      </c>
      <c r="C69" s="229" t="str">
        <f t="shared" si="6"/>
        <v/>
      </c>
      <c r="D69" s="116"/>
      <c r="E69" s="116"/>
      <c r="F69" s="110"/>
      <c r="G69" s="109"/>
      <c r="H69" s="109"/>
      <c r="I69" s="109"/>
      <c r="J69" s="112"/>
      <c r="K69" s="109"/>
      <c r="L69" s="213">
        <f t="shared" si="5"/>
        <v>0</v>
      </c>
    </row>
    <row r="70" spans="2:12" x14ac:dyDescent="0.25">
      <c r="B70" s="228">
        <v>50</v>
      </c>
      <c r="C70" s="229" t="str">
        <f t="shared" si="6"/>
        <v/>
      </c>
      <c r="D70" s="116"/>
      <c r="E70" s="116"/>
      <c r="F70" s="110"/>
      <c r="G70" s="109"/>
      <c r="H70" s="109"/>
      <c r="I70" s="109"/>
      <c r="J70" s="112"/>
      <c r="K70" s="109"/>
      <c r="L70" s="213">
        <f t="shared" si="5"/>
        <v>0</v>
      </c>
    </row>
    <row r="71" spans="2:12" x14ac:dyDescent="0.25">
      <c r="B71" s="228">
        <v>51</v>
      </c>
      <c r="C71" s="229" t="str">
        <f t="shared" si="6"/>
        <v/>
      </c>
      <c r="D71" s="116"/>
      <c r="E71" s="116"/>
      <c r="F71" s="110"/>
      <c r="G71" s="109"/>
      <c r="H71" s="109"/>
      <c r="I71" s="109"/>
      <c r="J71" s="112"/>
      <c r="K71" s="109"/>
      <c r="L71" s="213">
        <f t="shared" si="5"/>
        <v>0</v>
      </c>
    </row>
    <row r="72" spans="2:12" x14ac:dyDescent="0.25">
      <c r="B72" s="228">
        <v>52</v>
      </c>
      <c r="C72" s="229" t="str">
        <f t="shared" si="6"/>
        <v/>
      </c>
      <c r="D72" s="116"/>
      <c r="E72" s="116"/>
      <c r="F72" s="110"/>
      <c r="G72" s="109"/>
      <c r="H72" s="109"/>
      <c r="I72" s="109"/>
      <c r="J72" s="112"/>
      <c r="K72" s="109"/>
      <c r="L72" s="213">
        <f t="shared" si="5"/>
        <v>0</v>
      </c>
    </row>
    <row r="73" spans="2:12" x14ac:dyDescent="0.25">
      <c r="B73" s="228">
        <v>53</v>
      </c>
      <c r="C73" s="229" t="str">
        <f t="shared" si="6"/>
        <v/>
      </c>
      <c r="D73" s="116"/>
      <c r="E73" s="116"/>
      <c r="F73" s="110"/>
      <c r="G73" s="109"/>
      <c r="H73" s="109"/>
      <c r="I73" s="109"/>
      <c r="J73" s="112"/>
      <c r="K73" s="109"/>
      <c r="L73" s="213">
        <f t="shared" si="5"/>
        <v>0</v>
      </c>
    </row>
    <row r="74" spans="2:12" x14ac:dyDescent="0.25">
      <c r="B74" s="228">
        <v>54</v>
      </c>
      <c r="C74" s="229" t="str">
        <f t="shared" si="6"/>
        <v/>
      </c>
      <c r="D74" s="116"/>
      <c r="E74" s="116"/>
      <c r="F74" s="110"/>
      <c r="G74" s="109"/>
      <c r="H74" s="109"/>
      <c r="I74" s="109"/>
      <c r="J74" s="112"/>
      <c r="K74" s="109"/>
      <c r="L74" s="213">
        <f t="shared" si="5"/>
        <v>0</v>
      </c>
    </row>
    <row r="75" spans="2:12" x14ac:dyDescent="0.25">
      <c r="B75" s="228">
        <v>55</v>
      </c>
      <c r="C75" s="229" t="str">
        <f t="shared" si="6"/>
        <v/>
      </c>
      <c r="D75" s="116"/>
      <c r="E75" s="116"/>
      <c r="F75" s="110"/>
      <c r="G75" s="109"/>
      <c r="H75" s="109"/>
      <c r="I75" s="109"/>
      <c r="J75" s="112"/>
      <c r="K75" s="109"/>
      <c r="L75" s="213">
        <f t="shared" si="5"/>
        <v>0</v>
      </c>
    </row>
    <row r="76" spans="2:12" x14ac:dyDescent="0.25">
      <c r="B76" s="228">
        <v>56</v>
      </c>
      <c r="C76" s="229" t="str">
        <f t="shared" si="6"/>
        <v/>
      </c>
      <c r="D76" s="116"/>
      <c r="E76" s="116"/>
      <c r="F76" s="110"/>
      <c r="G76" s="109"/>
      <c r="H76" s="109"/>
      <c r="I76" s="109"/>
      <c r="J76" s="112"/>
      <c r="K76" s="109"/>
      <c r="L76" s="213">
        <f t="shared" si="5"/>
        <v>0</v>
      </c>
    </row>
    <row r="77" spans="2:12" x14ac:dyDescent="0.25">
      <c r="B77" s="228">
        <v>57</v>
      </c>
      <c r="C77" s="229" t="str">
        <f t="shared" si="6"/>
        <v/>
      </c>
      <c r="D77" s="116"/>
      <c r="E77" s="116"/>
      <c r="F77" s="110"/>
      <c r="G77" s="109"/>
      <c r="H77" s="109"/>
      <c r="I77" s="109"/>
      <c r="J77" s="112"/>
      <c r="K77" s="109"/>
      <c r="L77" s="213">
        <f t="shared" si="5"/>
        <v>0</v>
      </c>
    </row>
    <row r="78" spans="2:12" x14ac:dyDescent="0.25">
      <c r="B78" s="228">
        <v>58</v>
      </c>
      <c r="C78" s="229" t="str">
        <f t="shared" si="6"/>
        <v/>
      </c>
      <c r="D78" s="116"/>
      <c r="E78" s="116"/>
      <c r="F78" s="110"/>
      <c r="G78" s="109"/>
      <c r="H78" s="109"/>
      <c r="I78" s="109"/>
      <c r="J78" s="112"/>
      <c r="K78" s="109"/>
      <c r="L78" s="213">
        <f>SUM(G78:K78)</f>
        <v>0</v>
      </c>
    </row>
    <row r="79" spans="2:12" x14ac:dyDescent="0.25">
      <c r="B79" s="228">
        <v>59</v>
      </c>
      <c r="C79" s="229" t="str">
        <f t="shared" si="6"/>
        <v/>
      </c>
      <c r="D79" s="116"/>
      <c r="E79" s="116"/>
      <c r="F79" s="110"/>
      <c r="G79" s="109"/>
      <c r="H79" s="109"/>
      <c r="I79" s="109"/>
      <c r="J79" s="112"/>
      <c r="K79" s="109"/>
      <c r="L79" s="213">
        <f t="shared" si="5"/>
        <v>0</v>
      </c>
    </row>
    <row r="80" spans="2:12" x14ac:dyDescent="0.25">
      <c r="B80" s="228">
        <v>60</v>
      </c>
      <c r="C80" s="229" t="str">
        <f t="shared" si="6"/>
        <v/>
      </c>
      <c r="D80" s="116"/>
      <c r="E80" s="116"/>
      <c r="F80" s="110"/>
      <c r="G80" s="109"/>
      <c r="H80" s="109"/>
      <c r="I80" s="109"/>
      <c r="J80" s="112"/>
      <c r="K80" s="109"/>
      <c r="L80" s="213">
        <f t="shared" si="5"/>
        <v>0</v>
      </c>
    </row>
    <row r="81" spans="2:12" x14ac:dyDescent="0.25">
      <c r="B81" s="228">
        <v>61</v>
      </c>
      <c r="C81" s="229" t="str">
        <f t="shared" si="6"/>
        <v/>
      </c>
      <c r="D81" s="116"/>
      <c r="E81" s="116"/>
      <c r="F81" s="110"/>
      <c r="G81" s="109"/>
      <c r="H81" s="109"/>
      <c r="I81" s="109"/>
      <c r="J81" s="112"/>
      <c r="K81" s="109"/>
      <c r="L81" s="213">
        <f t="shared" si="5"/>
        <v>0</v>
      </c>
    </row>
    <row r="82" spans="2:12" x14ac:dyDescent="0.25">
      <c r="B82" s="228">
        <v>62</v>
      </c>
      <c r="C82" s="229" t="str">
        <f t="shared" si="6"/>
        <v/>
      </c>
      <c r="D82" s="116"/>
      <c r="E82" s="116"/>
      <c r="F82" s="110"/>
      <c r="G82" s="109"/>
      <c r="H82" s="109"/>
      <c r="I82" s="109"/>
      <c r="J82" s="112"/>
      <c r="K82" s="109"/>
      <c r="L82" s="213">
        <f t="shared" si="5"/>
        <v>0</v>
      </c>
    </row>
    <row r="83" spans="2:12" x14ac:dyDescent="0.25">
      <c r="B83" s="228">
        <v>63</v>
      </c>
      <c r="C83" s="229" t="str">
        <f t="shared" si="6"/>
        <v/>
      </c>
      <c r="D83" s="116"/>
      <c r="E83" s="116"/>
      <c r="F83" s="110"/>
      <c r="G83" s="109"/>
      <c r="H83" s="109"/>
      <c r="I83" s="109"/>
      <c r="J83" s="112"/>
      <c r="K83" s="109"/>
      <c r="L83" s="213">
        <f t="shared" si="5"/>
        <v>0</v>
      </c>
    </row>
    <row r="84" spans="2:12" x14ac:dyDescent="0.25">
      <c r="B84" s="228">
        <v>64</v>
      </c>
      <c r="C84" s="229" t="str">
        <f t="shared" si="6"/>
        <v/>
      </c>
      <c r="D84" s="116"/>
      <c r="E84" s="116"/>
      <c r="F84" s="110"/>
      <c r="G84" s="109"/>
      <c r="H84" s="109"/>
      <c r="I84" s="109"/>
      <c r="J84" s="112"/>
      <c r="K84" s="109"/>
      <c r="L84" s="213">
        <f t="shared" si="5"/>
        <v>0</v>
      </c>
    </row>
    <row r="85" spans="2:12" x14ac:dyDescent="0.25">
      <c r="B85" s="228">
        <v>65</v>
      </c>
      <c r="C85" s="229" t="str">
        <f t="shared" si="6"/>
        <v/>
      </c>
      <c r="D85" s="116"/>
      <c r="E85" s="116"/>
      <c r="F85" s="110"/>
      <c r="G85" s="109"/>
      <c r="H85" s="109"/>
      <c r="I85" s="109"/>
      <c r="J85" s="112"/>
      <c r="K85" s="109"/>
      <c r="L85" s="213">
        <f t="shared" si="5"/>
        <v>0</v>
      </c>
    </row>
    <row r="86" spans="2:12" x14ac:dyDescent="0.25">
      <c r="B86" s="228">
        <v>66</v>
      </c>
      <c r="C86" s="229" t="str">
        <f t="shared" si="6"/>
        <v/>
      </c>
      <c r="D86" s="116"/>
      <c r="E86" s="116"/>
      <c r="F86" s="110"/>
      <c r="G86" s="109"/>
      <c r="H86" s="109"/>
      <c r="I86" s="109"/>
      <c r="J86" s="112"/>
      <c r="K86" s="109"/>
      <c r="L86" s="213">
        <f t="shared" si="5"/>
        <v>0</v>
      </c>
    </row>
    <row r="87" spans="2:12" x14ac:dyDescent="0.25">
      <c r="B87" s="228">
        <v>67</v>
      </c>
      <c r="C87" s="229" t="str">
        <f t="shared" si="6"/>
        <v/>
      </c>
      <c r="D87" s="116"/>
      <c r="E87" s="116"/>
      <c r="F87" s="110"/>
      <c r="G87" s="109"/>
      <c r="H87" s="109"/>
      <c r="I87" s="109"/>
      <c r="J87" s="112"/>
      <c r="K87" s="109"/>
      <c r="L87" s="213">
        <f t="shared" si="5"/>
        <v>0</v>
      </c>
    </row>
    <row r="88" spans="2:12" x14ac:dyDescent="0.25">
      <c r="B88" s="228">
        <v>68</v>
      </c>
      <c r="C88" s="229" t="str">
        <f t="shared" si="6"/>
        <v/>
      </c>
      <c r="D88" s="116"/>
      <c r="E88" s="116"/>
      <c r="F88" s="110"/>
      <c r="G88" s="109"/>
      <c r="H88" s="109"/>
      <c r="I88" s="109"/>
      <c r="J88" s="112"/>
      <c r="K88" s="109"/>
      <c r="L88" s="213">
        <f t="shared" si="5"/>
        <v>0</v>
      </c>
    </row>
    <row r="89" spans="2:12" x14ac:dyDescent="0.25">
      <c r="B89" s="228">
        <v>69</v>
      </c>
      <c r="C89" s="229" t="str">
        <f t="shared" si="6"/>
        <v/>
      </c>
      <c r="D89" s="116"/>
      <c r="E89" s="116"/>
      <c r="F89" s="110"/>
      <c r="G89" s="109"/>
      <c r="H89" s="109"/>
      <c r="I89" s="109"/>
      <c r="J89" s="112"/>
      <c r="K89" s="109"/>
      <c r="L89" s="213">
        <f t="shared" si="5"/>
        <v>0</v>
      </c>
    </row>
    <row r="90" spans="2:12" x14ac:dyDescent="0.25">
      <c r="B90" s="228">
        <v>70</v>
      </c>
      <c r="C90" s="229" t="str">
        <f t="shared" si="6"/>
        <v/>
      </c>
      <c r="D90" s="116"/>
      <c r="E90" s="116"/>
      <c r="F90" s="110"/>
      <c r="G90" s="109"/>
      <c r="H90" s="109"/>
      <c r="I90" s="109"/>
      <c r="J90" s="112"/>
      <c r="K90" s="109"/>
      <c r="L90" s="213">
        <f t="shared" si="5"/>
        <v>0</v>
      </c>
    </row>
    <row r="91" spans="2:12" x14ac:dyDescent="0.25">
      <c r="B91" s="228">
        <v>71</v>
      </c>
      <c r="C91" s="229" t="str">
        <f t="shared" si="6"/>
        <v/>
      </c>
      <c r="D91" s="116"/>
      <c r="E91" s="116"/>
      <c r="F91" s="110"/>
      <c r="G91" s="109"/>
      <c r="H91" s="109"/>
      <c r="I91" s="109"/>
      <c r="J91" s="112"/>
      <c r="K91" s="109"/>
      <c r="L91" s="213">
        <f t="shared" si="5"/>
        <v>0</v>
      </c>
    </row>
    <row r="92" spans="2:12" x14ac:dyDescent="0.25">
      <c r="B92" s="228">
        <v>72</v>
      </c>
      <c r="C92" s="229" t="str">
        <f t="shared" si="6"/>
        <v/>
      </c>
      <c r="D92" s="116"/>
      <c r="E92" s="116"/>
      <c r="F92" s="110"/>
      <c r="G92" s="109"/>
      <c r="H92" s="109"/>
      <c r="I92" s="109"/>
      <c r="J92" s="112"/>
      <c r="K92" s="109"/>
      <c r="L92" s="213">
        <f t="shared" si="5"/>
        <v>0</v>
      </c>
    </row>
    <row r="93" spans="2:12" x14ac:dyDescent="0.25">
      <c r="B93" s="228">
        <v>73</v>
      </c>
      <c r="C93" s="229" t="str">
        <f t="shared" si="6"/>
        <v/>
      </c>
      <c r="D93" s="116"/>
      <c r="E93" s="116"/>
      <c r="F93" s="110"/>
      <c r="G93" s="109"/>
      <c r="H93" s="109"/>
      <c r="I93" s="109"/>
      <c r="J93" s="112"/>
      <c r="K93" s="109"/>
      <c r="L93" s="213">
        <f t="shared" si="5"/>
        <v>0</v>
      </c>
    </row>
    <row r="94" spans="2:12" x14ac:dyDescent="0.25">
      <c r="B94" s="228">
        <v>74</v>
      </c>
      <c r="C94" s="229" t="str">
        <f t="shared" si="6"/>
        <v/>
      </c>
      <c r="D94" s="116"/>
      <c r="E94" s="116"/>
      <c r="F94" s="110"/>
      <c r="G94" s="109"/>
      <c r="H94" s="109"/>
      <c r="I94" s="109"/>
      <c r="J94" s="112"/>
      <c r="K94" s="109"/>
      <c r="L94" s="213">
        <f t="shared" si="5"/>
        <v>0</v>
      </c>
    </row>
    <row r="95" spans="2:12" x14ac:dyDescent="0.25">
      <c r="B95" s="228">
        <v>75</v>
      </c>
      <c r="C95" s="229" t="str">
        <f t="shared" si="6"/>
        <v/>
      </c>
      <c r="D95" s="116"/>
      <c r="E95" s="116"/>
      <c r="F95" s="110"/>
      <c r="G95" s="109"/>
      <c r="H95" s="109"/>
      <c r="I95" s="109"/>
      <c r="J95" s="112"/>
      <c r="K95" s="109"/>
      <c r="L95" s="213">
        <f t="shared" si="5"/>
        <v>0</v>
      </c>
    </row>
    <row r="96" spans="2:12" x14ac:dyDescent="0.25">
      <c r="B96" s="228">
        <v>76</v>
      </c>
      <c r="C96" s="229" t="str">
        <f t="shared" si="6"/>
        <v/>
      </c>
      <c r="D96" s="116"/>
      <c r="E96" s="116"/>
      <c r="F96" s="110"/>
      <c r="G96" s="109"/>
      <c r="H96" s="109"/>
      <c r="I96" s="109"/>
      <c r="J96" s="112"/>
      <c r="K96" s="109"/>
      <c r="L96" s="213">
        <f t="shared" si="5"/>
        <v>0</v>
      </c>
    </row>
    <row r="97" spans="2:12" x14ac:dyDescent="0.25">
      <c r="B97" s="228">
        <v>77</v>
      </c>
      <c r="C97" s="229" t="str">
        <f t="shared" si="6"/>
        <v/>
      </c>
      <c r="D97" s="116"/>
      <c r="E97" s="116"/>
      <c r="F97" s="110"/>
      <c r="G97" s="109"/>
      <c r="H97" s="109"/>
      <c r="I97" s="109"/>
      <c r="J97" s="112"/>
      <c r="K97" s="109"/>
      <c r="L97" s="213">
        <f t="shared" si="5"/>
        <v>0</v>
      </c>
    </row>
    <row r="98" spans="2:12" x14ac:dyDescent="0.25">
      <c r="B98" s="228">
        <v>78</v>
      </c>
      <c r="C98" s="229" t="str">
        <f t="shared" ref="C98:C133" si="7">IF(L98&lt;&gt;0,VLOOKUP($D$9,Info_County_Code,2,FALSE),"")</f>
        <v/>
      </c>
      <c r="D98" s="116"/>
      <c r="E98" s="116"/>
      <c r="F98" s="110"/>
      <c r="G98" s="109"/>
      <c r="H98" s="109"/>
      <c r="I98" s="109"/>
      <c r="J98" s="112"/>
      <c r="K98" s="109"/>
      <c r="L98" s="213">
        <f t="shared" si="5"/>
        <v>0</v>
      </c>
    </row>
    <row r="99" spans="2:12" x14ac:dyDescent="0.25">
      <c r="B99" s="228">
        <v>79</v>
      </c>
      <c r="C99" s="229" t="str">
        <f t="shared" si="7"/>
        <v/>
      </c>
      <c r="D99" s="116"/>
      <c r="E99" s="116"/>
      <c r="F99" s="110"/>
      <c r="G99" s="109"/>
      <c r="H99" s="109"/>
      <c r="I99" s="109"/>
      <c r="J99" s="112"/>
      <c r="K99" s="109"/>
      <c r="L99" s="213">
        <f t="shared" ref="L99:L110" si="8">SUM(G99:K99)</f>
        <v>0</v>
      </c>
    </row>
    <row r="100" spans="2:12" x14ac:dyDescent="0.25">
      <c r="B100" s="228">
        <v>80</v>
      </c>
      <c r="C100" s="229" t="str">
        <f t="shared" si="7"/>
        <v/>
      </c>
      <c r="D100" s="116"/>
      <c r="E100" s="116"/>
      <c r="F100" s="110"/>
      <c r="G100" s="109"/>
      <c r="H100" s="109"/>
      <c r="I100" s="109"/>
      <c r="J100" s="112"/>
      <c r="K100" s="109"/>
      <c r="L100" s="213">
        <f t="shared" si="8"/>
        <v>0</v>
      </c>
    </row>
    <row r="101" spans="2:12" x14ac:dyDescent="0.25">
      <c r="B101" s="228">
        <v>81</v>
      </c>
      <c r="C101" s="229" t="str">
        <f t="shared" si="7"/>
        <v/>
      </c>
      <c r="D101" s="116"/>
      <c r="E101" s="116"/>
      <c r="F101" s="110"/>
      <c r="G101" s="109"/>
      <c r="H101" s="109"/>
      <c r="I101" s="109"/>
      <c r="J101" s="112"/>
      <c r="K101" s="109"/>
      <c r="L101" s="213">
        <f t="shared" si="8"/>
        <v>0</v>
      </c>
    </row>
    <row r="102" spans="2:12" x14ac:dyDescent="0.25">
      <c r="B102" s="228">
        <v>82</v>
      </c>
      <c r="C102" s="229" t="str">
        <f t="shared" si="7"/>
        <v/>
      </c>
      <c r="D102" s="116"/>
      <c r="E102" s="116"/>
      <c r="F102" s="110"/>
      <c r="G102" s="109"/>
      <c r="H102" s="109"/>
      <c r="I102" s="109"/>
      <c r="J102" s="112"/>
      <c r="K102" s="109"/>
      <c r="L102" s="213">
        <f t="shared" si="8"/>
        <v>0</v>
      </c>
    </row>
    <row r="103" spans="2:12" x14ac:dyDescent="0.25">
      <c r="B103" s="228">
        <v>83</v>
      </c>
      <c r="C103" s="229" t="str">
        <f t="shared" si="7"/>
        <v/>
      </c>
      <c r="D103" s="116"/>
      <c r="E103" s="116"/>
      <c r="F103" s="110"/>
      <c r="G103" s="109"/>
      <c r="H103" s="109"/>
      <c r="I103" s="109"/>
      <c r="J103" s="112"/>
      <c r="K103" s="109"/>
      <c r="L103" s="213">
        <f t="shared" si="8"/>
        <v>0</v>
      </c>
    </row>
    <row r="104" spans="2:12" x14ac:dyDescent="0.25">
      <c r="B104" s="228">
        <v>84</v>
      </c>
      <c r="C104" s="229" t="str">
        <f t="shared" si="7"/>
        <v/>
      </c>
      <c r="D104" s="116"/>
      <c r="E104" s="116"/>
      <c r="F104" s="110"/>
      <c r="G104" s="109"/>
      <c r="H104" s="109"/>
      <c r="I104" s="109"/>
      <c r="J104" s="112"/>
      <c r="K104" s="109"/>
      <c r="L104" s="213">
        <f t="shared" si="8"/>
        <v>0</v>
      </c>
    </row>
    <row r="105" spans="2:12" x14ac:dyDescent="0.25">
      <c r="B105" s="228">
        <v>85</v>
      </c>
      <c r="C105" s="229" t="str">
        <f t="shared" si="7"/>
        <v/>
      </c>
      <c r="D105" s="116"/>
      <c r="E105" s="116"/>
      <c r="F105" s="110"/>
      <c r="G105" s="109"/>
      <c r="H105" s="109"/>
      <c r="I105" s="109"/>
      <c r="J105" s="112"/>
      <c r="K105" s="109"/>
      <c r="L105" s="213">
        <f t="shared" si="8"/>
        <v>0</v>
      </c>
    </row>
    <row r="106" spans="2:12" x14ac:dyDescent="0.25">
      <c r="B106" s="228">
        <v>86</v>
      </c>
      <c r="C106" s="229" t="str">
        <f t="shared" si="7"/>
        <v/>
      </c>
      <c r="D106" s="116"/>
      <c r="E106" s="116"/>
      <c r="F106" s="110"/>
      <c r="G106" s="109"/>
      <c r="H106" s="109"/>
      <c r="I106" s="109"/>
      <c r="J106" s="112"/>
      <c r="K106" s="109"/>
      <c r="L106" s="213">
        <f t="shared" si="8"/>
        <v>0</v>
      </c>
    </row>
    <row r="107" spans="2:12" x14ac:dyDescent="0.25">
      <c r="B107" s="228">
        <v>87</v>
      </c>
      <c r="C107" s="229" t="str">
        <f t="shared" si="7"/>
        <v/>
      </c>
      <c r="D107" s="116"/>
      <c r="E107" s="116"/>
      <c r="F107" s="110"/>
      <c r="G107" s="109"/>
      <c r="H107" s="109"/>
      <c r="I107" s="109"/>
      <c r="J107" s="112"/>
      <c r="K107" s="109"/>
      <c r="L107" s="213">
        <f t="shared" si="8"/>
        <v>0</v>
      </c>
    </row>
    <row r="108" spans="2:12" x14ac:dyDescent="0.25">
      <c r="B108" s="228">
        <v>88</v>
      </c>
      <c r="C108" s="229" t="str">
        <f t="shared" si="7"/>
        <v/>
      </c>
      <c r="D108" s="116"/>
      <c r="E108" s="116"/>
      <c r="F108" s="110"/>
      <c r="G108" s="109"/>
      <c r="H108" s="109"/>
      <c r="I108" s="109"/>
      <c r="J108" s="112"/>
      <c r="K108" s="109"/>
      <c r="L108" s="213">
        <f t="shared" si="8"/>
        <v>0</v>
      </c>
    </row>
    <row r="109" spans="2:12" x14ac:dyDescent="0.25">
      <c r="B109" s="228">
        <v>89</v>
      </c>
      <c r="C109" s="229" t="str">
        <f t="shared" si="7"/>
        <v/>
      </c>
      <c r="D109" s="116"/>
      <c r="E109" s="116"/>
      <c r="F109" s="110"/>
      <c r="G109" s="109"/>
      <c r="H109" s="109"/>
      <c r="I109" s="109"/>
      <c r="J109" s="112"/>
      <c r="K109" s="109"/>
      <c r="L109" s="213">
        <f t="shared" si="8"/>
        <v>0</v>
      </c>
    </row>
    <row r="110" spans="2:12" x14ac:dyDescent="0.25">
      <c r="B110" s="228">
        <v>90</v>
      </c>
      <c r="C110" s="229" t="str">
        <f t="shared" si="7"/>
        <v/>
      </c>
      <c r="D110" s="116"/>
      <c r="E110" s="116"/>
      <c r="F110" s="110"/>
      <c r="G110" s="109"/>
      <c r="H110" s="109"/>
      <c r="I110" s="109"/>
      <c r="J110" s="112"/>
      <c r="K110" s="109"/>
      <c r="L110" s="213">
        <f t="shared" si="8"/>
        <v>0</v>
      </c>
    </row>
    <row r="111" spans="2:12" x14ac:dyDescent="0.25">
      <c r="B111" s="228">
        <v>91</v>
      </c>
      <c r="C111" s="229" t="str">
        <f t="shared" si="7"/>
        <v/>
      </c>
      <c r="D111" s="116"/>
      <c r="E111" s="116"/>
      <c r="F111" s="110"/>
      <c r="G111" s="109"/>
      <c r="H111" s="109"/>
      <c r="I111" s="109"/>
      <c r="J111" s="112"/>
      <c r="K111" s="109"/>
      <c r="L111" s="213">
        <f>SUM(G111:K111)</f>
        <v>0</v>
      </c>
    </row>
    <row r="112" spans="2:12" x14ac:dyDescent="0.25">
      <c r="B112" s="228">
        <v>92</v>
      </c>
      <c r="C112" s="229" t="str">
        <f t="shared" si="7"/>
        <v/>
      </c>
      <c r="D112" s="116"/>
      <c r="E112" s="116"/>
      <c r="F112" s="110"/>
      <c r="G112" s="109"/>
      <c r="H112" s="109"/>
      <c r="I112" s="109"/>
      <c r="J112" s="112"/>
      <c r="K112" s="109"/>
      <c r="L112" s="213">
        <f t="shared" ref="L112:L120" si="9">SUM(G112:K112)</f>
        <v>0</v>
      </c>
    </row>
    <row r="113" spans="2:12" x14ac:dyDescent="0.25">
      <c r="B113" s="228">
        <v>93</v>
      </c>
      <c r="C113" s="229" t="str">
        <f t="shared" si="7"/>
        <v/>
      </c>
      <c r="D113" s="116"/>
      <c r="E113" s="116"/>
      <c r="F113" s="110"/>
      <c r="G113" s="109"/>
      <c r="H113" s="109"/>
      <c r="I113" s="109"/>
      <c r="J113" s="112"/>
      <c r="K113" s="109"/>
      <c r="L113" s="213">
        <f t="shared" si="9"/>
        <v>0</v>
      </c>
    </row>
    <row r="114" spans="2:12" x14ac:dyDescent="0.25">
      <c r="B114" s="228">
        <v>94</v>
      </c>
      <c r="C114" s="229" t="str">
        <f t="shared" si="7"/>
        <v/>
      </c>
      <c r="D114" s="116"/>
      <c r="E114" s="116"/>
      <c r="F114" s="110"/>
      <c r="G114" s="109"/>
      <c r="H114" s="109"/>
      <c r="I114" s="109"/>
      <c r="J114" s="112"/>
      <c r="K114" s="109"/>
      <c r="L114" s="213">
        <f t="shared" si="9"/>
        <v>0</v>
      </c>
    </row>
    <row r="115" spans="2:12" x14ac:dyDescent="0.25">
      <c r="B115" s="228">
        <v>95</v>
      </c>
      <c r="C115" s="229" t="str">
        <f t="shared" si="7"/>
        <v/>
      </c>
      <c r="D115" s="116"/>
      <c r="E115" s="116"/>
      <c r="F115" s="110"/>
      <c r="G115" s="109"/>
      <c r="H115" s="109"/>
      <c r="I115" s="109"/>
      <c r="J115" s="112"/>
      <c r="K115" s="109"/>
      <c r="L115" s="213">
        <f t="shared" si="9"/>
        <v>0</v>
      </c>
    </row>
    <row r="116" spans="2:12" x14ac:dyDescent="0.25">
      <c r="B116" s="228">
        <v>96</v>
      </c>
      <c r="C116" s="229" t="str">
        <f t="shared" si="7"/>
        <v/>
      </c>
      <c r="D116" s="116"/>
      <c r="E116" s="116"/>
      <c r="F116" s="110"/>
      <c r="G116" s="109"/>
      <c r="H116" s="109"/>
      <c r="I116" s="109"/>
      <c r="J116" s="112"/>
      <c r="K116" s="109"/>
      <c r="L116" s="213">
        <f t="shared" si="9"/>
        <v>0</v>
      </c>
    </row>
    <row r="117" spans="2:12" x14ac:dyDescent="0.25">
      <c r="B117" s="228">
        <v>97</v>
      </c>
      <c r="C117" s="229" t="str">
        <f t="shared" si="7"/>
        <v/>
      </c>
      <c r="D117" s="116"/>
      <c r="E117" s="116"/>
      <c r="F117" s="110"/>
      <c r="G117" s="109"/>
      <c r="H117" s="109"/>
      <c r="I117" s="109"/>
      <c r="J117" s="112"/>
      <c r="K117" s="109"/>
      <c r="L117" s="213">
        <f t="shared" si="9"/>
        <v>0</v>
      </c>
    </row>
    <row r="118" spans="2:12" x14ac:dyDescent="0.25">
      <c r="B118" s="228">
        <v>98</v>
      </c>
      <c r="C118" s="229" t="str">
        <f t="shared" si="7"/>
        <v/>
      </c>
      <c r="D118" s="116"/>
      <c r="E118" s="116"/>
      <c r="F118" s="110"/>
      <c r="G118" s="109"/>
      <c r="H118" s="109"/>
      <c r="I118" s="109"/>
      <c r="J118" s="112"/>
      <c r="K118" s="109"/>
      <c r="L118" s="213">
        <f t="shared" si="9"/>
        <v>0</v>
      </c>
    </row>
    <row r="119" spans="2:12" x14ac:dyDescent="0.25">
      <c r="B119" s="228">
        <v>99</v>
      </c>
      <c r="C119" s="229" t="str">
        <f t="shared" si="7"/>
        <v/>
      </c>
      <c r="D119" s="116"/>
      <c r="E119" s="116"/>
      <c r="F119" s="110"/>
      <c r="G119" s="109"/>
      <c r="H119" s="109"/>
      <c r="I119" s="109"/>
      <c r="J119" s="112"/>
      <c r="K119" s="109"/>
      <c r="L119" s="213">
        <f t="shared" si="9"/>
        <v>0</v>
      </c>
    </row>
    <row r="120" spans="2:12" x14ac:dyDescent="0.25">
      <c r="B120" s="228">
        <v>100</v>
      </c>
      <c r="C120" s="229" t="str">
        <f t="shared" si="7"/>
        <v/>
      </c>
      <c r="D120" s="116"/>
      <c r="E120" s="116"/>
      <c r="F120" s="110"/>
      <c r="G120" s="109"/>
      <c r="H120" s="109"/>
      <c r="I120" s="109"/>
      <c r="J120" s="112"/>
      <c r="K120" s="109"/>
      <c r="L120" s="213">
        <f t="shared" si="9"/>
        <v>0</v>
      </c>
    </row>
    <row r="121" spans="2:12" x14ac:dyDescent="0.25">
      <c r="B121" s="228">
        <v>101</v>
      </c>
      <c r="C121" s="229" t="str">
        <f t="shared" si="7"/>
        <v/>
      </c>
      <c r="D121" s="116"/>
      <c r="E121" s="116"/>
      <c r="F121" s="110"/>
      <c r="G121" s="109"/>
      <c r="H121" s="109"/>
      <c r="I121" s="109"/>
      <c r="J121" s="112"/>
      <c r="K121" s="109"/>
      <c r="L121" s="213">
        <f>SUM(G121:K121)</f>
        <v>0</v>
      </c>
    </row>
    <row r="122" spans="2:12" x14ac:dyDescent="0.25">
      <c r="B122" s="228">
        <v>102</v>
      </c>
      <c r="C122" s="229" t="str">
        <f t="shared" si="7"/>
        <v/>
      </c>
      <c r="D122" s="116"/>
      <c r="E122" s="116"/>
      <c r="F122" s="110"/>
      <c r="G122" s="109"/>
      <c r="H122" s="109"/>
      <c r="I122" s="109"/>
      <c r="J122" s="112"/>
      <c r="K122" s="109"/>
      <c r="L122" s="213">
        <f t="shared" ref="L122:L127" si="10">SUM(G122:K122)</f>
        <v>0</v>
      </c>
    </row>
    <row r="123" spans="2:12" x14ac:dyDescent="0.25">
      <c r="B123" s="228">
        <v>103</v>
      </c>
      <c r="C123" s="229" t="str">
        <f t="shared" si="7"/>
        <v/>
      </c>
      <c r="D123" s="116"/>
      <c r="E123" s="116"/>
      <c r="F123" s="110"/>
      <c r="G123" s="109"/>
      <c r="H123" s="109"/>
      <c r="I123" s="109"/>
      <c r="J123" s="112"/>
      <c r="K123" s="109"/>
      <c r="L123" s="213">
        <f t="shared" si="10"/>
        <v>0</v>
      </c>
    </row>
    <row r="124" spans="2:12" x14ac:dyDescent="0.25">
      <c r="B124" s="228">
        <v>104</v>
      </c>
      <c r="C124" s="229" t="str">
        <f t="shared" si="7"/>
        <v/>
      </c>
      <c r="D124" s="116"/>
      <c r="E124" s="116"/>
      <c r="F124" s="110"/>
      <c r="G124" s="109"/>
      <c r="H124" s="109"/>
      <c r="I124" s="109"/>
      <c r="J124" s="112"/>
      <c r="K124" s="109"/>
      <c r="L124" s="213">
        <f>SUM(G124:K124)</f>
        <v>0</v>
      </c>
    </row>
    <row r="125" spans="2:12" x14ac:dyDescent="0.25">
      <c r="B125" s="228">
        <v>105</v>
      </c>
      <c r="C125" s="229" t="str">
        <f t="shared" si="7"/>
        <v/>
      </c>
      <c r="D125" s="116"/>
      <c r="E125" s="116"/>
      <c r="F125" s="110"/>
      <c r="G125" s="109"/>
      <c r="H125" s="109"/>
      <c r="I125" s="109"/>
      <c r="J125" s="112"/>
      <c r="K125" s="109"/>
      <c r="L125" s="213">
        <f t="shared" si="10"/>
        <v>0</v>
      </c>
    </row>
    <row r="126" spans="2:12" x14ac:dyDescent="0.25">
      <c r="B126" s="228">
        <v>106</v>
      </c>
      <c r="C126" s="229" t="str">
        <f t="shared" si="7"/>
        <v/>
      </c>
      <c r="D126" s="116"/>
      <c r="E126" s="116"/>
      <c r="F126" s="110"/>
      <c r="G126" s="109"/>
      <c r="H126" s="109"/>
      <c r="I126" s="109"/>
      <c r="J126" s="112"/>
      <c r="K126" s="109"/>
      <c r="L126" s="213">
        <f t="shared" si="10"/>
        <v>0</v>
      </c>
    </row>
    <row r="127" spans="2:12" x14ac:dyDescent="0.25">
      <c r="B127" s="228">
        <v>107</v>
      </c>
      <c r="C127" s="229" t="str">
        <f t="shared" si="7"/>
        <v/>
      </c>
      <c r="D127" s="116"/>
      <c r="E127" s="116"/>
      <c r="F127" s="110"/>
      <c r="G127" s="109"/>
      <c r="H127" s="109"/>
      <c r="I127" s="109"/>
      <c r="J127" s="112"/>
      <c r="K127" s="109"/>
      <c r="L127" s="213">
        <f t="shared" si="10"/>
        <v>0</v>
      </c>
    </row>
    <row r="128" spans="2:12" x14ac:dyDescent="0.25">
      <c r="B128" s="228">
        <v>108</v>
      </c>
      <c r="C128" s="229" t="str">
        <f t="shared" si="7"/>
        <v/>
      </c>
      <c r="D128" s="116"/>
      <c r="E128" s="116"/>
      <c r="F128" s="110"/>
      <c r="G128" s="109"/>
      <c r="H128" s="109"/>
      <c r="I128" s="109"/>
      <c r="J128" s="112"/>
      <c r="K128" s="109"/>
      <c r="L128" s="213">
        <f>SUM(G128:K128)</f>
        <v>0</v>
      </c>
    </row>
    <row r="129" spans="2:12" x14ac:dyDescent="0.25">
      <c r="B129" s="228">
        <v>109</v>
      </c>
      <c r="C129" s="229" t="str">
        <f t="shared" si="7"/>
        <v/>
      </c>
      <c r="D129" s="116"/>
      <c r="E129" s="116"/>
      <c r="F129" s="110"/>
      <c r="G129" s="109"/>
      <c r="H129" s="109"/>
      <c r="I129" s="109"/>
      <c r="J129" s="112"/>
      <c r="K129" s="109"/>
      <c r="L129" s="213">
        <f t="shared" ref="L129" si="11">SUM(G129:K129)</f>
        <v>0</v>
      </c>
    </row>
    <row r="130" spans="2:12" x14ac:dyDescent="0.25">
      <c r="B130" s="228">
        <v>110</v>
      </c>
      <c r="C130" s="229" t="str">
        <f t="shared" si="7"/>
        <v/>
      </c>
      <c r="D130" s="116"/>
      <c r="E130" s="116"/>
      <c r="F130" s="110"/>
      <c r="G130" s="109"/>
      <c r="H130" s="109"/>
      <c r="I130" s="109"/>
      <c r="J130" s="112"/>
      <c r="K130" s="109"/>
      <c r="L130" s="213">
        <f>SUM(G130:K130)</f>
        <v>0</v>
      </c>
    </row>
    <row r="131" spans="2:12" x14ac:dyDescent="0.25">
      <c r="B131" s="228">
        <v>111</v>
      </c>
      <c r="C131" s="229" t="str">
        <f t="shared" si="7"/>
        <v/>
      </c>
      <c r="D131" s="116"/>
      <c r="E131" s="116"/>
      <c r="F131" s="110"/>
      <c r="G131" s="109"/>
      <c r="H131" s="109"/>
      <c r="I131" s="109"/>
      <c r="J131" s="112"/>
      <c r="K131" s="109"/>
      <c r="L131" s="213">
        <f t="shared" ref="L131:L133" si="12">SUM(G131:K131)</f>
        <v>0</v>
      </c>
    </row>
    <row r="132" spans="2:12" x14ac:dyDescent="0.25">
      <c r="B132" s="228">
        <v>112</v>
      </c>
      <c r="C132" s="229" t="str">
        <f t="shared" si="7"/>
        <v/>
      </c>
      <c r="D132" s="116"/>
      <c r="E132" s="116"/>
      <c r="F132" s="110"/>
      <c r="G132" s="109"/>
      <c r="H132" s="109"/>
      <c r="I132" s="109"/>
      <c r="J132" s="112"/>
      <c r="K132" s="109"/>
      <c r="L132" s="213">
        <f t="shared" si="12"/>
        <v>0</v>
      </c>
    </row>
    <row r="133" spans="2:12" x14ac:dyDescent="0.25">
      <c r="B133" s="228">
        <v>113</v>
      </c>
      <c r="C133" s="229" t="str">
        <f t="shared" si="7"/>
        <v/>
      </c>
      <c r="D133" s="342"/>
      <c r="E133" s="342"/>
      <c r="F133" s="343"/>
      <c r="G133" s="344"/>
      <c r="H133" s="344"/>
      <c r="I133" s="344"/>
      <c r="J133" s="345"/>
      <c r="K133" s="344"/>
      <c r="L133" s="213">
        <f t="shared" si="12"/>
        <v>0</v>
      </c>
    </row>
  </sheetData>
  <sheetProtection password="C72E" sheet="1" objects="1" scenarios="1"/>
  <customSheetViews>
    <customSheetView guid="{E7E6A24F-BA49-4C7A-9CED-3AB8F60308A1}" scale="70" showGridLines="0" printArea="1" topLeftCell="A19">
      <selection activeCell="G33" sqref="G33"/>
      <rowBreaks count="4" manualBreakCount="4">
        <brk id="29" min="1" max="11" man="1"/>
        <brk id="58" min="1" max="11" man="1"/>
        <brk id="83" min="1" max="11" man="1"/>
        <brk id="108" min="1" max="11" man="1"/>
      </rowBreaks>
      <pageMargins left="0.25" right="0.25" top="0.75" bottom="0.75" header="0.3" footer="0.3"/>
      <pageSetup paperSize="5" scale="61" orientation="landscape" r:id="rId1"/>
      <headerFooter>
        <oddFooter>&amp;C&amp;"Arial,Regular"&amp;16Page &amp;P of &amp;N</oddFooter>
      </headerFooter>
    </customSheetView>
    <customSheetView guid="{7E50CCF5-45D0-4F7B-8896-9BA64DCA8A01}" scale="70" showGridLines="0">
      <selection activeCell="B7" sqref="B7"/>
      <rowBreaks count="4" manualBreakCount="4">
        <brk id="29" min="1" max="11" man="1"/>
        <brk id="58" min="1" max="11" man="1"/>
        <brk id="83" min="1" max="11" man="1"/>
        <brk id="108" min="1" max="11" man="1"/>
      </rowBreaks>
      <pageMargins left="0.25" right="0.25" top="0.75" bottom="0.75" header="0.3" footer="0.3"/>
      <pageSetup paperSize="5" scale="61" orientation="landscape" r:id="rId2"/>
      <headerFooter>
        <oddFooter>&amp;C&amp;"Arial,Regular"&amp;16Page &amp;P of &amp;N</oddFooter>
      </headerFooter>
    </customSheetView>
    <customSheetView guid="{D8D3A042-2CA2-4641-BB44-BC182917D730}" scale="70" showGridLines="0" printArea="1" topLeftCell="A94">
      <selection activeCell="F26" sqref="F26"/>
      <rowBreaks count="4" manualBreakCount="4">
        <brk id="29" min="1" max="11" man="1"/>
        <brk id="58" min="1" max="11" man="1"/>
        <brk id="83" min="1" max="11" man="1"/>
        <brk id="108" min="1" max="11" man="1"/>
      </rowBreaks>
      <pageMargins left="0.25" right="0.25" top="0.75" bottom="0.75" header="0.3" footer="0.3"/>
      <pageSetup paperSize="5" scale="61" orientation="landscape" r:id="rId3"/>
      <headerFooter>
        <oddFooter>&amp;C&amp;"Arial,Regular"&amp;16Page &amp;P of &amp;N</oddFooter>
      </headerFooter>
    </customSheetView>
  </customSheetViews>
  <dataValidations count="32">
    <dataValidation allowBlank="1" showInputMessage="1" showErrorMessage="1" prompt="Type in county name. " sqref="D9" xr:uid="{00000000-0002-0000-0500-000000000000}"/>
    <dataValidation allowBlank="1" showInputMessage="1" showErrorMessage="1" prompt="Type in date. " sqref="G9" xr:uid="{00000000-0002-0000-0500-000001000000}"/>
    <dataValidation allowBlank="1" showInputMessage="1" showErrorMessage="1" prompt="Type in the Total MHSA Funds (Including Interest) for CSS Annual Planning Costs. " sqref="F15" xr:uid="{00000000-0002-0000-0500-000002000000}"/>
    <dataValidation allowBlank="1" showInputMessage="1" showErrorMessage="1" prompt="Type in the Medi-Cal FFP for CSS Annual Planning Costs. " sqref="G15" xr:uid="{00000000-0002-0000-0500-000003000000}"/>
    <dataValidation allowBlank="1" showInputMessage="1" showErrorMessage="1" prompt="Type in the 1991 Realignment for CSS Annual Planning Costs. " sqref="H15" xr:uid="{00000000-0002-0000-0500-000004000000}"/>
    <dataValidation allowBlank="1" showInputMessage="1" showErrorMessage="1" prompt="Type in the Behavioral Health Subaccount amount for CSS Annual Planning Costs. " sqref="I15" xr:uid="{00000000-0002-0000-0500-000005000000}"/>
    <dataValidation allowBlank="1" showInputMessage="1" showErrorMessage="1" prompt="Type in Other funds for CSS Annual Planning Costs. " sqref="J15" xr:uid="{00000000-0002-0000-0500-000006000000}"/>
    <dataValidation allowBlank="1" showInputMessage="1" showErrorMessage="1" prompt="Type in Other funds for CSS Evaluation Costs. " sqref="J16" xr:uid="{00000000-0002-0000-0500-000007000000}"/>
    <dataValidation allowBlank="1" showInputMessage="1" showErrorMessage="1" prompt="Type in Other funds for CSS Administration Costs." sqref="J17" xr:uid="{00000000-0002-0000-0500-000008000000}"/>
    <dataValidation allowBlank="1" showInputMessage="1" showErrorMessage="1" prompt="Type in the Behavioral Health Subaccount amount for CSS Evaluation Costs." sqref="I16" xr:uid="{00000000-0002-0000-0500-000009000000}"/>
    <dataValidation allowBlank="1" showInputMessage="1" showErrorMessage="1" prompt="Type in the Behavioral Health Subaccount amount for CSS Administration Costs. " sqref="I17" xr:uid="{00000000-0002-0000-0500-00000A000000}"/>
    <dataValidation allowBlank="1" showInputMessage="1" showErrorMessage="1" prompt="Type in the 1991 Realignment for CSS Evaluation Costs." sqref="H16" xr:uid="{00000000-0002-0000-0500-00000B000000}"/>
    <dataValidation allowBlank="1" showInputMessage="1" showErrorMessage="1" prompt="Type in the 1991 Realignment for CSS Administration Costs. " sqref="H17" xr:uid="{00000000-0002-0000-0500-00000C000000}"/>
    <dataValidation allowBlank="1" showInputMessage="1" showErrorMessage="1" prompt="Type in the Medi-Cal FFP for CSS Evaluation Costs. " sqref="G16" xr:uid="{00000000-0002-0000-0500-00000D000000}"/>
    <dataValidation allowBlank="1" showInputMessage="1" showErrorMessage="1" prompt="Type in the Medi-Cal FFP for CSS Administration Costs. " sqref="G17" xr:uid="{00000000-0002-0000-0500-00000E000000}"/>
    <dataValidation allowBlank="1" showInputMessage="1" showErrorMessage="1" prompt="Type in the Total MHSA Funds (Including Interest) for CSS Evaluation Costs. " sqref="F16" xr:uid="{00000000-0002-0000-0500-00000F000000}"/>
    <dataValidation allowBlank="1" showInputMessage="1" showErrorMessage="1" prompt="Type in the Total MHSA Funds (Including Interest) for CSS Administration Costs. " sqref="F17" xr:uid="{00000000-0002-0000-0500-000010000000}"/>
    <dataValidation allowBlank="1" showInputMessage="1" showErrorMessage="1" prompt="Type in the Total MHSA Funds (Including Interest) for CSS Funds Transferred to JPA." sqref="F18" xr:uid="{00000000-0002-0000-0500-000011000000}"/>
    <dataValidation allowBlank="1" showInputMessage="1" showErrorMessage="1" prompt="Type in the Total MHSA Funds (Including Interest) for CSS Expenditures Incurred by JPA." sqref="F19" xr:uid="{00000000-0002-0000-0500-000012000000}"/>
    <dataValidation allowBlank="1" showInputMessage="1" showErrorMessage="1" prompt="Type in the Total MHSA Funds (Including Interest) for CSS Funds Transferred to CalHFA." sqref="F20" xr:uid="{00000000-0002-0000-0500-000013000000}"/>
    <dataValidation allowBlank="1" showInputMessage="1" showErrorMessage="1" prompt="Type in the Total MHSA Funds (Including Interest) for CSS Funds Transferred to PEI." sqref="F21" xr:uid="{00000000-0002-0000-0500-000014000000}"/>
    <dataValidation allowBlank="1" showInputMessage="1" showErrorMessage="1" prompt="Type in the Total MHSA Funds (Including Interest) for CSS Funds Transferred to WET." sqref="F22" xr:uid="{00000000-0002-0000-0500-000015000000}"/>
    <dataValidation allowBlank="1" showInputMessage="1" showErrorMessage="1" prompt="Type in the Total MHSA Funds (Including Interest) for CSS Funds Transferred to CFTN." sqref="F23" xr:uid="{00000000-0002-0000-0500-000016000000}"/>
    <dataValidation allowBlank="1" showInputMessage="1" showErrorMessage="1" prompt="Type in the Total MHSA Funds (Including Interest) for CSS Funds Transferred to PR. " sqref="F24" xr:uid="{00000000-0002-0000-0500-000017000000}"/>
    <dataValidation allowBlank="1" showInputMessage="1" showErrorMessage="1" prompt="Type in Program Name. " sqref="D34:D133" xr:uid="{00000000-0002-0000-0500-000018000000}"/>
    <dataValidation allowBlank="1" showInputMessage="1" showErrorMessage="1" prompt="Type in Prior Program Name. " sqref="E34:E133" xr:uid="{00000000-0002-0000-0500-000019000000}"/>
    <dataValidation type="list" allowBlank="1" showInputMessage="1" showErrorMessage="1" prompt="Use drop down menu to select Program Type. " sqref="F34:F133" xr:uid="{00000000-0002-0000-0500-00001A000000}">
      <formula1>CSS_Service_Category</formula1>
    </dataValidation>
    <dataValidation allowBlank="1" showInputMessage="1" showErrorMessage="1" prompt="Type in Total MHSA Funds (Including Interest)" sqref="G34:G133" xr:uid="{00000000-0002-0000-0500-00001B000000}"/>
    <dataValidation allowBlank="1" showInputMessage="1" showErrorMessage="1" prompt="Type in Medi-Cal FFP. " sqref="H34:H133" xr:uid="{00000000-0002-0000-0500-00001C000000}"/>
    <dataValidation allowBlank="1" showInputMessage="1" showErrorMessage="1" prompt="Type in 1991 Realignment. " sqref="I34:I133" xr:uid="{00000000-0002-0000-0500-00001D000000}"/>
    <dataValidation allowBlank="1" showInputMessage="1" showErrorMessage="1" prompt="Type in Behavioral Health Subaccount. " sqref="J34:J133" xr:uid="{00000000-0002-0000-0500-00001E000000}"/>
    <dataValidation allowBlank="1" showInputMessage="1" showErrorMessage="1" prompt="Type in Other items. " sqref="K34:K133" xr:uid="{00000000-0002-0000-0500-00001F000000}"/>
  </dataValidations>
  <pageMargins left="0.25" right="0.25" top="0.75" bottom="0.75" header="0.3" footer="0.3"/>
  <pageSetup scale="48" orientation="landscape" r:id="rId4"/>
  <headerFooter>
    <oddFooter>&amp;C&amp;"Arial,Regular"&amp;16Page &amp;P of &amp;N</oddFooter>
  </headerFooter>
  <rowBreaks count="4" manualBreakCount="4">
    <brk id="29" min="1" max="11" man="1"/>
    <brk id="58" min="1" max="11" man="1"/>
    <brk id="83" min="1" max="11" man="1"/>
    <brk id="108" min="1" max="11"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92"/>
  <sheetViews>
    <sheetView view="pageLayout" zoomScaleNormal="100" workbookViewId="0">
      <selection activeCell="F17" sqref="F17"/>
    </sheetView>
  </sheetViews>
  <sheetFormatPr defaultColWidth="0" defaultRowHeight="15" zeroHeight="1" x14ac:dyDescent="0.25"/>
  <cols>
    <col min="1" max="1" width="128.140625" style="142" customWidth="1"/>
    <col min="2" max="16384" width="9.140625" style="142" hidden="1"/>
  </cols>
  <sheetData>
    <row r="1" spans="1:1" x14ac:dyDescent="0.25">
      <c r="A1" s="333" t="s">
        <v>773</v>
      </c>
    </row>
    <row r="2" spans="1:1" ht="15.75" x14ac:dyDescent="0.25">
      <c r="A2" s="335" t="s">
        <v>313</v>
      </c>
    </row>
    <row r="3" spans="1:1" ht="15.75" x14ac:dyDescent="0.25">
      <c r="A3" s="335" t="s">
        <v>312</v>
      </c>
    </row>
    <row r="4" spans="1:1" ht="15.75" x14ac:dyDescent="0.25">
      <c r="A4" s="335" t="s">
        <v>433</v>
      </c>
    </row>
    <row r="5" spans="1:1" ht="15.75" x14ac:dyDescent="0.25">
      <c r="A5" s="335" t="s">
        <v>432</v>
      </c>
    </row>
    <row r="6" spans="1:1" ht="15.75" x14ac:dyDescent="0.25">
      <c r="A6" s="335" t="s">
        <v>431</v>
      </c>
    </row>
    <row r="7" spans="1:1" ht="15.75" x14ac:dyDescent="0.25">
      <c r="A7" s="335" t="s">
        <v>727</v>
      </c>
    </row>
    <row r="8" spans="1:1" ht="45.75" x14ac:dyDescent="0.25">
      <c r="A8" s="335" t="s">
        <v>430</v>
      </c>
    </row>
    <row r="9" spans="1:1" ht="15.75" x14ac:dyDescent="0.25">
      <c r="A9" s="335" t="s">
        <v>429</v>
      </c>
    </row>
    <row r="10" spans="1:1" ht="15.75" x14ac:dyDescent="0.25">
      <c r="A10" s="335" t="s">
        <v>428</v>
      </c>
    </row>
    <row r="11" spans="1:1" ht="15.75" x14ac:dyDescent="0.25">
      <c r="A11" s="335" t="s">
        <v>427</v>
      </c>
    </row>
    <row r="12" spans="1:1" ht="15.75" x14ac:dyDescent="0.25">
      <c r="A12" s="335" t="s">
        <v>426</v>
      </c>
    </row>
    <row r="13" spans="1:1" ht="15.75" x14ac:dyDescent="0.25">
      <c r="A13" s="335" t="s">
        <v>757</v>
      </c>
    </row>
    <row r="14" spans="1:1" ht="15.75" x14ac:dyDescent="0.25">
      <c r="A14" s="335" t="s">
        <v>425</v>
      </c>
    </row>
    <row r="15" spans="1:1" ht="15.75" x14ac:dyDescent="0.25">
      <c r="A15" s="335" t="s">
        <v>424</v>
      </c>
    </row>
    <row r="16" spans="1:1" ht="135.75" x14ac:dyDescent="0.25">
      <c r="A16" s="335" t="s">
        <v>423</v>
      </c>
    </row>
    <row r="17" spans="1:1" ht="15.75" x14ac:dyDescent="0.25">
      <c r="A17" s="335" t="s">
        <v>326</v>
      </c>
    </row>
    <row r="18" spans="1:1" ht="15.75" x14ac:dyDescent="0.25">
      <c r="A18" s="335" t="s">
        <v>434</v>
      </c>
    </row>
    <row r="19" spans="1:1" ht="15.75" x14ac:dyDescent="0.25">
      <c r="A19" s="335" t="s">
        <v>435</v>
      </c>
    </row>
    <row r="20" spans="1:1" ht="15.75" x14ac:dyDescent="0.25">
      <c r="A20" s="335" t="s">
        <v>436</v>
      </c>
    </row>
    <row r="21" spans="1:1" ht="15.75" x14ac:dyDescent="0.25">
      <c r="A21" s="335" t="s">
        <v>494</v>
      </c>
    </row>
    <row r="22" spans="1:1" ht="30.75" x14ac:dyDescent="0.25">
      <c r="A22" s="335" t="s">
        <v>422</v>
      </c>
    </row>
    <row r="23" spans="1:1" ht="15.75" x14ac:dyDescent="0.25">
      <c r="A23" s="335" t="s">
        <v>452</v>
      </c>
    </row>
    <row r="24" spans="1:1" ht="15.75" x14ac:dyDescent="0.25">
      <c r="A24" s="335" t="s">
        <v>453</v>
      </c>
    </row>
    <row r="25" spans="1:1" ht="15.75" x14ac:dyDescent="0.25">
      <c r="A25" s="335" t="s">
        <v>454</v>
      </c>
    </row>
    <row r="26" spans="1:1" ht="15.75" x14ac:dyDescent="0.25">
      <c r="A26" s="335" t="s">
        <v>455</v>
      </c>
    </row>
    <row r="27" spans="1:1" ht="15.75" x14ac:dyDescent="0.25">
      <c r="A27" s="335" t="s">
        <v>456</v>
      </c>
    </row>
    <row r="28" spans="1:1" ht="45.75" x14ac:dyDescent="0.25">
      <c r="A28" s="335" t="s">
        <v>437</v>
      </c>
    </row>
    <row r="29" spans="1:1" ht="15.75" x14ac:dyDescent="0.25">
      <c r="A29" s="335" t="s">
        <v>331</v>
      </c>
    </row>
    <row r="30" spans="1:1" ht="15.75" x14ac:dyDescent="0.25">
      <c r="A30" s="335" t="s">
        <v>421</v>
      </c>
    </row>
    <row r="31" spans="1:1" ht="15.75" x14ac:dyDescent="0.25">
      <c r="A31" s="335" t="s">
        <v>420</v>
      </c>
    </row>
    <row r="32" spans="1:1" ht="15.75" x14ac:dyDescent="0.25">
      <c r="A32" s="335" t="s">
        <v>419</v>
      </c>
    </row>
    <row r="33" spans="1:1" ht="15.75" x14ac:dyDescent="0.25">
      <c r="A33" s="335" t="s">
        <v>418</v>
      </c>
    </row>
    <row r="34" spans="1:1" ht="90.75" x14ac:dyDescent="0.25">
      <c r="A34" s="335" t="s">
        <v>417</v>
      </c>
    </row>
    <row r="35" spans="1:1" ht="15.75" x14ac:dyDescent="0.25">
      <c r="A35" s="335" t="s">
        <v>334</v>
      </c>
    </row>
    <row r="36" spans="1:1" ht="15.75" x14ac:dyDescent="0.25">
      <c r="A36" s="335" t="s">
        <v>416</v>
      </c>
    </row>
    <row r="37" spans="1:1" ht="15.75" x14ac:dyDescent="0.25">
      <c r="A37" s="335" t="s">
        <v>415</v>
      </c>
    </row>
    <row r="38" spans="1:1" ht="15.75" x14ac:dyDescent="0.25">
      <c r="A38" s="335" t="s">
        <v>414</v>
      </c>
    </row>
    <row r="39" spans="1:1" ht="15.75" x14ac:dyDescent="0.25">
      <c r="A39" s="335" t="s">
        <v>413</v>
      </c>
    </row>
    <row r="40" spans="1:1" ht="30.75" x14ac:dyDescent="0.25">
      <c r="A40" s="335" t="s">
        <v>412</v>
      </c>
    </row>
    <row r="41" spans="1:1" ht="15.75" x14ac:dyDescent="0.25">
      <c r="A41" s="335" t="s">
        <v>336</v>
      </c>
    </row>
    <row r="42" spans="1:1" ht="15.75" x14ac:dyDescent="0.25">
      <c r="A42" s="335" t="s">
        <v>411</v>
      </c>
    </row>
    <row r="43" spans="1:1" ht="15.75" x14ac:dyDescent="0.25">
      <c r="A43" s="335" t="s">
        <v>410</v>
      </c>
    </row>
    <row r="44" spans="1:1" ht="15.75" x14ac:dyDescent="0.25">
      <c r="A44" s="335" t="s">
        <v>409</v>
      </c>
    </row>
    <row r="45" spans="1:1" ht="15.75" x14ac:dyDescent="0.25">
      <c r="A45" s="335" t="s">
        <v>408</v>
      </c>
    </row>
    <row r="46" spans="1:1" ht="30.75" x14ac:dyDescent="0.25">
      <c r="A46" s="335" t="s">
        <v>407</v>
      </c>
    </row>
    <row r="47" spans="1:1" ht="15.75" x14ac:dyDescent="0.25">
      <c r="A47" s="335" t="s">
        <v>406</v>
      </c>
    </row>
    <row r="48" spans="1:1" ht="15.75" x14ac:dyDescent="0.25">
      <c r="A48" s="335" t="s">
        <v>405</v>
      </c>
    </row>
    <row r="49" spans="1:1" ht="15.75" x14ac:dyDescent="0.25">
      <c r="A49" s="335" t="s">
        <v>404</v>
      </c>
    </row>
    <row r="50" spans="1:1" ht="15.75" x14ac:dyDescent="0.25">
      <c r="A50" s="335" t="s">
        <v>403</v>
      </c>
    </row>
    <row r="51" spans="1:1" ht="15.75" x14ac:dyDescent="0.25">
      <c r="A51" s="335" t="s">
        <v>402</v>
      </c>
    </row>
    <row r="52" spans="1:1" ht="30.75" x14ac:dyDescent="0.25">
      <c r="A52" s="335" t="s">
        <v>401</v>
      </c>
    </row>
    <row r="53" spans="1:1" ht="15.75" x14ac:dyDescent="0.25">
      <c r="A53" s="335" t="s">
        <v>400</v>
      </c>
    </row>
    <row r="54" spans="1:1" ht="15.75" x14ac:dyDescent="0.25">
      <c r="A54" s="335" t="s">
        <v>399</v>
      </c>
    </row>
    <row r="55" spans="1:1" ht="15.75" x14ac:dyDescent="0.25">
      <c r="A55" s="335" t="s">
        <v>398</v>
      </c>
    </row>
    <row r="56" spans="1:1" ht="15.75" x14ac:dyDescent="0.25">
      <c r="A56" s="335" t="s">
        <v>397</v>
      </c>
    </row>
    <row r="57" spans="1:1" ht="15.75" x14ac:dyDescent="0.25">
      <c r="A57" s="335" t="s">
        <v>396</v>
      </c>
    </row>
    <row r="58" spans="1:1" ht="30.75" x14ac:dyDescent="0.25">
      <c r="A58" s="335" t="s">
        <v>395</v>
      </c>
    </row>
    <row r="59" spans="1:1" ht="15.75" x14ac:dyDescent="0.25">
      <c r="A59" s="335" t="s">
        <v>394</v>
      </c>
    </row>
    <row r="60" spans="1:1" ht="15.75" x14ac:dyDescent="0.25">
      <c r="A60" s="335" t="s">
        <v>393</v>
      </c>
    </row>
    <row r="61" spans="1:1" ht="15.75" x14ac:dyDescent="0.25">
      <c r="A61" s="335" t="s">
        <v>392</v>
      </c>
    </row>
    <row r="62" spans="1:1" ht="15.75" x14ac:dyDescent="0.25">
      <c r="A62" s="335" t="s">
        <v>391</v>
      </c>
    </row>
    <row r="63" spans="1:1" ht="15.75" x14ac:dyDescent="0.25">
      <c r="A63" s="335" t="s">
        <v>390</v>
      </c>
    </row>
    <row r="64" spans="1:1" ht="15.75" x14ac:dyDescent="0.25">
      <c r="A64" s="335" t="s">
        <v>710</v>
      </c>
    </row>
    <row r="65" spans="1:1" ht="15.75" x14ac:dyDescent="0.25">
      <c r="A65" s="335" t="s">
        <v>711</v>
      </c>
    </row>
    <row r="66" spans="1:1" ht="15.75" x14ac:dyDescent="0.25">
      <c r="A66" s="335" t="s">
        <v>712</v>
      </c>
    </row>
    <row r="67" spans="1:1" ht="15.75" x14ac:dyDescent="0.25">
      <c r="A67" s="335" t="s">
        <v>713</v>
      </c>
    </row>
    <row r="68" spans="1:1" ht="15.75" x14ac:dyDescent="0.25">
      <c r="A68" s="335" t="s">
        <v>714</v>
      </c>
    </row>
    <row r="69" spans="1:1" ht="15.75" x14ac:dyDescent="0.25">
      <c r="A69" s="335" t="s">
        <v>715</v>
      </c>
    </row>
    <row r="70" spans="1:1" ht="15.75" x14ac:dyDescent="0.25">
      <c r="A70" s="335" t="s">
        <v>389</v>
      </c>
    </row>
    <row r="71" spans="1:1" ht="15.75" x14ac:dyDescent="0.25">
      <c r="A71" s="335" t="s">
        <v>388</v>
      </c>
    </row>
    <row r="72" spans="1:1" ht="15.75" x14ac:dyDescent="0.25">
      <c r="A72" s="335" t="s">
        <v>387</v>
      </c>
    </row>
    <row r="73" spans="1:1" ht="15.75" x14ac:dyDescent="0.25">
      <c r="A73" s="335" t="s">
        <v>386</v>
      </c>
    </row>
    <row r="74" spans="1:1" ht="15.75" x14ac:dyDescent="0.25">
      <c r="A74" s="335" t="s">
        <v>385</v>
      </c>
    </row>
    <row r="75" spans="1:1" ht="15.75" x14ac:dyDescent="0.25">
      <c r="A75" s="335" t="s">
        <v>384</v>
      </c>
    </row>
    <row r="76" spans="1:1" ht="15.75" x14ac:dyDescent="0.25">
      <c r="A76" s="335" t="s">
        <v>696</v>
      </c>
    </row>
    <row r="77" spans="1:1" ht="15.75" x14ac:dyDescent="0.25">
      <c r="A77" s="335" t="s">
        <v>760</v>
      </c>
    </row>
    <row r="78" spans="1:1" ht="15.75" x14ac:dyDescent="0.25">
      <c r="A78" s="335" t="s">
        <v>759</v>
      </c>
    </row>
    <row r="79" spans="1:1" ht="15.75" x14ac:dyDescent="0.25">
      <c r="A79" s="335" t="s">
        <v>761</v>
      </c>
    </row>
    <row r="80" spans="1:1" ht="15.75" x14ac:dyDescent="0.25">
      <c r="A80" s="335" t="s">
        <v>762</v>
      </c>
    </row>
    <row r="81" spans="1:1" ht="15.75" x14ac:dyDescent="0.25">
      <c r="A81" s="335" t="s">
        <v>731</v>
      </c>
    </row>
    <row r="82" spans="1:1" ht="45.75" x14ac:dyDescent="0.25">
      <c r="A82" s="335" t="s">
        <v>716</v>
      </c>
    </row>
    <row r="83" spans="1:1" ht="82.5" customHeight="1" x14ac:dyDescent="0.25">
      <c r="A83" s="335" t="s">
        <v>717</v>
      </c>
    </row>
    <row r="84" spans="1:1" ht="75" x14ac:dyDescent="0.25">
      <c r="A84" s="347" t="s">
        <v>718</v>
      </c>
    </row>
    <row r="85" spans="1:1" ht="45.75" x14ac:dyDescent="0.25">
      <c r="A85" s="335" t="s">
        <v>724</v>
      </c>
    </row>
    <row r="86" spans="1:1" ht="30.75" x14ac:dyDescent="0.25">
      <c r="A86" s="335" t="s">
        <v>719</v>
      </c>
    </row>
    <row r="87" spans="1:1" ht="30.75" x14ac:dyDescent="0.25">
      <c r="A87" s="335" t="s">
        <v>720</v>
      </c>
    </row>
    <row r="88" spans="1:1" ht="30.75" x14ac:dyDescent="0.25">
      <c r="A88" s="335" t="s">
        <v>721</v>
      </c>
    </row>
    <row r="89" spans="1:1" ht="30.75" x14ac:dyDescent="0.25">
      <c r="A89" s="335" t="s">
        <v>722</v>
      </c>
    </row>
    <row r="90" spans="1:1" ht="30.75" x14ac:dyDescent="0.25">
      <c r="A90" s="335" t="s">
        <v>723</v>
      </c>
    </row>
    <row r="91" spans="1:1" ht="15.75" x14ac:dyDescent="0.25">
      <c r="A91" s="335" t="s">
        <v>732</v>
      </c>
    </row>
    <row r="92" spans="1:1" ht="15.75" hidden="1" x14ac:dyDescent="0.25">
      <c r="A92" s="141"/>
    </row>
  </sheetData>
  <sheetProtection password="C72E" sheet="1" objects="1" scenarios="1"/>
  <pageMargins left="0.25" right="0.25"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autoPageBreaks="0" fitToPage="1"/>
  </sheetPr>
  <dimension ref="A1:AN134"/>
  <sheetViews>
    <sheetView showGridLines="0" tabSelected="1" topLeftCell="A19" zoomScale="80" zoomScaleNormal="80" zoomScaleSheetLayoutView="40" zoomScalePageLayoutView="80" workbookViewId="0">
      <selection activeCell="F29" sqref="F29"/>
    </sheetView>
  </sheetViews>
  <sheetFormatPr defaultColWidth="0" defaultRowHeight="15.75" zeroHeight="1" x14ac:dyDescent="0.25"/>
  <cols>
    <col min="1" max="1" width="2.7109375" style="20" customWidth="1"/>
    <col min="2" max="2" width="6.7109375" style="20" customWidth="1"/>
    <col min="3" max="3" width="15.28515625" style="28" customWidth="1"/>
    <col min="4" max="5" width="46.85546875" style="348" customWidth="1"/>
    <col min="6" max="6" width="37" style="348" bestFit="1" customWidth="1"/>
    <col min="7" max="7" width="26" style="348" bestFit="1" customWidth="1"/>
    <col min="8" max="8" width="20.7109375" style="348" bestFit="1" customWidth="1"/>
    <col min="9" max="9" width="20" style="348" bestFit="1" customWidth="1"/>
    <col min="10" max="10" width="30.85546875" style="348" customWidth="1"/>
    <col min="11" max="11" width="31.5703125" style="20" bestFit="1" customWidth="1"/>
    <col min="12" max="12" width="27.42578125" style="20" bestFit="1" customWidth="1"/>
    <col min="13" max="13" width="23.140625" style="20" customWidth="1"/>
    <col min="14" max="15" width="26.42578125" style="20" bestFit="1" customWidth="1"/>
    <col min="16" max="16" width="22.28515625" style="20" customWidth="1"/>
    <col min="17" max="17" width="18.85546875" style="20" bestFit="1" customWidth="1"/>
    <col min="18" max="18" width="15" style="148" hidden="1" customWidth="1"/>
    <col min="19" max="24" width="15" hidden="1" customWidth="1"/>
    <col min="25" max="40" width="9.140625" hidden="1" customWidth="1"/>
    <col min="41" max="16384" width="9.140625" style="20" hidden="1"/>
  </cols>
  <sheetData>
    <row r="1" spans="1:40" ht="15" x14ac:dyDescent="0.2">
      <c r="A1" s="327" t="s">
        <v>775</v>
      </c>
      <c r="B1" s="328" t="s">
        <v>277</v>
      </c>
      <c r="C1" s="20"/>
      <c r="D1" s="20"/>
      <c r="E1" s="146"/>
      <c r="F1" s="20"/>
      <c r="G1" s="20"/>
      <c r="H1" s="20"/>
      <c r="I1" s="146"/>
      <c r="J1" s="20"/>
      <c r="L1" s="146"/>
      <c r="Q1" s="330" t="s">
        <v>275</v>
      </c>
      <c r="R1" s="20"/>
      <c r="S1" s="20"/>
      <c r="T1" s="20"/>
      <c r="U1" s="20"/>
      <c r="V1" s="20"/>
      <c r="W1" s="20"/>
      <c r="X1" s="20"/>
      <c r="Y1" s="20"/>
      <c r="Z1" s="20"/>
      <c r="AA1" s="20"/>
      <c r="AB1" s="20"/>
      <c r="AC1" s="20"/>
      <c r="AD1" s="20"/>
      <c r="AE1" s="20"/>
      <c r="AF1" s="20"/>
      <c r="AG1" s="20"/>
      <c r="AH1" s="20"/>
      <c r="AI1" s="20"/>
      <c r="AJ1" s="20"/>
      <c r="AK1" s="20"/>
      <c r="AL1" s="20"/>
      <c r="AM1" s="20"/>
      <c r="AN1" s="20"/>
    </row>
    <row r="2" spans="1:40" thickBot="1" x14ac:dyDescent="0.25">
      <c r="B2" s="329" t="s">
        <v>276</v>
      </c>
      <c r="C2" s="41"/>
      <c r="D2" s="41"/>
      <c r="E2" s="171"/>
      <c r="F2" s="41"/>
      <c r="G2" s="41"/>
      <c r="H2" s="41"/>
      <c r="I2" s="171"/>
      <c r="J2" s="41"/>
      <c r="K2" s="41"/>
      <c r="L2" s="171"/>
      <c r="M2" s="41"/>
      <c r="N2" s="41"/>
      <c r="O2" s="41"/>
      <c r="P2" s="41"/>
      <c r="Q2" s="171"/>
      <c r="R2" s="20"/>
      <c r="S2" s="20"/>
      <c r="T2" s="20"/>
      <c r="U2" s="20"/>
      <c r="V2" s="20"/>
      <c r="W2" s="20"/>
      <c r="X2" s="20"/>
      <c r="Y2" s="20"/>
      <c r="Z2" s="20"/>
      <c r="AA2" s="20"/>
      <c r="AB2" s="20"/>
      <c r="AC2" s="20"/>
      <c r="AD2" s="20"/>
      <c r="AE2" s="20"/>
      <c r="AF2" s="20"/>
      <c r="AG2" s="20"/>
      <c r="AH2" s="20"/>
      <c r="AI2" s="20"/>
      <c r="AJ2" s="20"/>
      <c r="AK2" s="20"/>
      <c r="AL2" s="20"/>
      <c r="AM2" s="20"/>
      <c r="AN2" s="20"/>
    </row>
    <row r="3" spans="1:40" x14ac:dyDescent="0.25">
      <c r="B3"/>
      <c r="C3" s="12"/>
      <c r="D3" s="12"/>
      <c r="E3" s="20"/>
      <c r="F3" s="20"/>
      <c r="G3" s="20"/>
      <c r="H3" s="20"/>
      <c r="I3" s="20"/>
      <c r="J3" s="20"/>
    </row>
    <row r="4" spans="1:40" s="105" customFormat="1" ht="15" x14ac:dyDescent="0.2">
      <c r="B4" s="331" t="s">
        <v>742</v>
      </c>
      <c r="R4" s="149"/>
    </row>
    <row r="5" spans="1:40" ht="18" x14ac:dyDescent="0.25">
      <c r="B5" s="349" t="str">
        <f>'1. Information'!B5</f>
        <v>Annual Mental Health Services Act (MHSA) Revenue and Expenditure Report</v>
      </c>
      <c r="C5" s="13"/>
      <c r="D5" s="13"/>
      <c r="E5" s="13"/>
      <c r="F5" s="13"/>
      <c r="G5" s="13"/>
      <c r="H5" s="13"/>
      <c r="I5" s="13"/>
      <c r="J5" s="13"/>
      <c r="K5" s="13"/>
      <c r="L5" s="14"/>
      <c r="M5" s="1"/>
      <c r="N5" s="1"/>
      <c r="O5" s="1"/>
      <c r="P5" s="1"/>
      <c r="Q5" s="1"/>
    </row>
    <row r="6" spans="1:40" ht="18" x14ac:dyDescent="0.25">
      <c r="B6" s="349" t="str">
        <f>'1. Information'!B6</f>
        <v>Fiscal Year: 2021-22</v>
      </c>
      <c r="C6" s="13"/>
      <c r="D6" s="13"/>
      <c r="E6" s="13"/>
      <c r="F6" s="13"/>
      <c r="G6" s="13"/>
      <c r="H6" s="13"/>
      <c r="I6" s="13"/>
      <c r="J6" s="13"/>
      <c r="K6" s="13"/>
      <c r="L6" s="14"/>
      <c r="M6" s="1"/>
      <c r="N6" s="1"/>
      <c r="O6" s="1"/>
      <c r="P6" s="1"/>
      <c r="Q6" s="1"/>
    </row>
    <row r="7" spans="1:40" ht="18" x14ac:dyDescent="0.25">
      <c r="B7" s="349" t="s">
        <v>287</v>
      </c>
      <c r="C7" s="13"/>
      <c r="D7" s="13"/>
      <c r="E7" s="13"/>
      <c r="F7" s="13"/>
      <c r="G7" s="13"/>
      <c r="H7" s="13"/>
      <c r="I7" s="13"/>
      <c r="J7" s="13"/>
      <c r="K7" s="13"/>
      <c r="L7" s="14"/>
      <c r="M7" s="1"/>
      <c r="N7" s="1"/>
      <c r="O7" s="1"/>
      <c r="P7" s="1"/>
      <c r="Q7" s="1"/>
    </row>
    <row r="8" spans="1:40" x14ac:dyDescent="0.25">
      <c r="B8" s="14"/>
      <c r="C8" s="14"/>
      <c r="D8" s="14"/>
      <c r="E8" s="14"/>
      <c r="F8" s="14"/>
      <c r="G8" s="14"/>
      <c r="H8" s="14"/>
      <c r="I8" s="14"/>
      <c r="J8" s="14"/>
      <c r="K8" s="14"/>
      <c r="L8" s="14"/>
      <c r="M8" s="1"/>
      <c r="N8" s="1"/>
      <c r="O8" s="1"/>
      <c r="P8" s="1"/>
      <c r="Q8" s="1"/>
    </row>
    <row r="9" spans="1:40" ht="15.75" customHeight="1" x14ac:dyDescent="0.25">
      <c r="B9" s="209" t="s">
        <v>0</v>
      </c>
      <c r="C9" s="210"/>
      <c r="D9" s="156" t="str">
        <f>IF(ISBLANK('1. Information'!D11),"",'1. Information'!D11)</f>
        <v>Modoc</v>
      </c>
      <c r="E9" s="20" t="str">
        <f>IF(ISBLANK('1. Information'!D11),"",'1. Information'!D11)</f>
        <v>Modoc</v>
      </c>
      <c r="F9" s="194" t="s">
        <v>1</v>
      </c>
      <c r="G9" s="230">
        <f>IF(ISBLANK('1. Information'!D9),"",'1. Information'!D9)</f>
        <v>45012</v>
      </c>
      <c r="H9" s="20"/>
      <c r="I9" s="20"/>
      <c r="J9" s="20"/>
    </row>
    <row r="10" spans="1:40" x14ac:dyDescent="0.25">
      <c r="C10" s="3"/>
      <c r="D10" s="3"/>
      <c r="E10" s="3"/>
      <c r="F10" s="3"/>
      <c r="G10" s="2"/>
      <c r="H10" s="8"/>
      <c r="I10" s="3"/>
      <c r="J10" s="21"/>
      <c r="L10"/>
      <c r="M10"/>
      <c r="N10"/>
      <c r="O10"/>
      <c r="P10"/>
      <c r="Q10"/>
    </row>
    <row r="11" spans="1:40" ht="18.75" thickBot="1" x14ac:dyDescent="0.3">
      <c r="B11" s="196" t="s">
        <v>214</v>
      </c>
      <c r="C11" s="231"/>
      <c r="D11" s="197"/>
      <c r="E11" s="197"/>
      <c r="F11" s="197"/>
      <c r="G11" s="199"/>
      <c r="H11" s="232"/>
      <c r="I11" s="197"/>
      <c r="J11" s="233"/>
      <c r="K11" s="231"/>
      <c r="L11"/>
      <c r="M11"/>
      <c r="N11"/>
      <c r="O11"/>
      <c r="P11"/>
      <c r="Q11"/>
    </row>
    <row r="12" spans="1:40" ht="16.5" thickTop="1" x14ac:dyDescent="0.25">
      <c r="C12" s="2"/>
      <c r="D12" s="3"/>
      <c r="E12" s="3"/>
      <c r="F12" s="3"/>
      <c r="G12" s="2"/>
      <c r="H12" s="8"/>
      <c r="I12" s="3"/>
      <c r="J12" s="21"/>
      <c r="O12"/>
      <c r="P12"/>
      <c r="Q12"/>
    </row>
    <row r="13" spans="1:40" x14ac:dyDescent="0.25">
      <c r="B13" s="348"/>
      <c r="C13" s="2"/>
      <c r="D13" s="3"/>
      <c r="E13" s="3"/>
      <c r="F13" s="234" t="s">
        <v>23</v>
      </c>
      <c r="G13" s="235" t="s">
        <v>25</v>
      </c>
      <c r="H13" s="187" t="s">
        <v>27</v>
      </c>
      <c r="I13" s="187" t="s">
        <v>202</v>
      </c>
      <c r="J13" s="236" t="s">
        <v>203</v>
      </c>
      <c r="K13" s="187" t="s">
        <v>204</v>
      </c>
      <c r="L13"/>
      <c r="M13"/>
      <c r="N13"/>
      <c r="O13"/>
      <c r="P13"/>
      <c r="Q13"/>
      <c r="AL13" s="20"/>
      <c r="AM13" s="20"/>
      <c r="AN13" s="20"/>
    </row>
    <row r="14" spans="1:40" ht="47.25" customHeight="1" x14ac:dyDescent="0.25">
      <c r="C14" s="20"/>
      <c r="D14" s="20"/>
      <c r="E14" s="20"/>
      <c r="F14" s="203" t="s">
        <v>283</v>
      </c>
      <c r="G14" s="204" t="s">
        <v>4</v>
      </c>
      <c r="H14" s="204" t="s">
        <v>5</v>
      </c>
      <c r="I14" s="204" t="s">
        <v>26</v>
      </c>
      <c r="J14" s="204" t="s">
        <v>12</v>
      </c>
      <c r="K14" s="237" t="s">
        <v>222</v>
      </c>
      <c r="L14"/>
      <c r="M14"/>
      <c r="N14"/>
      <c r="O14"/>
      <c r="P14"/>
      <c r="Q14"/>
      <c r="AL14" s="20"/>
      <c r="AM14" s="20"/>
      <c r="AN14" s="20"/>
    </row>
    <row r="15" spans="1:40" x14ac:dyDescent="0.25">
      <c r="B15" s="187">
        <v>1</v>
      </c>
      <c r="C15" s="139" t="s">
        <v>2</v>
      </c>
      <c r="D15" s="209"/>
      <c r="E15" s="212"/>
      <c r="F15" s="112">
        <v>0</v>
      </c>
      <c r="G15" s="112">
        <v>0</v>
      </c>
      <c r="H15" s="112">
        <v>0</v>
      </c>
      <c r="I15" s="112">
        <v>0</v>
      </c>
      <c r="J15" s="112">
        <v>0</v>
      </c>
      <c r="K15" s="208">
        <f>SUM(F15:J15)</f>
        <v>0</v>
      </c>
      <c r="L15"/>
      <c r="M15"/>
      <c r="N15"/>
      <c r="O15"/>
      <c r="P15"/>
      <c r="Q15"/>
      <c r="AL15" s="20"/>
      <c r="AM15" s="20"/>
      <c r="AN15" s="20"/>
    </row>
    <row r="16" spans="1:40" ht="15" customHeight="1" x14ac:dyDescent="0.25">
      <c r="B16" s="187">
        <v>2</v>
      </c>
      <c r="C16" s="139" t="s">
        <v>119</v>
      </c>
      <c r="D16" s="209"/>
      <c r="E16" s="212"/>
      <c r="F16" s="112">
        <v>0</v>
      </c>
      <c r="G16" s="112">
        <v>0</v>
      </c>
      <c r="H16" s="112">
        <v>0</v>
      </c>
      <c r="I16" s="112">
        <v>0</v>
      </c>
      <c r="J16" s="112">
        <v>0</v>
      </c>
      <c r="K16" s="208">
        <f t="shared" ref="K16:K22" si="0">SUM(F16:J16)</f>
        <v>0</v>
      </c>
      <c r="L16"/>
      <c r="M16"/>
      <c r="N16"/>
      <c r="O16"/>
      <c r="P16"/>
      <c r="Q16"/>
      <c r="AL16" s="20"/>
      <c r="AM16" s="20"/>
      <c r="AN16" s="20"/>
    </row>
    <row r="17" spans="2:40" ht="15" customHeight="1" x14ac:dyDescent="0.25">
      <c r="B17" s="187">
        <v>3</v>
      </c>
      <c r="C17" s="139" t="s">
        <v>131</v>
      </c>
      <c r="D17" s="209"/>
      <c r="E17" s="212"/>
      <c r="F17" s="112">
        <v>19636</v>
      </c>
      <c r="G17" s="112">
        <v>0</v>
      </c>
      <c r="H17" s="112">
        <v>0</v>
      </c>
      <c r="I17" s="112">
        <v>0</v>
      </c>
      <c r="J17" s="112">
        <v>0</v>
      </c>
      <c r="K17" s="208">
        <f t="shared" si="0"/>
        <v>19636</v>
      </c>
      <c r="L17"/>
      <c r="M17"/>
      <c r="N17"/>
      <c r="O17"/>
      <c r="P17"/>
      <c r="Q17"/>
      <c r="AL17" s="20"/>
      <c r="AM17" s="20"/>
      <c r="AN17" s="20"/>
    </row>
    <row r="18" spans="2:40" ht="15" customHeight="1" x14ac:dyDescent="0.25">
      <c r="B18" s="187">
        <v>4</v>
      </c>
      <c r="C18" s="139" t="s">
        <v>288</v>
      </c>
      <c r="D18" s="209"/>
      <c r="E18" s="212"/>
      <c r="F18" s="112">
        <v>0</v>
      </c>
      <c r="G18" s="211"/>
      <c r="H18" s="211"/>
      <c r="I18" s="211"/>
      <c r="J18" s="211"/>
      <c r="K18" s="208">
        <f>F18</f>
        <v>0</v>
      </c>
      <c r="L18"/>
      <c r="M18"/>
      <c r="N18"/>
      <c r="O18"/>
      <c r="P18"/>
      <c r="Q18"/>
      <c r="AL18" s="20"/>
      <c r="AM18" s="20"/>
      <c r="AN18" s="20"/>
    </row>
    <row r="19" spans="2:40" ht="15" customHeight="1" x14ac:dyDescent="0.25">
      <c r="B19" s="187">
        <v>5</v>
      </c>
      <c r="C19" s="139" t="s">
        <v>185</v>
      </c>
      <c r="D19" s="209"/>
      <c r="E19" s="212"/>
      <c r="F19" s="112">
        <v>0</v>
      </c>
      <c r="G19" s="211"/>
      <c r="H19" s="211"/>
      <c r="I19" s="211"/>
      <c r="J19" s="211"/>
      <c r="K19" s="208">
        <f t="shared" ref="K19:K20" si="1">F19</f>
        <v>0</v>
      </c>
      <c r="L19"/>
      <c r="M19"/>
      <c r="N19"/>
      <c r="O19"/>
      <c r="P19"/>
      <c r="Q19"/>
      <c r="AL19" s="20"/>
      <c r="AM19" s="20"/>
      <c r="AN19" s="20"/>
    </row>
    <row r="20" spans="2:40" ht="15" customHeight="1" x14ac:dyDescent="0.25">
      <c r="B20" s="187">
        <v>6</v>
      </c>
      <c r="C20" s="139" t="s">
        <v>289</v>
      </c>
      <c r="D20" s="209"/>
      <c r="E20" s="212"/>
      <c r="F20" s="112">
        <v>22954</v>
      </c>
      <c r="G20" s="211"/>
      <c r="H20" s="211"/>
      <c r="I20" s="211"/>
      <c r="J20" s="211"/>
      <c r="K20" s="208">
        <f t="shared" si="1"/>
        <v>22954</v>
      </c>
      <c r="L20"/>
      <c r="M20"/>
      <c r="N20"/>
      <c r="O20"/>
      <c r="P20"/>
      <c r="Q20"/>
      <c r="AL20" s="20"/>
      <c r="AM20" s="20"/>
      <c r="AN20" s="20"/>
    </row>
    <row r="21" spans="2:40" ht="15" customHeight="1" x14ac:dyDescent="0.25">
      <c r="B21" s="187">
        <v>7</v>
      </c>
      <c r="C21" s="139" t="s">
        <v>132</v>
      </c>
      <c r="D21" s="209"/>
      <c r="E21" s="210"/>
      <c r="F21" s="238">
        <f>SUMIF($G$34:$G$133,"Combined Summary",L$34:L$133) + SUMIF($F$34:$F$133,"Standalone",L$34:L$133)</f>
        <v>246760</v>
      </c>
      <c r="G21" s="239">
        <f>SUMIF($G$34:$G$133,"Combined Summary",M$34:M$133) + SUMIF($F$34:$F$133,"Standalone",M$34:M$133)</f>
        <v>0</v>
      </c>
      <c r="H21" s="239">
        <f>SUMIF($G$34:$G$133,"Combined Summary",N$34:N$133) + SUMIF($F$34:$F$133,"Standalone",N$34:N$133)</f>
        <v>0</v>
      </c>
      <c r="I21" s="239">
        <f>SUMIF($G$34:$G$133,"Combined Summary",O$34:O$133) + SUMIF($F$34:$F$133,"Standalone",O$34:O$133)</f>
        <v>0</v>
      </c>
      <c r="J21" s="239">
        <f>SUMIF($G$34:$G$133,"Combined Summary",P$34:P$133) + SUMIF($F$34:$F$133,"Standalone",P$34:P$133)</f>
        <v>0</v>
      </c>
      <c r="K21" s="213">
        <f t="shared" si="0"/>
        <v>246760</v>
      </c>
      <c r="L21"/>
      <c r="M21"/>
      <c r="N21"/>
      <c r="O21"/>
      <c r="P21"/>
      <c r="Q21"/>
      <c r="AL21" s="20"/>
      <c r="AM21" s="20"/>
      <c r="AN21" s="20"/>
    </row>
    <row r="22" spans="2:40" ht="30.95" customHeight="1" x14ac:dyDescent="0.25">
      <c r="B22" s="240">
        <v>8</v>
      </c>
      <c r="C22" s="241" t="s">
        <v>304</v>
      </c>
      <c r="D22" s="181"/>
      <c r="E22" s="242"/>
      <c r="F22" s="243">
        <f>SUM(F15:F17,F20:F21)</f>
        <v>289350</v>
      </c>
      <c r="G22" s="243">
        <f t="shared" ref="G22:J22" si="2">SUM(G15:G17,G20:G21)</f>
        <v>0</v>
      </c>
      <c r="H22" s="243">
        <f t="shared" si="2"/>
        <v>0</v>
      </c>
      <c r="I22" s="243">
        <f t="shared" si="2"/>
        <v>0</v>
      </c>
      <c r="J22" s="243">
        <f t="shared" si="2"/>
        <v>0</v>
      </c>
      <c r="K22" s="243">
        <f t="shared" si="0"/>
        <v>289350</v>
      </c>
      <c r="L22"/>
      <c r="M22"/>
      <c r="N22"/>
      <c r="O22"/>
      <c r="P22"/>
      <c r="Q22"/>
      <c r="AL22" s="20"/>
      <c r="AM22" s="20"/>
      <c r="AN22" s="20"/>
    </row>
    <row r="23" spans="2:40" x14ac:dyDescent="0.25">
      <c r="C23" s="20"/>
      <c r="D23" s="2"/>
      <c r="E23" s="2"/>
      <c r="F23" s="2"/>
      <c r="G23" s="10"/>
      <c r="H23" s="2"/>
      <c r="I23" s="20"/>
      <c r="J23" s="20"/>
      <c r="O23"/>
      <c r="P23"/>
      <c r="Q23"/>
    </row>
    <row r="24" spans="2:40" ht="18.75" thickBot="1" x14ac:dyDescent="0.3">
      <c r="B24" s="196" t="s">
        <v>215</v>
      </c>
      <c r="C24" s="199"/>
      <c r="D24" s="199"/>
      <c r="E24" s="199"/>
      <c r="F24" s="244"/>
      <c r="G24" s="2"/>
      <c r="H24"/>
      <c r="I24"/>
      <c r="J24"/>
      <c r="K24"/>
      <c r="L24"/>
      <c r="M24"/>
      <c r="N24"/>
      <c r="O24"/>
      <c r="P24"/>
      <c r="Q24"/>
    </row>
    <row r="25" spans="2:40" ht="16.5" thickTop="1" x14ac:dyDescent="0.25">
      <c r="C25" s="2"/>
      <c r="D25" s="2"/>
      <c r="E25" s="2"/>
      <c r="F25" s="2"/>
      <c r="G25" s="10"/>
      <c r="H25" s="2"/>
      <c r="I25" s="20"/>
      <c r="J25" s="20"/>
      <c r="O25"/>
      <c r="P25"/>
      <c r="Q25"/>
    </row>
    <row r="26" spans="2:40" x14ac:dyDescent="0.25">
      <c r="B26" s="348"/>
      <c r="C26" s="2"/>
      <c r="D26" s="2"/>
      <c r="E26" s="180" t="s">
        <v>23</v>
      </c>
      <c r="F26" s="245" t="s">
        <v>25</v>
      </c>
      <c r="G26" s="2"/>
      <c r="H26" s="20"/>
      <c r="I26" s="20"/>
      <c r="J26" s="20"/>
      <c r="N26"/>
      <c r="O26"/>
      <c r="P26"/>
      <c r="Q26" s="148"/>
      <c r="R26"/>
      <c r="AN26" s="20"/>
    </row>
    <row r="27" spans="2:40" ht="48" customHeight="1" x14ac:dyDescent="0.25">
      <c r="C27" s="20"/>
      <c r="D27" s="20"/>
      <c r="E27" s="246" t="s">
        <v>290</v>
      </c>
      <c r="F27" s="247" t="s">
        <v>291</v>
      </c>
      <c r="G27" s="20"/>
      <c r="H27" s="20"/>
      <c r="I27" s="20"/>
      <c r="J27" s="20"/>
      <c r="Q27" s="148"/>
      <c r="R27"/>
      <c r="AN27" s="20"/>
    </row>
    <row r="28" spans="2:40" ht="96.75" customHeight="1" x14ac:dyDescent="0.25">
      <c r="B28" s="173">
        <v>9</v>
      </c>
      <c r="C28" s="248"/>
      <c r="D28" s="249" t="s">
        <v>733</v>
      </c>
      <c r="E28" s="250">
        <f>IF(F22=0,"0%",((SUMPRODUCT($K$34:$K$133,$L$34:$L$133)+(F20*F28))/$F$22))</f>
        <v>0.87525827544496282</v>
      </c>
      <c r="F28" s="15">
        <v>0.28299999999999997</v>
      </c>
      <c r="G28" s="20"/>
      <c r="H28" s="20"/>
      <c r="I28" s="20"/>
      <c r="J28" s="20"/>
      <c r="Q28" s="148"/>
      <c r="R28"/>
      <c r="AN28" s="20"/>
    </row>
    <row r="29" spans="2:40" x14ac:dyDescent="0.25">
      <c r="C29" s="20"/>
      <c r="D29" s="20"/>
      <c r="E29" s="20"/>
      <c r="F29" s="20"/>
      <c r="G29" s="20"/>
      <c r="H29" s="20"/>
      <c r="I29" s="20"/>
      <c r="J29" s="20"/>
    </row>
    <row r="30" spans="2:40" ht="18.75" thickBot="1" x14ac:dyDescent="0.3">
      <c r="B30" s="196" t="s">
        <v>216</v>
      </c>
      <c r="C30" s="251"/>
      <c r="D30" s="251"/>
      <c r="E30" s="251"/>
      <c r="F30" s="252"/>
      <c r="G30" s="199"/>
      <c r="H30" s="231"/>
      <c r="I30" s="231"/>
      <c r="J30" s="231"/>
      <c r="K30" s="231"/>
      <c r="L30" s="231"/>
      <c r="M30" s="231"/>
      <c r="N30" s="231"/>
      <c r="O30" s="231"/>
      <c r="P30" s="231"/>
      <c r="Q30" s="231"/>
    </row>
    <row r="31" spans="2:40" ht="16.5" thickTop="1" x14ac:dyDescent="0.25">
      <c r="C31" s="2"/>
      <c r="D31" s="253"/>
      <c r="E31" s="253"/>
      <c r="F31" s="253"/>
      <c r="G31" s="254"/>
      <c r="H31" s="2"/>
      <c r="I31" s="20"/>
      <c r="J31" s="20"/>
    </row>
    <row r="32" spans="2:40" x14ac:dyDescent="0.25">
      <c r="B32" s="348"/>
      <c r="C32" s="255" t="s">
        <v>23</v>
      </c>
      <c r="D32" s="255" t="s">
        <v>25</v>
      </c>
      <c r="E32" s="255" t="s">
        <v>27</v>
      </c>
      <c r="F32" s="245" t="s">
        <v>202</v>
      </c>
      <c r="G32" s="180" t="s">
        <v>203</v>
      </c>
      <c r="H32" s="240" t="s">
        <v>204</v>
      </c>
      <c r="I32" s="240" t="s">
        <v>213</v>
      </c>
      <c r="J32" s="240" t="s">
        <v>205</v>
      </c>
      <c r="K32" s="240" t="s">
        <v>206</v>
      </c>
      <c r="L32" s="187" t="s">
        <v>207</v>
      </c>
      <c r="M32" s="256" t="s">
        <v>208</v>
      </c>
      <c r="N32" s="187" t="s">
        <v>209</v>
      </c>
      <c r="O32" s="187" t="s">
        <v>210</v>
      </c>
      <c r="P32" s="228" t="s">
        <v>211</v>
      </c>
      <c r="Q32" s="187" t="s">
        <v>212</v>
      </c>
      <c r="AM32" s="20"/>
      <c r="AN32" s="20"/>
    </row>
    <row r="33" spans="2:40" s="26" customFormat="1" ht="133.5" customHeight="1" x14ac:dyDescent="0.25">
      <c r="B33" s="173" t="s">
        <v>120</v>
      </c>
      <c r="C33" s="257" t="s">
        <v>168</v>
      </c>
      <c r="D33" s="258" t="s">
        <v>8</v>
      </c>
      <c r="E33" s="259" t="s">
        <v>3</v>
      </c>
      <c r="F33" s="259" t="s">
        <v>305</v>
      </c>
      <c r="G33" s="259" t="s">
        <v>97</v>
      </c>
      <c r="H33" s="259" t="s">
        <v>169</v>
      </c>
      <c r="I33" s="259" t="s">
        <v>124</v>
      </c>
      <c r="J33" s="259" t="s">
        <v>306</v>
      </c>
      <c r="K33" s="260" t="s">
        <v>307</v>
      </c>
      <c r="L33" s="203" t="s">
        <v>283</v>
      </c>
      <c r="M33" s="261" t="s">
        <v>4</v>
      </c>
      <c r="N33" s="259" t="s">
        <v>5</v>
      </c>
      <c r="O33" s="259" t="s">
        <v>26</v>
      </c>
      <c r="P33" s="259" t="s">
        <v>12</v>
      </c>
      <c r="Q33" s="262" t="s">
        <v>222</v>
      </c>
      <c r="R33" s="126" t="s">
        <v>237</v>
      </c>
      <c r="S33" s="125"/>
      <c r="T33"/>
      <c r="U33"/>
      <c r="V33"/>
      <c r="W33"/>
      <c r="X33"/>
      <c r="Y33"/>
      <c r="Z33"/>
      <c r="AA33"/>
      <c r="AB33"/>
      <c r="AC33"/>
      <c r="AD33"/>
      <c r="AE33"/>
      <c r="AF33"/>
      <c r="AG33"/>
      <c r="AH33"/>
      <c r="AI33"/>
      <c r="AJ33"/>
      <c r="AK33"/>
    </row>
    <row r="34" spans="2:40" ht="30.75" x14ac:dyDescent="0.25">
      <c r="B34" s="240">
        <v>10</v>
      </c>
      <c r="C34" s="263">
        <f t="shared" ref="C34:C65" si="3">IF(AND(NOT(COUNTA(D34:J34)),(NOT(COUNTA(L34:P34)))),"",VLOOKUP($D$9,Info_County_Code,2,FALSE))</f>
        <v>25</v>
      </c>
      <c r="D34" s="116" t="s">
        <v>794</v>
      </c>
      <c r="E34" s="116" t="s">
        <v>795</v>
      </c>
      <c r="F34" s="127" t="s">
        <v>125</v>
      </c>
      <c r="G34" s="127" t="s">
        <v>121</v>
      </c>
      <c r="H34" s="24"/>
      <c r="I34" s="27">
        <v>1</v>
      </c>
      <c r="J34" s="27">
        <v>1</v>
      </c>
      <c r="K34" s="264">
        <f>IF(OR(G34="Combined Summary",F34="Standalone"),(SUMPRODUCT(--(D$34:D$133=D34),I$34:I$133,J$34:J$133)),"")</f>
        <v>1</v>
      </c>
      <c r="L34" s="109">
        <v>215615</v>
      </c>
      <c r="M34" s="115">
        <v>0</v>
      </c>
      <c r="N34" s="22">
        <v>0</v>
      </c>
      <c r="O34" s="22">
        <v>0</v>
      </c>
      <c r="P34" s="22">
        <v>0</v>
      </c>
      <c r="Q34" s="265">
        <f>SUM(L34:P34)</f>
        <v>215615</v>
      </c>
      <c r="R34" s="150">
        <f>IF(OR(G34="Combined Summary",F34="Standalone"),(SUMIF(D$34:D$133,D34,I$34:I$133)),"")</f>
        <v>1</v>
      </c>
      <c r="S34" s="151" t="str">
        <f>IF(AND(F34="Standalone",NOT(R34=1)),"ERROR",IF(AND(G34="Combined Summary",NOT(R34=1)),"ERROR",""))</f>
        <v/>
      </c>
      <c r="T34" s="149"/>
      <c r="AL34" s="20"/>
      <c r="AM34" s="20"/>
      <c r="AN34" s="20"/>
    </row>
    <row r="35" spans="2:40" x14ac:dyDescent="0.25">
      <c r="B35" s="240">
        <v>11</v>
      </c>
      <c r="C35" s="263">
        <f t="shared" si="3"/>
        <v>25</v>
      </c>
      <c r="D35" s="116" t="s">
        <v>796</v>
      </c>
      <c r="E35" s="116" t="s">
        <v>795</v>
      </c>
      <c r="F35" s="127" t="s">
        <v>125</v>
      </c>
      <c r="G35" s="127" t="s">
        <v>127</v>
      </c>
      <c r="H35" s="24"/>
      <c r="I35" s="27">
        <v>1</v>
      </c>
      <c r="J35" s="27">
        <v>1</v>
      </c>
      <c r="K35" s="264">
        <f t="shared" ref="K35:K98" si="4">IF(OR(G35="Combined Summary",F35="Standalone"),(SUMPRODUCT(--(D$34:D$133=D35),I$34:I$133,J$34:J$133)),"")</f>
        <v>1</v>
      </c>
      <c r="L35" s="109">
        <v>31145</v>
      </c>
      <c r="M35" s="115">
        <v>0</v>
      </c>
      <c r="N35" s="22">
        <v>0</v>
      </c>
      <c r="O35" s="22">
        <v>0</v>
      </c>
      <c r="P35" s="22">
        <v>0</v>
      </c>
      <c r="Q35" s="265">
        <f t="shared" ref="Q35:Q98" si="5">SUM(L35:P35)</f>
        <v>31145</v>
      </c>
      <c r="R35" s="150">
        <f t="shared" ref="R35:R98" si="6">IF(OR(G35="Combined Summary",F35="Standalone"),(SUMIF(D$34:D$133,D35,I$34:I$133)),"")</f>
        <v>1</v>
      </c>
      <c r="S35" s="152" t="str">
        <f t="shared" ref="S35:S98" si="7">IF(AND(F35="Standalone",NOT(R35=1)),"ERROR",IF(AND(G35="Combined Summary",NOT(R35=1)),"ERROR",""))</f>
        <v/>
      </c>
      <c r="T35" s="149"/>
      <c r="AL35" s="20"/>
      <c r="AM35" s="20"/>
      <c r="AN35" s="20"/>
    </row>
    <row r="36" spans="2:40" x14ac:dyDescent="0.25">
      <c r="B36" s="240">
        <v>12</v>
      </c>
      <c r="C36" s="263" t="str">
        <f t="shared" si="3"/>
        <v/>
      </c>
      <c r="D36" s="116"/>
      <c r="E36" s="116"/>
      <c r="F36" s="127"/>
      <c r="G36" s="127"/>
      <c r="H36" s="24"/>
      <c r="I36" s="27"/>
      <c r="J36" s="27"/>
      <c r="K36" s="264" t="str">
        <f t="shared" si="4"/>
        <v/>
      </c>
      <c r="L36" s="109"/>
      <c r="M36" s="115"/>
      <c r="N36" s="22"/>
      <c r="O36" s="22"/>
      <c r="P36" s="22"/>
      <c r="Q36" s="265">
        <f t="shared" si="5"/>
        <v>0</v>
      </c>
      <c r="R36" s="150" t="str">
        <f t="shared" si="6"/>
        <v/>
      </c>
      <c r="S36" s="152" t="str">
        <f t="shared" si="7"/>
        <v/>
      </c>
      <c r="AL36" s="20"/>
      <c r="AM36" s="20"/>
      <c r="AN36" s="20"/>
    </row>
    <row r="37" spans="2:40" x14ac:dyDescent="0.25">
      <c r="B37" s="240">
        <v>13</v>
      </c>
      <c r="C37" s="263" t="str">
        <f t="shared" si="3"/>
        <v/>
      </c>
      <c r="D37" s="116"/>
      <c r="E37" s="116"/>
      <c r="F37" s="127"/>
      <c r="G37" s="127"/>
      <c r="H37" s="24"/>
      <c r="I37" s="27"/>
      <c r="J37" s="27"/>
      <c r="K37" s="264" t="str">
        <f t="shared" si="4"/>
        <v/>
      </c>
      <c r="L37" s="109"/>
      <c r="M37" s="115"/>
      <c r="N37" s="22"/>
      <c r="O37" s="22"/>
      <c r="P37" s="22"/>
      <c r="Q37" s="265">
        <f t="shared" si="5"/>
        <v>0</v>
      </c>
      <c r="R37" s="150" t="str">
        <f t="shared" si="6"/>
        <v/>
      </c>
      <c r="S37" s="152" t="str">
        <f t="shared" si="7"/>
        <v/>
      </c>
      <c r="AL37" s="20"/>
      <c r="AM37" s="20"/>
      <c r="AN37" s="20"/>
    </row>
    <row r="38" spans="2:40" x14ac:dyDescent="0.25">
      <c r="B38" s="240">
        <v>14</v>
      </c>
      <c r="C38" s="263" t="str">
        <f t="shared" si="3"/>
        <v/>
      </c>
      <c r="D38" s="116"/>
      <c r="E38" s="116"/>
      <c r="F38" s="127"/>
      <c r="G38" s="127"/>
      <c r="H38" s="24"/>
      <c r="I38" s="27"/>
      <c r="J38" s="27"/>
      <c r="K38" s="264" t="str">
        <f t="shared" si="4"/>
        <v/>
      </c>
      <c r="L38" s="109"/>
      <c r="M38" s="115"/>
      <c r="N38" s="22"/>
      <c r="O38" s="22"/>
      <c r="P38" s="22"/>
      <c r="Q38" s="265">
        <f t="shared" si="5"/>
        <v>0</v>
      </c>
      <c r="R38" s="150" t="str">
        <f t="shared" si="6"/>
        <v/>
      </c>
      <c r="S38" s="152" t="str">
        <f t="shared" si="7"/>
        <v/>
      </c>
      <c r="AL38" s="20"/>
      <c r="AM38" s="20"/>
      <c r="AN38" s="20"/>
    </row>
    <row r="39" spans="2:40" x14ac:dyDescent="0.25">
      <c r="B39" s="240">
        <v>15</v>
      </c>
      <c r="C39" s="263" t="str">
        <f t="shared" si="3"/>
        <v/>
      </c>
      <c r="D39" s="116"/>
      <c r="E39" s="116"/>
      <c r="F39" s="127"/>
      <c r="G39" s="127"/>
      <c r="H39" s="24"/>
      <c r="I39" s="27"/>
      <c r="J39" s="27"/>
      <c r="K39" s="264" t="str">
        <f t="shared" si="4"/>
        <v/>
      </c>
      <c r="L39" s="109"/>
      <c r="M39" s="115"/>
      <c r="N39" s="22"/>
      <c r="O39" s="22"/>
      <c r="P39" s="22"/>
      <c r="Q39" s="265">
        <f t="shared" si="5"/>
        <v>0</v>
      </c>
      <c r="R39" s="150" t="str">
        <f t="shared" si="6"/>
        <v/>
      </c>
      <c r="S39" s="152" t="str">
        <f t="shared" si="7"/>
        <v/>
      </c>
      <c r="AL39" s="20"/>
      <c r="AM39" s="20"/>
      <c r="AN39" s="20"/>
    </row>
    <row r="40" spans="2:40" x14ac:dyDescent="0.25">
      <c r="B40" s="240">
        <v>16</v>
      </c>
      <c r="C40" s="263" t="str">
        <f t="shared" si="3"/>
        <v/>
      </c>
      <c r="D40" s="116"/>
      <c r="E40" s="116"/>
      <c r="F40" s="127"/>
      <c r="G40" s="127"/>
      <c r="H40" s="24"/>
      <c r="I40" s="27"/>
      <c r="J40" s="27"/>
      <c r="K40" s="264" t="str">
        <f t="shared" si="4"/>
        <v/>
      </c>
      <c r="L40" s="109"/>
      <c r="M40" s="115"/>
      <c r="N40" s="22"/>
      <c r="O40" s="22"/>
      <c r="P40" s="22"/>
      <c r="Q40" s="265">
        <f t="shared" si="5"/>
        <v>0</v>
      </c>
      <c r="R40" s="150" t="str">
        <f t="shared" si="6"/>
        <v/>
      </c>
      <c r="S40" s="152" t="str">
        <f t="shared" si="7"/>
        <v/>
      </c>
      <c r="AL40" s="20"/>
      <c r="AM40" s="20"/>
      <c r="AN40" s="20"/>
    </row>
    <row r="41" spans="2:40" x14ac:dyDescent="0.25">
      <c r="B41" s="240">
        <v>17</v>
      </c>
      <c r="C41" s="263" t="str">
        <f t="shared" si="3"/>
        <v/>
      </c>
      <c r="D41" s="116"/>
      <c r="E41" s="116"/>
      <c r="F41" s="127"/>
      <c r="G41" s="127"/>
      <c r="H41" s="24"/>
      <c r="I41" s="27"/>
      <c r="J41" s="27"/>
      <c r="K41" s="264" t="str">
        <f t="shared" si="4"/>
        <v/>
      </c>
      <c r="L41" s="109"/>
      <c r="M41" s="115"/>
      <c r="N41" s="22"/>
      <c r="O41" s="22"/>
      <c r="P41" s="22"/>
      <c r="Q41" s="265">
        <f t="shared" si="5"/>
        <v>0</v>
      </c>
      <c r="R41" s="150" t="str">
        <f t="shared" si="6"/>
        <v/>
      </c>
      <c r="S41" s="152" t="str">
        <f t="shared" si="7"/>
        <v/>
      </c>
      <c r="AL41" s="20"/>
      <c r="AM41" s="20"/>
      <c r="AN41" s="20"/>
    </row>
    <row r="42" spans="2:40" x14ac:dyDescent="0.25">
      <c r="B42" s="240">
        <v>18</v>
      </c>
      <c r="C42" s="263" t="str">
        <f t="shared" si="3"/>
        <v/>
      </c>
      <c r="D42" s="116"/>
      <c r="E42" s="116"/>
      <c r="F42" s="127"/>
      <c r="G42" s="127"/>
      <c r="H42" s="24"/>
      <c r="I42" s="27"/>
      <c r="J42" s="27"/>
      <c r="K42" s="264" t="str">
        <f t="shared" si="4"/>
        <v/>
      </c>
      <c r="L42" s="109"/>
      <c r="M42" s="115"/>
      <c r="N42" s="22"/>
      <c r="O42" s="22"/>
      <c r="P42" s="22"/>
      <c r="Q42" s="265">
        <f t="shared" si="5"/>
        <v>0</v>
      </c>
      <c r="R42" s="150" t="str">
        <f t="shared" si="6"/>
        <v/>
      </c>
      <c r="S42" s="152" t="str">
        <f t="shared" si="7"/>
        <v/>
      </c>
      <c r="AL42" s="20"/>
      <c r="AM42" s="20"/>
      <c r="AN42" s="20"/>
    </row>
    <row r="43" spans="2:40" x14ac:dyDescent="0.25">
      <c r="B43" s="240">
        <v>19</v>
      </c>
      <c r="C43" s="263" t="str">
        <f t="shared" si="3"/>
        <v/>
      </c>
      <c r="D43" s="116"/>
      <c r="E43" s="116"/>
      <c r="F43" s="127"/>
      <c r="G43" s="127"/>
      <c r="H43" s="24"/>
      <c r="I43" s="27"/>
      <c r="J43" s="27"/>
      <c r="K43" s="264" t="str">
        <f t="shared" si="4"/>
        <v/>
      </c>
      <c r="L43" s="109"/>
      <c r="M43" s="115"/>
      <c r="N43" s="22"/>
      <c r="O43" s="22"/>
      <c r="P43" s="22"/>
      <c r="Q43" s="265">
        <f t="shared" si="5"/>
        <v>0</v>
      </c>
      <c r="R43" s="150" t="str">
        <f t="shared" si="6"/>
        <v/>
      </c>
      <c r="S43" s="152" t="str">
        <f t="shared" si="7"/>
        <v/>
      </c>
      <c r="AL43" s="20"/>
      <c r="AM43" s="20"/>
      <c r="AN43" s="20"/>
    </row>
    <row r="44" spans="2:40" x14ac:dyDescent="0.25">
      <c r="B44" s="240">
        <v>20</v>
      </c>
      <c r="C44" s="263" t="str">
        <f t="shared" si="3"/>
        <v/>
      </c>
      <c r="D44" s="116"/>
      <c r="E44" s="116"/>
      <c r="F44" s="127"/>
      <c r="G44" s="127"/>
      <c r="H44" s="24"/>
      <c r="I44" s="27"/>
      <c r="J44" s="27"/>
      <c r="K44" s="264" t="str">
        <f t="shared" si="4"/>
        <v/>
      </c>
      <c r="L44" s="109"/>
      <c r="M44" s="115"/>
      <c r="N44" s="22"/>
      <c r="O44" s="22"/>
      <c r="P44" s="22"/>
      <c r="Q44" s="265">
        <f t="shared" si="5"/>
        <v>0</v>
      </c>
      <c r="R44" s="150" t="str">
        <f t="shared" si="6"/>
        <v/>
      </c>
      <c r="S44" s="152" t="str">
        <f t="shared" si="7"/>
        <v/>
      </c>
      <c r="AL44" s="20"/>
      <c r="AM44" s="20"/>
      <c r="AN44" s="20"/>
    </row>
    <row r="45" spans="2:40" x14ac:dyDescent="0.25">
      <c r="B45" s="240">
        <v>21</v>
      </c>
      <c r="C45" s="263" t="str">
        <f t="shared" si="3"/>
        <v/>
      </c>
      <c r="D45" s="116"/>
      <c r="E45" s="116"/>
      <c r="F45" s="127"/>
      <c r="G45" s="127"/>
      <c r="H45" s="24"/>
      <c r="I45" s="27"/>
      <c r="J45" s="27"/>
      <c r="K45" s="264" t="str">
        <f t="shared" si="4"/>
        <v/>
      </c>
      <c r="L45" s="109"/>
      <c r="M45" s="115"/>
      <c r="N45" s="22"/>
      <c r="O45" s="22"/>
      <c r="P45" s="22"/>
      <c r="Q45" s="265">
        <f t="shared" si="5"/>
        <v>0</v>
      </c>
      <c r="R45" s="150" t="str">
        <f t="shared" si="6"/>
        <v/>
      </c>
      <c r="S45" s="152" t="str">
        <f t="shared" si="7"/>
        <v/>
      </c>
      <c r="AL45" s="20"/>
      <c r="AM45" s="20"/>
      <c r="AN45" s="20"/>
    </row>
    <row r="46" spans="2:40" x14ac:dyDescent="0.25">
      <c r="B46" s="240">
        <v>22</v>
      </c>
      <c r="C46" s="263" t="str">
        <f t="shared" si="3"/>
        <v/>
      </c>
      <c r="D46" s="116"/>
      <c r="E46" s="116"/>
      <c r="F46" s="127"/>
      <c r="G46" s="127"/>
      <c r="H46" s="24"/>
      <c r="I46" s="27"/>
      <c r="J46" s="27"/>
      <c r="K46" s="264" t="str">
        <f t="shared" si="4"/>
        <v/>
      </c>
      <c r="L46" s="109"/>
      <c r="M46" s="115"/>
      <c r="N46" s="22"/>
      <c r="O46" s="22"/>
      <c r="P46" s="22"/>
      <c r="Q46" s="265">
        <f t="shared" si="5"/>
        <v>0</v>
      </c>
      <c r="R46" s="150" t="str">
        <f t="shared" si="6"/>
        <v/>
      </c>
      <c r="S46" s="152" t="str">
        <f t="shared" si="7"/>
        <v/>
      </c>
      <c r="AL46" s="20"/>
      <c r="AM46" s="20"/>
      <c r="AN46" s="20"/>
    </row>
    <row r="47" spans="2:40" x14ac:dyDescent="0.25">
      <c r="B47" s="240">
        <v>23</v>
      </c>
      <c r="C47" s="263" t="str">
        <f t="shared" si="3"/>
        <v/>
      </c>
      <c r="D47" s="116"/>
      <c r="E47" s="116"/>
      <c r="F47" s="127"/>
      <c r="G47" s="127"/>
      <c r="H47" s="24"/>
      <c r="I47" s="27"/>
      <c r="J47" s="27"/>
      <c r="K47" s="264" t="str">
        <f t="shared" si="4"/>
        <v/>
      </c>
      <c r="L47" s="109"/>
      <c r="M47" s="115"/>
      <c r="N47" s="22"/>
      <c r="O47" s="22"/>
      <c r="P47" s="22"/>
      <c r="Q47" s="265">
        <f t="shared" si="5"/>
        <v>0</v>
      </c>
      <c r="R47" s="150" t="str">
        <f t="shared" si="6"/>
        <v/>
      </c>
      <c r="S47" s="152" t="str">
        <f t="shared" si="7"/>
        <v/>
      </c>
      <c r="AL47" s="20"/>
      <c r="AM47" s="20"/>
      <c r="AN47" s="20"/>
    </row>
    <row r="48" spans="2:40" x14ac:dyDescent="0.25">
      <c r="B48" s="240">
        <v>24</v>
      </c>
      <c r="C48" s="263" t="str">
        <f t="shared" si="3"/>
        <v/>
      </c>
      <c r="D48" s="116"/>
      <c r="E48" s="116"/>
      <c r="F48" s="127"/>
      <c r="G48" s="127"/>
      <c r="H48" s="24"/>
      <c r="I48" s="27"/>
      <c r="J48" s="27"/>
      <c r="K48" s="264" t="str">
        <f t="shared" si="4"/>
        <v/>
      </c>
      <c r="L48" s="109"/>
      <c r="M48" s="115"/>
      <c r="N48" s="22"/>
      <c r="O48" s="22"/>
      <c r="P48" s="22"/>
      <c r="Q48" s="265">
        <f t="shared" si="5"/>
        <v>0</v>
      </c>
      <c r="R48" s="150" t="str">
        <f t="shared" si="6"/>
        <v/>
      </c>
      <c r="S48" s="152" t="str">
        <f t="shared" si="7"/>
        <v/>
      </c>
      <c r="AL48" s="20"/>
      <c r="AM48" s="20"/>
      <c r="AN48" s="20"/>
    </row>
    <row r="49" spans="2:40" x14ac:dyDescent="0.25">
      <c r="B49" s="240">
        <v>25</v>
      </c>
      <c r="C49" s="263" t="str">
        <f t="shared" si="3"/>
        <v/>
      </c>
      <c r="D49" s="116"/>
      <c r="E49" s="116"/>
      <c r="F49" s="127"/>
      <c r="G49" s="127"/>
      <c r="H49" s="24"/>
      <c r="I49" s="27"/>
      <c r="J49" s="27"/>
      <c r="K49" s="264" t="str">
        <f t="shared" si="4"/>
        <v/>
      </c>
      <c r="L49" s="109"/>
      <c r="M49" s="115"/>
      <c r="N49" s="22"/>
      <c r="O49" s="22"/>
      <c r="P49" s="22"/>
      <c r="Q49" s="265">
        <f t="shared" si="5"/>
        <v>0</v>
      </c>
      <c r="R49" s="150" t="str">
        <f t="shared" si="6"/>
        <v/>
      </c>
      <c r="S49" s="152" t="str">
        <f t="shared" si="7"/>
        <v/>
      </c>
      <c r="AL49" s="20"/>
      <c r="AM49" s="20"/>
      <c r="AN49" s="20"/>
    </row>
    <row r="50" spans="2:40" x14ac:dyDescent="0.25">
      <c r="B50" s="240">
        <v>26</v>
      </c>
      <c r="C50" s="263" t="str">
        <f t="shared" si="3"/>
        <v/>
      </c>
      <c r="D50" s="116"/>
      <c r="E50" s="116"/>
      <c r="F50" s="127"/>
      <c r="G50" s="127"/>
      <c r="H50" s="24"/>
      <c r="I50" s="27"/>
      <c r="J50" s="27"/>
      <c r="K50" s="264" t="str">
        <f t="shared" si="4"/>
        <v/>
      </c>
      <c r="L50" s="109"/>
      <c r="M50" s="115"/>
      <c r="N50" s="22"/>
      <c r="O50" s="22"/>
      <c r="P50" s="22"/>
      <c r="Q50" s="265">
        <f t="shared" si="5"/>
        <v>0</v>
      </c>
      <c r="R50" s="150" t="str">
        <f t="shared" si="6"/>
        <v/>
      </c>
      <c r="S50" s="152" t="str">
        <f t="shared" si="7"/>
        <v/>
      </c>
      <c r="AL50" s="20"/>
      <c r="AM50" s="20"/>
      <c r="AN50" s="20"/>
    </row>
    <row r="51" spans="2:40" x14ac:dyDescent="0.25">
      <c r="B51" s="240">
        <v>27</v>
      </c>
      <c r="C51" s="263" t="str">
        <f t="shared" si="3"/>
        <v/>
      </c>
      <c r="D51" s="116"/>
      <c r="E51" s="116"/>
      <c r="F51" s="127"/>
      <c r="G51" s="127"/>
      <c r="H51" s="24"/>
      <c r="I51" s="27"/>
      <c r="J51" s="27"/>
      <c r="K51" s="264" t="str">
        <f t="shared" si="4"/>
        <v/>
      </c>
      <c r="L51" s="109"/>
      <c r="M51" s="115"/>
      <c r="N51" s="22"/>
      <c r="O51" s="22"/>
      <c r="P51" s="22"/>
      <c r="Q51" s="265">
        <f t="shared" si="5"/>
        <v>0</v>
      </c>
      <c r="R51" s="150" t="str">
        <f t="shared" si="6"/>
        <v/>
      </c>
      <c r="S51" s="152" t="str">
        <f t="shared" si="7"/>
        <v/>
      </c>
      <c r="AL51" s="20"/>
      <c r="AM51" s="20"/>
      <c r="AN51" s="20"/>
    </row>
    <row r="52" spans="2:40" x14ac:dyDescent="0.25">
      <c r="B52" s="240">
        <v>28</v>
      </c>
      <c r="C52" s="263" t="str">
        <f t="shared" si="3"/>
        <v/>
      </c>
      <c r="D52" s="116"/>
      <c r="E52" s="116"/>
      <c r="F52" s="127"/>
      <c r="G52" s="127"/>
      <c r="H52" s="24"/>
      <c r="I52" s="27"/>
      <c r="J52" s="27"/>
      <c r="K52" s="264" t="str">
        <f t="shared" si="4"/>
        <v/>
      </c>
      <c r="L52" s="109"/>
      <c r="M52" s="115"/>
      <c r="N52" s="22"/>
      <c r="O52" s="22"/>
      <c r="P52" s="22"/>
      <c r="Q52" s="265">
        <f t="shared" si="5"/>
        <v>0</v>
      </c>
      <c r="R52" s="150" t="str">
        <f t="shared" si="6"/>
        <v/>
      </c>
      <c r="S52" s="152" t="str">
        <f t="shared" si="7"/>
        <v/>
      </c>
      <c r="AL52" s="20"/>
      <c r="AM52" s="20"/>
      <c r="AN52" s="20"/>
    </row>
    <row r="53" spans="2:40" x14ac:dyDescent="0.25">
      <c r="B53" s="240">
        <v>29</v>
      </c>
      <c r="C53" s="263" t="str">
        <f t="shared" si="3"/>
        <v/>
      </c>
      <c r="D53" s="116"/>
      <c r="E53" s="116"/>
      <c r="F53" s="127"/>
      <c r="G53" s="127"/>
      <c r="H53" s="24"/>
      <c r="I53" s="27"/>
      <c r="J53" s="27"/>
      <c r="K53" s="264" t="str">
        <f t="shared" si="4"/>
        <v/>
      </c>
      <c r="L53" s="109"/>
      <c r="M53" s="115"/>
      <c r="N53" s="22"/>
      <c r="O53" s="22"/>
      <c r="P53" s="22"/>
      <c r="Q53" s="265">
        <f t="shared" si="5"/>
        <v>0</v>
      </c>
      <c r="R53" s="150" t="str">
        <f t="shared" si="6"/>
        <v/>
      </c>
      <c r="S53" s="152" t="str">
        <f t="shared" si="7"/>
        <v/>
      </c>
      <c r="AL53" s="20"/>
      <c r="AM53" s="20"/>
      <c r="AN53" s="20"/>
    </row>
    <row r="54" spans="2:40" x14ac:dyDescent="0.25">
      <c r="B54" s="240">
        <v>30</v>
      </c>
      <c r="C54" s="263" t="str">
        <f t="shared" si="3"/>
        <v/>
      </c>
      <c r="D54" s="116"/>
      <c r="E54" s="116"/>
      <c r="F54" s="127"/>
      <c r="G54" s="127"/>
      <c r="H54" s="24"/>
      <c r="I54" s="27"/>
      <c r="J54" s="27"/>
      <c r="K54" s="264" t="str">
        <f t="shared" si="4"/>
        <v/>
      </c>
      <c r="L54" s="109"/>
      <c r="M54" s="115"/>
      <c r="N54" s="22"/>
      <c r="O54" s="22"/>
      <c r="P54" s="22"/>
      <c r="Q54" s="265">
        <f t="shared" si="5"/>
        <v>0</v>
      </c>
      <c r="R54" s="150" t="str">
        <f t="shared" si="6"/>
        <v/>
      </c>
      <c r="S54" s="152" t="str">
        <f t="shared" si="7"/>
        <v/>
      </c>
      <c r="AL54" s="20"/>
      <c r="AM54" s="20"/>
      <c r="AN54" s="20"/>
    </row>
    <row r="55" spans="2:40" x14ac:dyDescent="0.25">
      <c r="B55" s="240">
        <v>31</v>
      </c>
      <c r="C55" s="263" t="str">
        <f t="shared" si="3"/>
        <v/>
      </c>
      <c r="D55" s="116"/>
      <c r="E55" s="116"/>
      <c r="F55" s="127"/>
      <c r="G55" s="127"/>
      <c r="H55" s="24"/>
      <c r="I55" s="27"/>
      <c r="J55" s="27"/>
      <c r="K55" s="264" t="str">
        <f t="shared" si="4"/>
        <v/>
      </c>
      <c r="L55" s="109"/>
      <c r="M55" s="115"/>
      <c r="N55" s="22"/>
      <c r="O55" s="22"/>
      <c r="P55" s="22"/>
      <c r="Q55" s="265">
        <f t="shared" si="5"/>
        <v>0</v>
      </c>
      <c r="R55" s="150" t="str">
        <f t="shared" si="6"/>
        <v/>
      </c>
      <c r="S55" s="152" t="str">
        <f t="shared" si="7"/>
        <v/>
      </c>
      <c r="AL55" s="20"/>
      <c r="AM55" s="20"/>
      <c r="AN55" s="20"/>
    </row>
    <row r="56" spans="2:40" x14ac:dyDescent="0.25">
      <c r="B56" s="240">
        <v>32</v>
      </c>
      <c r="C56" s="263" t="str">
        <f t="shared" si="3"/>
        <v/>
      </c>
      <c r="D56" s="116"/>
      <c r="E56" s="116"/>
      <c r="F56" s="127"/>
      <c r="G56" s="127"/>
      <c r="H56" s="24"/>
      <c r="I56" s="27"/>
      <c r="J56" s="27"/>
      <c r="K56" s="264" t="str">
        <f t="shared" si="4"/>
        <v/>
      </c>
      <c r="L56" s="109"/>
      <c r="M56" s="115"/>
      <c r="N56" s="22"/>
      <c r="O56" s="22"/>
      <c r="P56" s="22"/>
      <c r="Q56" s="265">
        <f t="shared" si="5"/>
        <v>0</v>
      </c>
      <c r="R56" s="150" t="str">
        <f t="shared" si="6"/>
        <v/>
      </c>
      <c r="S56" s="152" t="str">
        <f t="shared" si="7"/>
        <v/>
      </c>
      <c r="AL56" s="20"/>
      <c r="AM56" s="20"/>
      <c r="AN56" s="20"/>
    </row>
    <row r="57" spans="2:40" x14ac:dyDescent="0.25">
      <c r="B57" s="240">
        <v>33</v>
      </c>
      <c r="C57" s="263" t="str">
        <f t="shared" si="3"/>
        <v/>
      </c>
      <c r="D57" s="116"/>
      <c r="E57" s="116"/>
      <c r="F57" s="127"/>
      <c r="G57" s="127"/>
      <c r="H57" s="24"/>
      <c r="I57" s="27"/>
      <c r="J57" s="27"/>
      <c r="K57" s="264" t="str">
        <f t="shared" si="4"/>
        <v/>
      </c>
      <c r="L57" s="109"/>
      <c r="M57" s="115"/>
      <c r="N57" s="22"/>
      <c r="O57" s="22"/>
      <c r="P57" s="22"/>
      <c r="Q57" s="265">
        <f t="shared" si="5"/>
        <v>0</v>
      </c>
      <c r="R57" s="150" t="str">
        <f t="shared" si="6"/>
        <v/>
      </c>
      <c r="S57" s="152" t="str">
        <f t="shared" si="7"/>
        <v/>
      </c>
      <c r="AL57" s="20"/>
      <c r="AM57" s="20"/>
      <c r="AN57" s="20"/>
    </row>
    <row r="58" spans="2:40" x14ac:dyDescent="0.25">
      <c r="B58" s="240">
        <v>34</v>
      </c>
      <c r="C58" s="263" t="str">
        <f t="shared" si="3"/>
        <v/>
      </c>
      <c r="D58" s="116"/>
      <c r="E58" s="116"/>
      <c r="F58" s="127"/>
      <c r="G58" s="127"/>
      <c r="H58" s="24"/>
      <c r="I58" s="27"/>
      <c r="J58" s="27"/>
      <c r="K58" s="264" t="str">
        <f t="shared" si="4"/>
        <v/>
      </c>
      <c r="L58" s="109"/>
      <c r="M58" s="115"/>
      <c r="N58" s="22"/>
      <c r="O58" s="22"/>
      <c r="P58" s="22"/>
      <c r="Q58" s="265">
        <f t="shared" si="5"/>
        <v>0</v>
      </c>
      <c r="R58" s="150" t="str">
        <f t="shared" si="6"/>
        <v/>
      </c>
      <c r="S58" s="152" t="str">
        <f t="shared" si="7"/>
        <v/>
      </c>
      <c r="AL58" s="20"/>
      <c r="AM58" s="20"/>
      <c r="AN58" s="20"/>
    </row>
    <row r="59" spans="2:40" x14ac:dyDescent="0.25">
      <c r="B59" s="240">
        <v>35</v>
      </c>
      <c r="C59" s="263" t="str">
        <f t="shared" si="3"/>
        <v/>
      </c>
      <c r="D59" s="116"/>
      <c r="E59" s="116"/>
      <c r="F59" s="127"/>
      <c r="G59" s="127"/>
      <c r="H59" s="24"/>
      <c r="I59" s="27"/>
      <c r="J59" s="27"/>
      <c r="K59" s="264" t="str">
        <f t="shared" si="4"/>
        <v/>
      </c>
      <c r="L59" s="109"/>
      <c r="M59" s="115"/>
      <c r="N59" s="22"/>
      <c r="O59" s="22"/>
      <c r="P59" s="22"/>
      <c r="Q59" s="265">
        <f t="shared" si="5"/>
        <v>0</v>
      </c>
      <c r="R59" s="150" t="str">
        <f t="shared" si="6"/>
        <v/>
      </c>
      <c r="S59" s="152" t="str">
        <f t="shared" si="7"/>
        <v/>
      </c>
      <c r="AL59" s="20"/>
      <c r="AM59" s="20"/>
      <c r="AN59" s="20"/>
    </row>
    <row r="60" spans="2:40" x14ac:dyDescent="0.25">
      <c r="B60" s="240">
        <v>36</v>
      </c>
      <c r="C60" s="263" t="str">
        <f t="shared" si="3"/>
        <v/>
      </c>
      <c r="D60" s="116"/>
      <c r="E60" s="116"/>
      <c r="F60" s="127"/>
      <c r="G60" s="127"/>
      <c r="H60" s="24"/>
      <c r="I60" s="27"/>
      <c r="J60" s="27"/>
      <c r="K60" s="264" t="str">
        <f t="shared" si="4"/>
        <v/>
      </c>
      <c r="L60" s="109"/>
      <c r="M60" s="115"/>
      <c r="N60" s="22"/>
      <c r="O60" s="22"/>
      <c r="P60" s="22"/>
      <c r="Q60" s="265">
        <f t="shared" si="5"/>
        <v>0</v>
      </c>
      <c r="R60" s="150" t="str">
        <f t="shared" si="6"/>
        <v/>
      </c>
      <c r="S60" s="152" t="str">
        <f t="shared" si="7"/>
        <v/>
      </c>
      <c r="AL60" s="20"/>
      <c r="AM60" s="20"/>
      <c r="AN60" s="20"/>
    </row>
    <row r="61" spans="2:40" x14ac:dyDescent="0.25">
      <c r="B61" s="240">
        <v>37</v>
      </c>
      <c r="C61" s="263" t="str">
        <f t="shared" si="3"/>
        <v/>
      </c>
      <c r="D61" s="116"/>
      <c r="E61" s="116"/>
      <c r="F61" s="127"/>
      <c r="G61" s="127"/>
      <c r="H61" s="24"/>
      <c r="I61" s="27"/>
      <c r="J61" s="27"/>
      <c r="K61" s="264" t="str">
        <f t="shared" si="4"/>
        <v/>
      </c>
      <c r="L61" s="109"/>
      <c r="M61" s="115"/>
      <c r="N61" s="22"/>
      <c r="O61" s="22"/>
      <c r="P61" s="22"/>
      <c r="Q61" s="265">
        <f t="shared" si="5"/>
        <v>0</v>
      </c>
      <c r="R61" s="150" t="str">
        <f t="shared" si="6"/>
        <v/>
      </c>
      <c r="S61" s="152" t="str">
        <f t="shared" si="7"/>
        <v/>
      </c>
      <c r="AL61" s="20"/>
      <c r="AM61" s="20"/>
      <c r="AN61" s="20"/>
    </row>
    <row r="62" spans="2:40" x14ac:dyDescent="0.25">
      <c r="B62" s="240">
        <v>38</v>
      </c>
      <c r="C62" s="263" t="str">
        <f t="shared" si="3"/>
        <v/>
      </c>
      <c r="D62" s="116"/>
      <c r="E62" s="116"/>
      <c r="F62" s="127"/>
      <c r="G62" s="127"/>
      <c r="H62" s="24"/>
      <c r="I62" s="27"/>
      <c r="J62" s="27"/>
      <c r="K62" s="264" t="str">
        <f t="shared" si="4"/>
        <v/>
      </c>
      <c r="L62" s="109"/>
      <c r="M62" s="115"/>
      <c r="N62" s="22"/>
      <c r="O62" s="22"/>
      <c r="P62" s="22"/>
      <c r="Q62" s="265">
        <f t="shared" si="5"/>
        <v>0</v>
      </c>
      <c r="R62" s="150" t="str">
        <f t="shared" si="6"/>
        <v/>
      </c>
      <c r="S62" s="152" t="str">
        <f t="shared" si="7"/>
        <v/>
      </c>
      <c r="AL62" s="20"/>
      <c r="AM62" s="20"/>
      <c r="AN62" s="20"/>
    </row>
    <row r="63" spans="2:40" x14ac:dyDescent="0.25">
      <c r="B63" s="240">
        <v>39</v>
      </c>
      <c r="C63" s="263" t="str">
        <f t="shared" si="3"/>
        <v/>
      </c>
      <c r="D63" s="116"/>
      <c r="E63" s="116"/>
      <c r="F63" s="127"/>
      <c r="G63" s="127"/>
      <c r="H63" s="24"/>
      <c r="I63" s="27"/>
      <c r="J63" s="27"/>
      <c r="K63" s="264" t="str">
        <f t="shared" si="4"/>
        <v/>
      </c>
      <c r="L63" s="109"/>
      <c r="M63" s="115"/>
      <c r="N63" s="22"/>
      <c r="O63" s="22"/>
      <c r="P63" s="22"/>
      <c r="Q63" s="265">
        <f t="shared" si="5"/>
        <v>0</v>
      </c>
      <c r="R63" s="150" t="str">
        <f t="shared" si="6"/>
        <v/>
      </c>
      <c r="S63" s="152" t="str">
        <f t="shared" si="7"/>
        <v/>
      </c>
      <c r="AL63" s="20"/>
      <c r="AM63" s="20"/>
      <c r="AN63" s="20"/>
    </row>
    <row r="64" spans="2:40" x14ac:dyDescent="0.25">
      <c r="B64" s="240">
        <v>40</v>
      </c>
      <c r="C64" s="263" t="str">
        <f t="shared" si="3"/>
        <v/>
      </c>
      <c r="D64" s="116"/>
      <c r="E64" s="116"/>
      <c r="F64" s="127"/>
      <c r="G64" s="127"/>
      <c r="H64" s="24"/>
      <c r="I64" s="27"/>
      <c r="J64" s="27"/>
      <c r="K64" s="264" t="str">
        <f t="shared" si="4"/>
        <v/>
      </c>
      <c r="L64" s="109"/>
      <c r="M64" s="115"/>
      <c r="N64" s="22"/>
      <c r="O64" s="22"/>
      <c r="P64" s="22"/>
      <c r="Q64" s="265">
        <f t="shared" si="5"/>
        <v>0</v>
      </c>
      <c r="R64" s="150" t="str">
        <f t="shared" si="6"/>
        <v/>
      </c>
      <c r="S64" s="152" t="str">
        <f t="shared" si="7"/>
        <v/>
      </c>
      <c r="AL64" s="20"/>
      <c r="AM64" s="20"/>
      <c r="AN64" s="20"/>
    </row>
    <row r="65" spans="2:40" x14ac:dyDescent="0.25">
      <c r="B65" s="240">
        <v>41</v>
      </c>
      <c r="C65" s="263" t="str">
        <f t="shared" si="3"/>
        <v/>
      </c>
      <c r="D65" s="116"/>
      <c r="E65" s="116"/>
      <c r="F65" s="127"/>
      <c r="G65" s="127"/>
      <c r="H65" s="24"/>
      <c r="I65" s="27"/>
      <c r="J65" s="27"/>
      <c r="K65" s="264" t="str">
        <f t="shared" si="4"/>
        <v/>
      </c>
      <c r="L65" s="109"/>
      <c r="M65" s="115"/>
      <c r="N65" s="22"/>
      <c r="O65" s="22"/>
      <c r="P65" s="22"/>
      <c r="Q65" s="265">
        <f t="shared" si="5"/>
        <v>0</v>
      </c>
      <c r="R65" s="150" t="str">
        <f t="shared" si="6"/>
        <v/>
      </c>
      <c r="S65" s="152" t="str">
        <f t="shared" si="7"/>
        <v/>
      </c>
      <c r="AL65" s="20"/>
      <c r="AM65" s="20"/>
      <c r="AN65" s="20"/>
    </row>
    <row r="66" spans="2:40" x14ac:dyDescent="0.25">
      <c r="B66" s="240">
        <v>42</v>
      </c>
      <c r="C66" s="263" t="str">
        <f t="shared" ref="C66:C97" si="8">IF(AND(NOT(COUNTA(D66:J66)),(NOT(COUNTA(L66:P66)))),"",VLOOKUP($D$9,Info_County_Code,2,FALSE))</f>
        <v/>
      </c>
      <c r="D66" s="116"/>
      <c r="E66" s="116"/>
      <c r="F66" s="127"/>
      <c r="G66" s="127"/>
      <c r="H66" s="24"/>
      <c r="I66" s="27"/>
      <c r="J66" s="27"/>
      <c r="K66" s="264" t="str">
        <f t="shared" si="4"/>
        <v/>
      </c>
      <c r="L66" s="109"/>
      <c r="M66" s="115"/>
      <c r="N66" s="22"/>
      <c r="O66" s="22"/>
      <c r="P66" s="22"/>
      <c r="Q66" s="265">
        <f t="shared" si="5"/>
        <v>0</v>
      </c>
      <c r="R66" s="150" t="str">
        <f t="shared" si="6"/>
        <v/>
      </c>
      <c r="S66" s="152" t="str">
        <f t="shared" si="7"/>
        <v/>
      </c>
      <c r="AL66" s="20"/>
      <c r="AM66" s="20"/>
      <c r="AN66" s="20"/>
    </row>
    <row r="67" spans="2:40" x14ac:dyDescent="0.25">
      <c r="B67" s="240">
        <v>43</v>
      </c>
      <c r="C67" s="263" t="str">
        <f t="shared" si="8"/>
        <v/>
      </c>
      <c r="D67" s="116"/>
      <c r="E67" s="116"/>
      <c r="F67" s="127"/>
      <c r="G67" s="127"/>
      <c r="H67" s="24"/>
      <c r="I67" s="27"/>
      <c r="J67" s="27"/>
      <c r="K67" s="264" t="str">
        <f t="shared" si="4"/>
        <v/>
      </c>
      <c r="L67" s="109"/>
      <c r="M67" s="115"/>
      <c r="N67" s="22"/>
      <c r="O67" s="22"/>
      <c r="P67" s="22"/>
      <c r="Q67" s="265">
        <f t="shared" si="5"/>
        <v>0</v>
      </c>
      <c r="R67" s="150" t="str">
        <f t="shared" si="6"/>
        <v/>
      </c>
      <c r="S67" s="152" t="str">
        <f t="shared" si="7"/>
        <v/>
      </c>
      <c r="AL67" s="20"/>
      <c r="AM67" s="20"/>
      <c r="AN67" s="20"/>
    </row>
    <row r="68" spans="2:40" x14ac:dyDescent="0.25">
      <c r="B68" s="240">
        <v>44</v>
      </c>
      <c r="C68" s="263" t="str">
        <f t="shared" si="8"/>
        <v/>
      </c>
      <c r="D68" s="116"/>
      <c r="E68" s="116"/>
      <c r="F68" s="127"/>
      <c r="G68" s="127"/>
      <c r="H68" s="24"/>
      <c r="I68" s="27"/>
      <c r="J68" s="27"/>
      <c r="K68" s="264" t="str">
        <f t="shared" si="4"/>
        <v/>
      </c>
      <c r="L68" s="109"/>
      <c r="M68" s="115"/>
      <c r="N68" s="22"/>
      <c r="O68" s="22"/>
      <c r="P68" s="22"/>
      <c r="Q68" s="265">
        <f t="shared" si="5"/>
        <v>0</v>
      </c>
      <c r="R68" s="150" t="str">
        <f t="shared" si="6"/>
        <v/>
      </c>
      <c r="S68" s="152" t="str">
        <f t="shared" si="7"/>
        <v/>
      </c>
      <c r="AL68" s="20"/>
      <c r="AM68" s="20"/>
      <c r="AN68" s="20"/>
    </row>
    <row r="69" spans="2:40" x14ac:dyDescent="0.25">
      <c r="B69" s="240">
        <v>45</v>
      </c>
      <c r="C69" s="263" t="str">
        <f t="shared" si="8"/>
        <v/>
      </c>
      <c r="D69" s="116"/>
      <c r="E69" s="116"/>
      <c r="F69" s="127"/>
      <c r="G69" s="127"/>
      <c r="H69" s="24"/>
      <c r="I69" s="27"/>
      <c r="J69" s="27"/>
      <c r="K69" s="264" t="str">
        <f t="shared" si="4"/>
        <v/>
      </c>
      <c r="L69" s="109"/>
      <c r="M69" s="115"/>
      <c r="N69" s="22"/>
      <c r="O69" s="22"/>
      <c r="P69" s="22"/>
      <c r="Q69" s="265">
        <f t="shared" si="5"/>
        <v>0</v>
      </c>
      <c r="R69" s="150" t="str">
        <f t="shared" si="6"/>
        <v/>
      </c>
      <c r="S69" s="152" t="str">
        <f t="shared" si="7"/>
        <v/>
      </c>
      <c r="AL69" s="20"/>
      <c r="AM69" s="20"/>
      <c r="AN69" s="20"/>
    </row>
    <row r="70" spans="2:40" x14ac:dyDescent="0.25">
      <c r="B70" s="240">
        <v>46</v>
      </c>
      <c r="C70" s="263" t="str">
        <f t="shared" si="8"/>
        <v/>
      </c>
      <c r="D70" s="116"/>
      <c r="E70" s="116"/>
      <c r="F70" s="127"/>
      <c r="G70" s="127"/>
      <c r="H70" s="24"/>
      <c r="I70" s="27"/>
      <c r="J70" s="27"/>
      <c r="K70" s="264" t="str">
        <f t="shared" si="4"/>
        <v/>
      </c>
      <c r="L70" s="109"/>
      <c r="M70" s="115"/>
      <c r="N70" s="22"/>
      <c r="O70" s="22"/>
      <c r="P70" s="22"/>
      <c r="Q70" s="265">
        <f t="shared" si="5"/>
        <v>0</v>
      </c>
      <c r="R70" s="150" t="str">
        <f t="shared" si="6"/>
        <v/>
      </c>
      <c r="S70" s="152" t="str">
        <f t="shared" si="7"/>
        <v/>
      </c>
      <c r="AL70" s="20"/>
      <c r="AM70" s="20"/>
      <c r="AN70" s="20"/>
    </row>
    <row r="71" spans="2:40" x14ac:dyDescent="0.25">
      <c r="B71" s="240">
        <v>47</v>
      </c>
      <c r="C71" s="263" t="str">
        <f t="shared" si="8"/>
        <v/>
      </c>
      <c r="D71" s="116"/>
      <c r="E71" s="116"/>
      <c r="F71" s="127"/>
      <c r="G71" s="127"/>
      <c r="H71" s="24"/>
      <c r="I71" s="27"/>
      <c r="J71" s="27"/>
      <c r="K71" s="264" t="str">
        <f t="shared" si="4"/>
        <v/>
      </c>
      <c r="L71" s="109"/>
      <c r="M71" s="115"/>
      <c r="N71" s="22"/>
      <c r="O71" s="22"/>
      <c r="P71" s="22"/>
      <c r="Q71" s="265">
        <f t="shared" si="5"/>
        <v>0</v>
      </c>
      <c r="R71" s="150" t="str">
        <f t="shared" si="6"/>
        <v/>
      </c>
      <c r="S71" s="152" t="str">
        <f t="shared" si="7"/>
        <v/>
      </c>
      <c r="AL71" s="20"/>
      <c r="AM71" s="20"/>
      <c r="AN71" s="20"/>
    </row>
    <row r="72" spans="2:40" x14ac:dyDescent="0.25">
      <c r="B72" s="240">
        <v>48</v>
      </c>
      <c r="C72" s="263" t="str">
        <f t="shared" si="8"/>
        <v/>
      </c>
      <c r="D72" s="116"/>
      <c r="E72" s="116"/>
      <c r="F72" s="127"/>
      <c r="G72" s="127"/>
      <c r="H72" s="24"/>
      <c r="I72" s="27"/>
      <c r="J72" s="27"/>
      <c r="K72" s="264" t="str">
        <f t="shared" si="4"/>
        <v/>
      </c>
      <c r="L72" s="109"/>
      <c r="M72" s="115"/>
      <c r="N72" s="22"/>
      <c r="O72" s="22"/>
      <c r="P72" s="22"/>
      <c r="Q72" s="265">
        <f t="shared" si="5"/>
        <v>0</v>
      </c>
      <c r="R72" s="150" t="str">
        <f t="shared" si="6"/>
        <v/>
      </c>
      <c r="S72" s="152" t="str">
        <f t="shared" si="7"/>
        <v/>
      </c>
      <c r="AL72" s="20"/>
      <c r="AM72" s="20"/>
      <c r="AN72" s="20"/>
    </row>
    <row r="73" spans="2:40" x14ac:dyDescent="0.25">
      <c r="B73" s="240">
        <v>49</v>
      </c>
      <c r="C73" s="263" t="str">
        <f t="shared" si="8"/>
        <v/>
      </c>
      <c r="D73" s="116"/>
      <c r="E73" s="116"/>
      <c r="F73" s="127"/>
      <c r="G73" s="127"/>
      <c r="H73" s="24"/>
      <c r="I73" s="27"/>
      <c r="J73" s="27"/>
      <c r="K73" s="264" t="str">
        <f t="shared" si="4"/>
        <v/>
      </c>
      <c r="L73" s="109"/>
      <c r="M73" s="115"/>
      <c r="N73" s="22"/>
      <c r="O73" s="22"/>
      <c r="P73" s="22"/>
      <c r="Q73" s="265">
        <f t="shared" si="5"/>
        <v>0</v>
      </c>
      <c r="R73" s="150" t="str">
        <f t="shared" si="6"/>
        <v/>
      </c>
      <c r="S73" s="152" t="str">
        <f t="shared" si="7"/>
        <v/>
      </c>
      <c r="AL73" s="20"/>
      <c r="AM73" s="20"/>
      <c r="AN73" s="20"/>
    </row>
    <row r="74" spans="2:40" x14ac:dyDescent="0.25">
      <c r="B74" s="240">
        <v>50</v>
      </c>
      <c r="C74" s="263" t="str">
        <f t="shared" si="8"/>
        <v/>
      </c>
      <c r="D74" s="116"/>
      <c r="E74" s="116"/>
      <c r="F74" s="127"/>
      <c r="G74" s="127"/>
      <c r="H74" s="24"/>
      <c r="I74" s="27"/>
      <c r="J74" s="27"/>
      <c r="K74" s="264" t="str">
        <f t="shared" si="4"/>
        <v/>
      </c>
      <c r="L74" s="109"/>
      <c r="M74" s="115"/>
      <c r="N74" s="22"/>
      <c r="O74" s="22"/>
      <c r="P74" s="22"/>
      <c r="Q74" s="265">
        <f t="shared" si="5"/>
        <v>0</v>
      </c>
      <c r="R74" s="150" t="str">
        <f t="shared" si="6"/>
        <v/>
      </c>
      <c r="S74" s="152" t="str">
        <f t="shared" si="7"/>
        <v/>
      </c>
      <c r="AL74" s="20"/>
      <c r="AM74" s="20"/>
      <c r="AN74" s="20"/>
    </row>
    <row r="75" spans="2:40" x14ac:dyDescent="0.25">
      <c r="B75" s="240">
        <v>51</v>
      </c>
      <c r="C75" s="263" t="str">
        <f t="shared" si="8"/>
        <v/>
      </c>
      <c r="D75" s="116"/>
      <c r="E75" s="116"/>
      <c r="F75" s="127"/>
      <c r="G75" s="127"/>
      <c r="H75" s="24"/>
      <c r="I75" s="27"/>
      <c r="J75" s="27"/>
      <c r="K75" s="264" t="str">
        <f t="shared" si="4"/>
        <v/>
      </c>
      <c r="L75" s="109"/>
      <c r="M75" s="115"/>
      <c r="N75" s="22"/>
      <c r="O75" s="22"/>
      <c r="P75" s="22"/>
      <c r="Q75" s="265">
        <f t="shared" si="5"/>
        <v>0</v>
      </c>
      <c r="R75" s="150" t="str">
        <f t="shared" si="6"/>
        <v/>
      </c>
      <c r="S75" s="152" t="str">
        <f t="shared" si="7"/>
        <v/>
      </c>
      <c r="AL75" s="20"/>
      <c r="AM75" s="20"/>
      <c r="AN75" s="20"/>
    </row>
    <row r="76" spans="2:40" x14ac:dyDescent="0.25">
      <c r="B76" s="240">
        <v>52</v>
      </c>
      <c r="C76" s="263" t="str">
        <f t="shared" si="8"/>
        <v/>
      </c>
      <c r="D76" s="116"/>
      <c r="E76" s="116"/>
      <c r="F76" s="127"/>
      <c r="G76" s="127"/>
      <c r="H76" s="24"/>
      <c r="I76" s="27"/>
      <c r="J76" s="27"/>
      <c r="K76" s="264" t="str">
        <f t="shared" si="4"/>
        <v/>
      </c>
      <c r="L76" s="109"/>
      <c r="M76" s="115"/>
      <c r="N76" s="22"/>
      <c r="O76" s="22"/>
      <c r="P76" s="22"/>
      <c r="Q76" s="265">
        <f t="shared" si="5"/>
        <v>0</v>
      </c>
      <c r="R76" s="150" t="str">
        <f t="shared" si="6"/>
        <v/>
      </c>
      <c r="S76" s="152" t="str">
        <f t="shared" si="7"/>
        <v/>
      </c>
      <c r="AL76" s="20"/>
      <c r="AM76" s="20"/>
      <c r="AN76" s="20"/>
    </row>
    <row r="77" spans="2:40" x14ac:dyDescent="0.25">
      <c r="B77" s="240">
        <v>53</v>
      </c>
      <c r="C77" s="263" t="str">
        <f t="shared" si="8"/>
        <v/>
      </c>
      <c r="D77" s="116"/>
      <c r="E77" s="116"/>
      <c r="F77" s="127"/>
      <c r="G77" s="127"/>
      <c r="H77" s="24"/>
      <c r="I77" s="27"/>
      <c r="J77" s="27"/>
      <c r="K77" s="264" t="str">
        <f t="shared" si="4"/>
        <v/>
      </c>
      <c r="L77" s="109"/>
      <c r="M77" s="115"/>
      <c r="N77" s="22"/>
      <c r="O77" s="22"/>
      <c r="P77" s="22"/>
      <c r="Q77" s="265">
        <f t="shared" si="5"/>
        <v>0</v>
      </c>
      <c r="R77" s="150" t="str">
        <f t="shared" si="6"/>
        <v/>
      </c>
      <c r="S77" s="152" t="str">
        <f t="shared" si="7"/>
        <v/>
      </c>
      <c r="AL77" s="20"/>
      <c r="AM77" s="20"/>
      <c r="AN77" s="20"/>
    </row>
    <row r="78" spans="2:40" x14ac:dyDescent="0.25">
      <c r="B78" s="240">
        <v>54</v>
      </c>
      <c r="C78" s="263" t="str">
        <f t="shared" si="8"/>
        <v/>
      </c>
      <c r="D78" s="116"/>
      <c r="E78" s="116"/>
      <c r="F78" s="127"/>
      <c r="G78" s="127"/>
      <c r="H78" s="24"/>
      <c r="I78" s="27"/>
      <c r="J78" s="27"/>
      <c r="K78" s="264" t="str">
        <f t="shared" si="4"/>
        <v/>
      </c>
      <c r="L78" s="109"/>
      <c r="M78" s="115"/>
      <c r="N78" s="22"/>
      <c r="O78" s="22"/>
      <c r="P78" s="22"/>
      <c r="Q78" s="265">
        <f t="shared" si="5"/>
        <v>0</v>
      </c>
      <c r="R78" s="150" t="str">
        <f t="shared" si="6"/>
        <v/>
      </c>
      <c r="S78" s="152" t="str">
        <f t="shared" si="7"/>
        <v/>
      </c>
      <c r="AL78" s="20"/>
      <c r="AM78" s="20"/>
      <c r="AN78" s="20"/>
    </row>
    <row r="79" spans="2:40" x14ac:dyDescent="0.25">
      <c r="B79" s="240">
        <v>55</v>
      </c>
      <c r="C79" s="263" t="str">
        <f t="shared" si="8"/>
        <v/>
      </c>
      <c r="D79" s="116"/>
      <c r="E79" s="116"/>
      <c r="F79" s="127"/>
      <c r="G79" s="127"/>
      <c r="H79" s="24"/>
      <c r="I79" s="27"/>
      <c r="J79" s="27"/>
      <c r="K79" s="264" t="str">
        <f t="shared" si="4"/>
        <v/>
      </c>
      <c r="L79" s="109"/>
      <c r="M79" s="115"/>
      <c r="N79" s="22"/>
      <c r="O79" s="22"/>
      <c r="P79" s="22"/>
      <c r="Q79" s="265">
        <f t="shared" si="5"/>
        <v>0</v>
      </c>
      <c r="R79" s="150" t="str">
        <f t="shared" si="6"/>
        <v/>
      </c>
      <c r="S79" s="152" t="str">
        <f t="shared" si="7"/>
        <v/>
      </c>
      <c r="AL79" s="20"/>
      <c r="AM79" s="20"/>
      <c r="AN79" s="20"/>
    </row>
    <row r="80" spans="2:40" x14ac:dyDescent="0.25">
      <c r="B80" s="240">
        <v>56</v>
      </c>
      <c r="C80" s="263" t="str">
        <f t="shared" si="8"/>
        <v/>
      </c>
      <c r="D80" s="116"/>
      <c r="E80" s="116"/>
      <c r="F80" s="127"/>
      <c r="G80" s="127"/>
      <c r="H80" s="24"/>
      <c r="I80" s="27"/>
      <c r="J80" s="27"/>
      <c r="K80" s="264" t="str">
        <f t="shared" si="4"/>
        <v/>
      </c>
      <c r="L80" s="109"/>
      <c r="M80" s="115"/>
      <c r="N80" s="22"/>
      <c r="O80" s="22"/>
      <c r="P80" s="22"/>
      <c r="Q80" s="265">
        <f t="shared" si="5"/>
        <v>0</v>
      </c>
      <c r="R80" s="150" t="str">
        <f t="shared" si="6"/>
        <v/>
      </c>
      <c r="S80" s="152" t="str">
        <f t="shared" si="7"/>
        <v/>
      </c>
      <c r="AL80" s="20"/>
      <c r="AM80" s="20"/>
      <c r="AN80" s="20"/>
    </row>
    <row r="81" spans="2:40" x14ac:dyDescent="0.25">
      <c r="B81" s="240">
        <v>57</v>
      </c>
      <c r="C81" s="263" t="str">
        <f t="shared" si="8"/>
        <v/>
      </c>
      <c r="D81" s="116"/>
      <c r="E81" s="116"/>
      <c r="F81" s="127"/>
      <c r="G81" s="127"/>
      <c r="H81" s="24"/>
      <c r="I81" s="27"/>
      <c r="J81" s="27"/>
      <c r="K81" s="264" t="str">
        <f t="shared" si="4"/>
        <v/>
      </c>
      <c r="L81" s="109"/>
      <c r="M81" s="115"/>
      <c r="N81" s="22"/>
      <c r="O81" s="22"/>
      <c r="P81" s="22"/>
      <c r="Q81" s="265">
        <f t="shared" si="5"/>
        <v>0</v>
      </c>
      <c r="R81" s="150" t="str">
        <f t="shared" si="6"/>
        <v/>
      </c>
      <c r="S81" s="152" t="str">
        <f t="shared" si="7"/>
        <v/>
      </c>
      <c r="AL81" s="20"/>
      <c r="AM81" s="20"/>
      <c r="AN81" s="20"/>
    </row>
    <row r="82" spans="2:40" x14ac:dyDescent="0.25">
      <c r="B82" s="240">
        <v>58</v>
      </c>
      <c r="C82" s="263" t="str">
        <f t="shared" si="8"/>
        <v/>
      </c>
      <c r="D82" s="116"/>
      <c r="E82" s="116"/>
      <c r="F82" s="127"/>
      <c r="G82" s="127"/>
      <c r="H82" s="24"/>
      <c r="I82" s="27"/>
      <c r="J82" s="27"/>
      <c r="K82" s="264" t="str">
        <f t="shared" si="4"/>
        <v/>
      </c>
      <c r="L82" s="109"/>
      <c r="M82" s="115"/>
      <c r="N82" s="22"/>
      <c r="O82" s="22"/>
      <c r="P82" s="22"/>
      <c r="Q82" s="265">
        <f t="shared" si="5"/>
        <v>0</v>
      </c>
      <c r="R82" s="150" t="str">
        <f t="shared" si="6"/>
        <v/>
      </c>
      <c r="S82" s="152" t="str">
        <f t="shared" si="7"/>
        <v/>
      </c>
      <c r="AL82" s="20"/>
      <c r="AM82" s="20"/>
      <c r="AN82" s="20"/>
    </row>
    <row r="83" spans="2:40" x14ac:dyDescent="0.25">
      <c r="B83" s="240">
        <v>59</v>
      </c>
      <c r="C83" s="263" t="str">
        <f t="shared" si="8"/>
        <v/>
      </c>
      <c r="D83" s="116"/>
      <c r="E83" s="116"/>
      <c r="F83" s="127"/>
      <c r="G83" s="127"/>
      <c r="H83" s="24"/>
      <c r="I83" s="27"/>
      <c r="J83" s="27"/>
      <c r="K83" s="264" t="str">
        <f t="shared" si="4"/>
        <v/>
      </c>
      <c r="L83" s="109"/>
      <c r="M83" s="115"/>
      <c r="N83" s="22"/>
      <c r="O83" s="22"/>
      <c r="P83" s="22"/>
      <c r="Q83" s="265">
        <f t="shared" si="5"/>
        <v>0</v>
      </c>
      <c r="R83" s="150" t="str">
        <f t="shared" si="6"/>
        <v/>
      </c>
      <c r="S83" s="152" t="str">
        <f t="shared" si="7"/>
        <v/>
      </c>
      <c r="AL83" s="20"/>
      <c r="AM83" s="20"/>
      <c r="AN83" s="20"/>
    </row>
    <row r="84" spans="2:40" x14ac:dyDescent="0.25">
      <c r="B84" s="240">
        <v>60</v>
      </c>
      <c r="C84" s="263" t="str">
        <f t="shared" si="8"/>
        <v/>
      </c>
      <c r="D84" s="116"/>
      <c r="E84" s="116"/>
      <c r="F84" s="127"/>
      <c r="G84" s="127"/>
      <c r="H84" s="24"/>
      <c r="I84" s="27"/>
      <c r="J84" s="27"/>
      <c r="K84" s="264" t="str">
        <f t="shared" si="4"/>
        <v/>
      </c>
      <c r="L84" s="109"/>
      <c r="M84" s="115"/>
      <c r="N84" s="22"/>
      <c r="O84" s="22"/>
      <c r="P84" s="22"/>
      <c r="Q84" s="265">
        <f t="shared" si="5"/>
        <v>0</v>
      </c>
      <c r="R84" s="150" t="str">
        <f t="shared" si="6"/>
        <v/>
      </c>
      <c r="S84" s="152" t="str">
        <f t="shared" si="7"/>
        <v/>
      </c>
      <c r="AL84" s="20"/>
      <c r="AM84" s="20"/>
      <c r="AN84" s="20"/>
    </row>
    <row r="85" spans="2:40" x14ac:dyDescent="0.25">
      <c r="B85" s="240">
        <v>61</v>
      </c>
      <c r="C85" s="263" t="str">
        <f t="shared" si="8"/>
        <v/>
      </c>
      <c r="D85" s="116"/>
      <c r="E85" s="116"/>
      <c r="F85" s="127"/>
      <c r="G85" s="127"/>
      <c r="H85" s="24"/>
      <c r="I85" s="27"/>
      <c r="J85" s="27"/>
      <c r="K85" s="264" t="str">
        <f t="shared" si="4"/>
        <v/>
      </c>
      <c r="L85" s="109"/>
      <c r="M85" s="115"/>
      <c r="N85" s="22"/>
      <c r="O85" s="22"/>
      <c r="P85" s="22"/>
      <c r="Q85" s="265">
        <f t="shared" si="5"/>
        <v>0</v>
      </c>
      <c r="R85" s="150" t="str">
        <f t="shared" si="6"/>
        <v/>
      </c>
      <c r="S85" s="152" t="str">
        <f t="shared" si="7"/>
        <v/>
      </c>
      <c r="AL85" s="20"/>
      <c r="AM85" s="20"/>
      <c r="AN85" s="20"/>
    </row>
    <row r="86" spans="2:40" x14ac:dyDescent="0.25">
      <c r="B86" s="240">
        <v>62</v>
      </c>
      <c r="C86" s="263" t="str">
        <f t="shared" si="8"/>
        <v/>
      </c>
      <c r="D86" s="116"/>
      <c r="E86" s="116"/>
      <c r="F86" s="127"/>
      <c r="G86" s="127"/>
      <c r="H86" s="24"/>
      <c r="I86" s="27"/>
      <c r="J86" s="27"/>
      <c r="K86" s="264" t="str">
        <f t="shared" si="4"/>
        <v/>
      </c>
      <c r="L86" s="109"/>
      <c r="M86" s="115"/>
      <c r="N86" s="22"/>
      <c r="O86" s="22"/>
      <c r="P86" s="22"/>
      <c r="Q86" s="265">
        <f t="shared" si="5"/>
        <v>0</v>
      </c>
      <c r="R86" s="150" t="str">
        <f t="shared" si="6"/>
        <v/>
      </c>
      <c r="S86" s="152" t="str">
        <f t="shared" si="7"/>
        <v/>
      </c>
      <c r="AL86" s="20"/>
      <c r="AM86" s="20"/>
      <c r="AN86" s="20"/>
    </row>
    <row r="87" spans="2:40" x14ac:dyDescent="0.25">
      <c r="B87" s="240">
        <v>63</v>
      </c>
      <c r="C87" s="263" t="str">
        <f t="shared" si="8"/>
        <v/>
      </c>
      <c r="D87" s="116"/>
      <c r="E87" s="116"/>
      <c r="F87" s="127"/>
      <c r="G87" s="127"/>
      <c r="H87" s="24"/>
      <c r="I87" s="27"/>
      <c r="J87" s="27"/>
      <c r="K87" s="264" t="str">
        <f t="shared" si="4"/>
        <v/>
      </c>
      <c r="L87" s="109"/>
      <c r="M87" s="115"/>
      <c r="N87" s="22"/>
      <c r="O87" s="22"/>
      <c r="P87" s="22"/>
      <c r="Q87" s="265">
        <f t="shared" si="5"/>
        <v>0</v>
      </c>
      <c r="R87" s="150" t="str">
        <f t="shared" si="6"/>
        <v/>
      </c>
      <c r="S87" s="152" t="str">
        <f t="shared" si="7"/>
        <v/>
      </c>
      <c r="AL87" s="20"/>
      <c r="AM87" s="20"/>
      <c r="AN87" s="20"/>
    </row>
    <row r="88" spans="2:40" x14ac:dyDescent="0.25">
      <c r="B88" s="240">
        <v>64</v>
      </c>
      <c r="C88" s="263" t="str">
        <f t="shared" si="8"/>
        <v/>
      </c>
      <c r="D88" s="116"/>
      <c r="E88" s="116"/>
      <c r="F88" s="127"/>
      <c r="G88" s="127"/>
      <c r="H88" s="24"/>
      <c r="I88" s="27"/>
      <c r="J88" s="27"/>
      <c r="K88" s="264" t="str">
        <f t="shared" si="4"/>
        <v/>
      </c>
      <c r="L88" s="109"/>
      <c r="M88" s="115"/>
      <c r="N88" s="22"/>
      <c r="O88" s="22"/>
      <c r="P88" s="22"/>
      <c r="Q88" s="265">
        <f t="shared" si="5"/>
        <v>0</v>
      </c>
      <c r="R88" s="150" t="str">
        <f t="shared" si="6"/>
        <v/>
      </c>
      <c r="S88" s="152" t="str">
        <f t="shared" si="7"/>
        <v/>
      </c>
      <c r="AL88" s="20"/>
      <c r="AM88" s="20"/>
      <c r="AN88" s="20"/>
    </row>
    <row r="89" spans="2:40" x14ac:dyDescent="0.25">
      <c r="B89" s="240">
        <v>65</v>
      </c>
      <c r="C89" s="263" t="str">
        <f t="shared" si="8"/>
        <v/>
      </c>
      <c r="D89" s="116"/>
      <c r="E89" s="116"/>
      <c r="F89" s="127"/>
      <c r="G89" s="127"/>
      <c r="H89" s="24"/>
      <c r="I89" s="27"/>
      <c r="J89" s="27"/>
      <c r="K89" s="264" t="str">
        <f t="shared" si="4"/>
        <v/>
      </c>
      <c r="L89" s="109"/>
      <c r="M89" s="115"/>
      <c r="N89" s="22"/>
      <c r="O89" s="22"/>
      <c r="P89" s="22"/>
      <c r="Q89" s="265">
        <f t="shared" si="5"/>
        <v>0</v>
      </c>
      <c r="R89" s="150" t="str">
        <f t="shared" si="6"/>
        <v/>
      </c>
      <c r="S89" s="152" t="str">
        <f t="shared" si="7"/>
        <v/>
      </c>
      <c r="AL89" s="20"/>
      <c r="AM89" s="20"/>
      <c r="AN89" s="20"/>
    </row>
    <row r="90" spans="2:40" x14ac:dyDescent="0.25">
      <c r="B90" s="240">
        <v>66</v>
      </c>
      <c r="C90" s="263" t="str">
        <f t="shared" si="8"/>
        <v/>
      </c>
      <c r="D90" s="116"/>
      <c r="E90" s="116"/>
      <c r="F90" s="127"/>
      <c r="G90" s="127"/>
      <c r="H90" s="24"/>
      <c r="I90" s="27"/>
      <c r="J90" s="27"/>
      <c r="K90" s="264" t="str">
        <f t="shared" si="4"/>
        <v/>
      </c>
      <c r="L90" s="109"/>
      <c r="M90" s="115"/>
      <c r="N90" s="22"/>
      <c r="O90" s="22"/>
      <c r="P90" s="22"/>
      <c r="Q90" s="265">
        <f t="shared" si="5"/>
        <v>0</v>
      </c>
      <c r="R90" s="150" t="str">
        <f t="shared" si="6"/>
        <v/>
      </c>
      <c r="S90" s="152" t="str">
        <f t="shared" si="7"/>
        <v/>
      </c>
      <c r="AL90" s="20"/>
      <c r="AM90" s="20"/>
      <c r="AN90" s="20"/>
    </row>
    <row r="91" spans="2:40" x14ac:dyDescent="0.25">
      <c r="B91" s="240">
        <v>67</v>
      </c>
      <c r="C91" s="263" t="str">
        <f t="shared" si="8"/>
        <v/>
      </c>
      <c r="D91" s="116"/>
      <c r="E91" s="116"/>
      <c r="F91" s="127"/>
      <c r="G91" s="127"/>
      <c r="H91" s="24"/>
      <c r="I91" s="27"/>
      <c r="J91" s="27"/>
      <c r="K91" s="264" t="str">
        <f t="shared" si="4"/>
        <v/>
      </c>
      <c r="L91" s="109"/>
      <c r="M91" s="115"/>
      <c r="N91" s="22"/>
      <c r="O91" s="22"/>
      <c r="P91" s="22"/>
      <c r="Q91" s="265">
        <f>SUM(L91:P91)</f>
        <v>0</v>
      </c>
      <c r="R91" s="150" t="str">
        <f t="shared" si="6"/>
        <v/>
      </c>
      <c r="S91" s="152" t="str">
        <f t="shared" si="7"/>
        <v/>
      </c>
      <c r="AL91" s="20"/>
      <c r="AM91" s="20"/>
      <c r="AN91" s="20"/>
    </row>
    <row r="92" spans="2:40" x14ac:dyDescent="0.25">
      <c r="B92" s="240">
        <v>68</v>
      </c>
      <c r="C92" s="263" t="str">
        <f t="shared" si="8"/>
        <v/>
      </c>
      <c r="D92" s="116"/>
      <c r="E92" s="116"/>
      <c r="F92" s="127"/>
      <c r="G92" s="127"/>
      <c r="H92" s="24"/>
      <c r="I92" s="27"/>
      <c r="J92" s="27"/>
      <c r="K92" s="264" t="str">
        <f t="shared" si="4"/>
        <v/>
      </c>
      <c r="L92" s="109"/>
      <c r="M92" s="115"/>
      <c r="N92" s="22"/>
      <c r="O92" s="22"/>
      <c r="P92" s="22"/>
      <c r="Q92" s="265">
        <f t="shared" si="5"/>
        <v>0</v>
      </c>
      <c r="R92" s="150" t="str">
        <f t="shared" si="6"/>
        <v/>
      </c>
      <c r="S92" s="152" t="str">
        <f t="shared" si="7"/>
        <v/>
      </c>
      <c r="AL92" s="20"/>
      <c r="AM92" s="20"/>
      <c r="AN92" s="20"/>
    </row>
    <row r="93" spans="2:40" x14ac:dyDescent="0.25">
      <c r="B93" s="240">
        <v>69</v>
      </c>
      <c r="C93" s="263" t="str">
        <f t="shared" si="8"/>
        <v/>
      </c>
      <c r="D93" s="116"/>
      <c r="E93" s="116"/>
      <c r="F93" s="127"/>
      <c r="G93" s="127"/>
      <c r="H93" s="24"/>
      <c r="I93" s="27"/>
      <c r="J93" s="27"/>
      <c r="K93" s="264" t="str">
        <f t="shared" si="4"/>
        <v/>
      </c>
      <c r="L93" s="109"/>
      <c r="M93" s="115"/>
      <c r="N93" s="22"/>
      <c r="O93" s="22"/>
      <c r="P93" s="22"/>
      <c r="Q93" s="265">
        <f t="shared" si="5"/>
        <v>0</v>
      </c>
      <c r="R93" s="150" t="str">
        <f t="shared" si="6"/>
        <v/>
      </c>
      <c r="S93" s="152" t="str">
        <f t="shared" si="7"/>
        <v/>
      </c>
      <c r="AL93" s="20"/>
      <c r="AM93" s="20"/>
      <c r="AN93" s="20"/>
    </row>
    <row r="94" spans="2:40" x14ac:dyDescent="0.25">
      <c r="B94" s="240">
        <v>70</v>
      </c>
      <c r="C94" s="263" t="str">
        <f t="shared" si="8"/>
        <v/>
      </c>
      <c r="D94" s="116"/>
      <c r="E94" s="116"/>
      <c r="F94" s="127"/>
      <c r="G94" s="127"/>
      <c r="H94" s="24"/>
      <c r="I94" s="27"/>
      <c r="J94" s="27"/>
      <c r="K94" s="264" t="str">
        <f t="shared" si="4"/>
        <v/>
      </c>
      <c r="L94" s="109"/>
      <c r="M94" s="115"/>
      <c r="N94" s="22"/>
      <c r="O94" s="22"/>
      <c r="P94" s="22"/>
      <c r="Q94" s="265">
        <f t="shared" si="5"/>
        <v>0</v>
      </c>
      <c r="R94" s="150" t="str">
        <f t="shared" si="6"/>
        <v/>
      </c>
      <c r="S94" s="152" t="str">
        <f t="shared" si="7"/>
        <v/>
      </c>
      <c r="AL94" s="20"/>
      <c r="AM94" s="20"/>
      <c r="AN94" s="20"/>
    </row>
    <row r="95" spans="2:40" x14ac:dyDescent="0.25">
      <c r="B95" s="240">
        <v>71</v>
      </c>
      <c r="C95" s="263" t="str">
        <f t="shared" si="8"/>
        <v/>
      </c>
      <c r="D95" s="116"/>
      <c r="E95" s="116"/>
      <c r="F95" s="127"/>
      <c r="G95" s="127"/>
      <c r="H95" s="24"/>
      <c r="I95" s="27"/>
      <c r="J95" s="27"/>
      <c r="K95" s="264" t="str">
        <f t="shared" si="4"/>
        <v/>
      </c>
      <c r="L95" s="109"/>
      <c r="M95" s="115"/>
      <c r="N95" s="22"/>
      <c r="O95" s="22"/>
      <c r="P95" s="22"/>
      <c r="Q95" s="265">
        <f t="shared" si="5"/>
        <v>0</v>
      </c>
      <c r="R95" s="150" t="str">
        <f t="shared" si="6"/>
        <v/>
      </c>
      <c r="S95" s="152" t="str">
        <f t="shared" si="7"/>
        <v/>
      </c>
      <c r="AL95" s="20"/>
      <c r="AM95" s="20"/>
      <c r="AN95" s="20"/>
    </row>
    <row r="96" spans="2:40" x14ac:dyDescent="0.25">
      <c r="B96" s="240">
        <v>72</v>
      </c>
      <c r="C96" s="263" t="str">
        <f t="shared" si="8"/>
        <v/>
      </c>
      <c r="D96" s="116"/>
      <c r="E96" s="116"/>
      <c r="F96" s="127"/>
      <c r="G96" s="127"/>
      <c r="H96" s="24"/>
      <c r="I96" s="27"/>
      <c r="J96" s="27"/>
      <c r="K96" s="264" t="str">
        <f t="shared" si="4"/>
        <v/>
      </c>
      <c r="L96" s="109"/>
      <c r="M96" s="115"/>
      <c r="N96" s="22"/>
      <c r="O96" s="22"/>
      <c r="P96" s="22"/>
      <c r="Q96" s="265">
        <f t="shared" si="5"/>
        <v>0</v>
      </c>
      <c r="R96" s="150" t="str">
        <f t="shared" si="6"/>
        <v/>
      </c>
      <c r="S96" s="152" t="str">
        <f t="shared" si="7"/>
        <v/>
      </c>
      <c r="AL96" s="20"/>
      <c r="AM96" s="20"/>
      <c r="AN96" s="20"/>
    </row>
    <row r="97" spans="2:40" x14ac:dyDescent="0.25">
      <c r="B97" s="240">
        <v>73</v>
      </c>
      <c r="C97" s="263" t="str">
        <f t="shared" si="8"/>
        <v/>
      </c>
      <c r="D97" s="116"/>
      <c r="E97" s="116"/>
      <c r="F97" s="127"/>
      <c r="G97" s="127"/>
      <c r="H97" s="24"/>
      <c r="I97" s="27"/>
      <c r="J97" s="27"/>
      <c r="K97" s="264" t="str">
        <f t="shared" si="4"/>
        <v/>
      </c>
      <c r="L97" s="109"/>
      <c r="M97" s="115"/>
      <c r="N97" s="22"/>
      <c r="O97" s="22"/>
      <c r="P97" s="22"/>
      <c r="Q97" s="265">
        <f t="shared" si="5"/>
        <v>0</v>
      </c>
      <c r="R97" s="150" t="str">
        <f t="shared" si="6"/>
        <v/>
      </c>
      <c r="S97" s="152" t="str">
        <f t="shared" si="7"/>
        <v/>
      </c>
      <c r="AL97" s="20"/>
      <c r="AM97" s="20"/>
      <c r="AN97" s="20"/>
    </row>
    <row r="98" spans="2:40" x14ac:dyDescent="0.25">
      <c r="B98" s="240">
        <v>74</v>
      </c>
      <c r="C98" s="263" t="str">
        <f t="shared" ref="C98:C129" si="9">IF(AND(NOT(COUNTA(D98:J98)),(NOT(COUNTA(L98:P98)))),"",VLOOKUP($D$9,Info_County_Code,2,FALSE))</f>
        <v/>
      </c>
      <c r="D98" s="116"/>
      <c r="E98" s="116"/>
      <c r="F98" s="127"/>
      <c r="G98" s="127"/>
      <c r="H98" s="24"/>
      <c r="I98" s="27"/>
      <c r="J98" s="27"/>
      <c r="K98" s="264" t="str">
        <f t="shared" si="4"/>
        <v/>
      </c>
      <c r="L98" s="109"/>
      <c r="M98" s="115"/>
      <c r="N98" s="22"/>
      <c r="O98" s="22"/>
      <c r="P98" s="22"/>
      <c r="Q98" s="265">
        <f t="shared" si="5"/>
        <v>0</v>
      </c>
      <c r="R98" s="150" t="str">
        <f t="shared" si="6"/>
        <v/>
      </c>
      <c r="S98" s="152" t="str">
        <f t="shared" si="7"/>
        <v/>
      </c>
      <c r="AL98" s="20"/>
      <c r="AM98" s="20"/>
      <c r="AN98" s="20"/>
    </row>
    <row r="99" spans="2:40" x14ac:dyDescent="0.25">
      <c r="B99" s="240">
        <v>75</v>
      </c>
      <c r="C99" s="263" t="str">
        <f t="shared" si="9"/>
        <v/>
      </c>
      <c r="D99" s="116"/>
      <c r="E99" s="116"/>
      <c r="F99" s="127"/>
      <c r="G99" s="127"/>
      <c r="H99" s="24"/>
      <c r="I99" s="27"/>
      <c r="J99" s="27"/>
      <c r="K99" s="264" t="str">
        <f t="shared" ref="K99:K133" si="10">IF(OR(G99="Combined Summary",F99="Standalone"),(SUMPRODUCT(--(D$34:D$133=D99),I$34:I$133,J$34:J$133)),"")</f>
        <v/>
      </c>
      <c r="L99" s="109"/>
      <c r="M99" s="115"/>
      <c r="N99" s="22"/>
      <c r="O99" s="22"/>
      <c r="P99" s="22"/>
      <c r="Q99" s="265">
        <f t="shared" ref="Q99:Q104" si="11">SUM(L99:P99)</f>
        <v>0</v>
      </c>
      <c r="R99" s="150" t="str">
        <f t="shared" ref="R99:R133" si="12">IF(OR(G99="Combined Summary",F99="Standalone"),(SUMIF(D$34:D$133,D99,I$34:I$133)),"")</f>
        <v/>
      </c>
      <c r="S99" s="152" t="str">
        <f t="shared" ref="S99:S133" si="13">IF(AND(F99="Standalone",NOT(R99=1)),"ERROR",IF(AND(G99="Combined Summary",NOT(R99=1)),"ERROR",""))</f>
        <v/>
      </c>
      <c r="AL99" s="20"/>
      <c r="AM99" s="20"/>
      <c r="AN99" s="20"/>
    </row>
    <row r="100" spans="2:40" x14ac:dyDescent="0.25">
      <c r="B100" s="240">
        <v>76</v>
      </c>
      <c r="C100" s="263" t="str">
        <f t="shared" si="9"/>
        <v/>
      </c>
      <c r="D100" s="116"/>
      <c r="E100" s="116"/>
      <c r="F100" s="127"/>
      <c r="G100" s="127"/>
      <c r="H100" s="24"/>
      <c r="I100" s="27"/>
      <c r="J100" s="27"/>
      <c r="K100" s="264" t="str">
        <f t="shared" si="10"/>
        <v/>
      </c>
      <c r="L100" s="109"/>
      <c r="M100" s="115"/>
      <c r="N100" s="22"/>
      <c r="O100" s="22"/>
      <c r="P100" s="22"/>
      <c r="Q100" s="265">
        <f t="shared" si="11"/>
        <v>0</v>
      </c>
      <c r="R100" s="150" t="str">
        <f t="shared" si="12"/>
        <v/>
      </c>
      <c r="S100" s="152" t="str">
        <f t="shared" si="13"/>
        <v/>
      </c>
      <c r="AL100" s="20"/>
      <c r="AM100" s="20"/>
      <c r="AN100" s="20"/>
    </row>
    <row r="101" spans="2:40" x14ac:dyDescent="0.25">
      <c r="B101" s="240">
        <v>77</v>
      </c>
      <c r="C101" s="263" t="str">
        <f t="shared" si="9"/>
        <v/>
      </c>
      <c r="D101" s="116"/>
      <c r="E101" s="116"/>
      <c r="F101" s="127"/>
      <c r="G101" s="127"/>
      <c r="H101" s="24"/>
      <c r="I101" s="27"/>
      <c r="J101" s="27"/>
      <c r="K101" s="264" t="str">
        <f t="shared" si="10"/>
        <v/>
      </c>
      <c r="L101" s="109"/>
      <c r="M101" s="115"/>
      <c r="N101" s="22"/>
      <c r="O101" s="22"/>
      <c r="P101" s="22"/>
      <c r="Q101" s="265">
        <f t="shared" si="11"/>
        <v>0</v>
      </c>
      <c r="R101" s="150" t="str">
        <f t="shared" si="12"/>
        <v/>
      </c>
      <c r="S101" s="152" t="str">
        <f t="shared" si="13"/>
        <v/>
      </c>
      <c r="AL101" s="20"/>
      <c r="AM101" s="20"/>
      <c r="AN101" s="20"/>
    </row>
    <row r="102" spans="2:40" x14ac:dyDescent="0.25">
      <c r="B102" s="240">
        <v>78</v>
      </c>
      <c r="C102" s="263" t="str">
        <f t="shared" si="9"/>
        <v/>
      </c>
      <c r="D102" s="116"/>
      <c r="E102" s="116"/>
      <c r="F102" s="127"/>
      <c r="G102" s="127"/>
      <c r="H102" s="24"/>
      <c r="I102" s="27"/>
      <c r="J102" s="27"/>
      <c r="K102" s="264" t="str">
        <f t="shared" si="10"/>
        <v/>
      </c>
      <c r="L102" s="109"/>
      <c r="M102" s="115"/>
      <c r="N102" s="22"/>
      <c r="O102" s="22"/>
      <c r="P102" s="22"/>
      <c r="Q102" s="265">
        <f t="shared" si="11"/>
        <v>0</v>
      </c>
      <c r="R102" s="150" t="str">
        <f t="shared" si="12"/>
        <v/>
      </c>
      <c r="S102" s="152" t="str">
        <f t="shared" si="13"/>
        <v/>
      </c>
      <c r="AL102" s="20"/>
      <c r="AM102" s="20"/>
      <c r="AN102" s="20"/>
    </row>
    <row r="103" spans="2:40" x14ac:dyDescent="0.25">
      <c r="B103" s="240">
        <v>79</v>
      </c>
      <c r="C103" s="263" t="str">
        <f t="shared" si="9"/>
        <v/>
      </c>
      <c r="D103" s="116"/>
      <c r="E103" s="116"/>
      <c r="F103" s="127"/>
      <c r="G103" s="127"/>
      <c r="H103" s="24"/>
      <c r="I103" s="27"/>
      <c r="J103" s="27"/>
      <c r="K103" s="264" t="str">
        <f t="shared" si="10"/>
        <v/>
      </c>
      <c r="L103" s="109"/>
      <c r="M103" s="115"/>
      <c r="N103" s="22"/>
      <c r="O103" s="22"/>
      <c r="P103" s="22"/>
      <c r="Q103" s="265">
        <f t="shared" si="11"/>
        <v>0</v>
      </c>
      <c r="R103" s="150" t="str">
        <f t="shared" si="12"/>
        <v/>
      </c>
      <c r="S103" s="152" t="str">
        <f t="shared" si="13"/>
        <v/>
      </c>
      <c r="AL103" s="20"/>
      <c r="AM103" s="20"/>
      <c r="AN103" s="20"/>
    </row>
    <row r="104" spans="2:40" x14ac:dyDescent="0.25">
      <c r="B104" s="240">
        <v>80</v>
      </c>
      <c r="C104" s="263" t="str">
        <f t="shared" si="9"/>
        <v/>
      </c>
      <c r="D104" s="116"/>
      <c r="E104" s="116"/>
      <c r="F104" s="127"/>
      <c r="G104" s="127"/>
      <c r="H104" s="24"/>
      <c r="I104" s="27"/>
      <c r="J104" s="27"/>
      <c r="K104" s="264" t="str">
        <f t="shared" si="10"/>
        <v/>
      </c>
      <c r="L104" s="109"/>
      <c r="M104" s="115"/>
      <c r="N104" s="22"/>
      <c r="O104" s="22"/>
      <c r="P104" s="22"/>
      <c r="Q104" s="265">
        <f t="shared" si="11"/>
        <v>0</v>
      </c>
      <c r="R104" s="150" t="str">
        <f t="shared" si="12"/>
        <v/>
      </c>
      <c r="S104" s="152" t="str">
        <f t="shared" si="13"/>
        <v/>
      </c>
      <c r="AL104" s="20"/>
      <c r="AM104" s="20"/>
      <c r="AN104" s="20"/>
    </row>
    <row r="105" spans="2:40" x14ac:dyDescent="0.25">
      <c r="B105" s="240">
        <v>81</v>
      </c>
      <c r="C105" s="263" t="str">
        <f t="shared" si="9"/>
        <v/>
      </c>
      <c r="D105" s="116"/>
      <c r="E105" s="116"/>
      <c r="F105" s="127"/>
      <c r="G105" s="127"/>
      <c r="H105" s="24"/>
      <c r="I105" s="27"/>
      <c r="J105" s="27"/>
      <c r="K105" s="264" t="str">
        <f t="shared" si="10"/>
        <v/>
      </c>
      <c r="L105" s="109"/>
      <c r="M105" s="115"/>
      <c r="N105" s="22"/>
      <c r="O105" s="22"/>
      <c r="P105" s="22"/>
      <c r="Q105" s="265">
        <f>SUM(L105:P105)</f>
        <v>0</v>
      </c>
      <c r="R105" s="150" t="str">
        <f t="shared" si="12"/>
        <v/>
      </c>
      <c r="S105" s="152" t="str">
        <f t="shared" si="13"/>
        <v/>
      </c>
      <c r="AL105" s="20"/>
      <c r="AM105" s="20"/>
      <c r="AN105" s="20"/>
    </row>
    <row r="106" spans="2:40" x14ac:dyDescent="0.25">
      <c r="B106" s="240">
        <v>82</v>
      </c>
      <c r="C106" s="263" t="str">
        <f t="shared" si="9"/>
        <v/>
      </c>
      <c r="D106" s="116"/>
      <c r="E106" s="116"/>
      <c r="F106" s="127"/>
      <c r="G106" s="127"/>
      <c r="H106" s="24"/>
      <c r="I106" s="27"/>
      <c r="J106" s="27"/>
      <c r="K106" s="264" t="str">
        <f t="shared" si="10"/>
        <v/>
      </c>
      <c r="L106" s="109"/>
      <c r="M106" s="115"/>
      <c r="N106" s="22"/>
      <c r="O106" s="22"/>
      <c r="P106" s="22"/>
      <c r="Q106" s="265">
        <f t="shared" ref="Q106:Q120" si="14">SUM(L106:P106)</f>
        <v>0</v>
      </c>
      <c r="R106" s="150" t="str">
        <f t="shared" si="12"/>
        <v/>
      </c>
      <c r="S106" s="152" t="str">
        <f t="shared" si="13"/>
        <v/>
      </c>
      <c r="AL106" s="20"/>
      <c r="AM106" s="20"/>
      <c r="AN106" s="20"/>
    </row>
    <row r="107" spans="2:40" x14ac:dyDescent="0.25">
      <c r="B107" s="240">
        <v>83</v>
      </c>
      <c r="C107" s="263" t="str">
        <f t="shared" si="9"/>
        <v/>
      </c>
      <c r="D107" s="116"/>
      <c r="E107" s="116"/>
      <c r="F107" s="127"/>
      <c r="G107" s="127"/>
      <c r="H107" s="24"/>
      <c r="I107" s="27"/>
      <c r="J107" s="27"/>
      <c r="K107" s="264" t="str">
        <f t="shared" si="10"/>
        <v/>
      </c>
      <c r="L107" s="109"/>
      <c r="M107" s="115"/>
      <c r="N107" s="22"/>
      <c r="O107" s="22"/>
      <c r="P107" s="22"/>
      <c r="Q107" s="265">
        <f t="shared" si="14"/>
        <v>0</v>
      </c>
      <c r="R107" s="150" t="str">
        <f t="shared" si="12"/>
        <v/>
      </c>
      <c r="S107" s="152" t="str">
        <f t="shared" si="13"/>
        <v/>
      </c>
      <c r="AL107" s="20"/>
      <c r="AM107" s="20"/>
      <c r="AN107" s="20"/>
    </row>
    <row r="108" spans="2:40" x14ac:dyDescent="0.25">
      <c r="B108" s="240">
        <v>84</v>
      </c>
      <c r="C108" s="263" t="str">
        <f t="shared" si="9"/>
        <v/>
      </c>
      <c r="D108" s="116"/>
      <c r="E108" s="116"/>
      <c r="F108" s="127"/>
      <c r="G108" s="127"/>
      <c r="H108" s="24"/>
      <c r="I108" s="27"/>
      <c r="J108" s="27"/>
      <c r="K108" s="264" t="str">
        <f t="shared" si="10"/>
        <v/>
      </c>
      <c r="L108" s="109"/>
      <c r="M108" s="115"/>
      <c r="N108" s="22"/>
      <c r="O108" s="22"/>
      <c r="P108" s="22"/>
      <c r="Q108" s="265">
        <f t="shared" si="14"/>
        <v>0</v>
      </c>
      <c r="R108" s="150" t="str">
        <f t="shared" si="12"/>
        <v/>
      </c>
      <c r="S108" s="152" t="str">
        <f t="shared" si="13"/>
        <v/>
      </c>
      <c r="AL108" s="20"/>
      <c r="AM108" s="20"/>
      <c r="AN108" s="20"/>
    </row>
    <row r="109" spans="2:40" x14ac:dyDescent="0.25">
      <c r="B109" s="240">
        <v>85</v>
      </c>
      <c r="C109" s="263" t="str">
        <f t="shared" si="9"/>
        <v/>
      </c>
      <c r="D109" s="116"/>
      <c r="E109" s="116"/>
      <c r="F109" s="127"/>
      <c r="G109" s="127"/>
      <c r="H109" s="24"/>
      <c r="I109" s="27"/>
      <c r="J109" s="27"/>
      <c r="K109" s="264" t="str">
        <f t="shared" si="10"/>
        <v/>
      </c>
      <c r="L109" s="109"/>
      <c r="M109" s="115"/>
      <c r="N109" s="22"/>
      <c r="O109" s="22"/>
      <c r="P109" s="22"/>
      <c r="Q109" s="265">
        <f t="shared" si="14"/>
        <v>0</v>
      </c>
      <c r="R109" s="150" t="str">
        <f t="shared" si="12"/>
        <v/>
      </c>
      <c r="S109" s="152" t="str">
        <f t="shared" si="13"/>
        <v/>
      </c>
      <c r="AL109" s="20"/>
      <c r="AM109" s="20"/>
      <c r="AN109" s="20"/>
    </row>
    <row r="110" spans="2:40" x14ac:dyDescent="0.25">
      <c r="B110" s="240">
        <v>86</v>
      </c>
      <c r="C110" s="263" t="str">
        <f t="shared" si="9"/>
        <v/>
      </c>
      <c r="D110" s="116"/>
      <c r="E110" s="116"/>
      <c r="F110" s="127"/>
      <c r="G110" s="127"/>
      <c r="H110" s="24"/>
      <c r="I110" s="27"/>
      <c r="J110" s="27"/>
      <c r="K110" s="264" t="str">
        <f t="shared" si="10"/>
        <v/>
      </c>
      <c r="L110" s="109"/>
      <c r="M110" s="115"/>
      <c r="N110" s="22"/>
      <c r="O110" s="22"/>
      <c r="P110" s="22"/>
      <c r="Q110" s="265">
        <f t="shared" si="14"/>
        <v>0</v>
      </c>
      <c r="R110" s="150" t="str">
        <f t="shared" si="12"/>
        <v/>
      </c>
      <c r="S110" s="152" t="str">
        <f t="shared" si="13"/>
        <v/>
      </c>
      <c r="AL110" s="20"/>
      <c r="AM110" s="20"/>
      <c r="AN110" s="20"/>
    </row>
    <row r="111" spans="2:40" x14ac:dyDescent="0.25">
      <c r="B111" s="240">
        <v>87</v>
      </c>
      <c r="C111" s="263" t="str">
        <f t="shared" si="9"/>
        <v/>
      </c>
      <c r="D111" s="116"/>
      <c r="E111" s="116"/>
      <c r="F111" s="127"/>
      <c r="G111" s="127"/>
      <c r="H111" s="24"/>
      <c r="I111" s="27"/>
      <c r="J111" s="27"/>
      <c r="K111" s="264" t="str">
        <f t="shared" si="10"/>
        <v/>
      </c>
      <c r="L111" s="109"/>
      <c r="M111" s="115"/>
      <c r="N111" s="22"/>
      <c r="O111" s="22"/>
      <c r="P111" s="22"/>
      <c r="Q111" s="265">
        <f t="shared" si="14"/>
        <v>0</v>
      </c>
      <c r="R111" s="150" t="str">
        <f t="shared" si="12"/>
        <v/>
      </c>
      <c r="S111" s="152" t="str">
        <f t="shared" si="13"/>
        <v/>
      </c>
      <c r="AL111" s="20"/>
      <c r="AM111" s="20"/>
      <c r="AN111" s="20"/>
    </row>
    <row r="112" spans="2:40" x14ac:dyDescent="0.25">
      <c r="B112" s="240">
        <v>88</v>
      </c>
      <c r="C112" s="263" t="str">
        <f t="shared" si="9"/>
        <v/>
      </c>
      <c r="D112" s="116"/>
      <c r="E112" s="116"/>
      <c r="F112" s="127"/>
      <c r="G112" s="127"/>
      <c r="H112" s="24"/>
      <c r="I112" s="27"/>
      <c r="J112" s="27"/>
      <c r="K112" s="264" t="str">
        <f t="shared" si="10"/>
        <v/>
      </c>
      <c r="L112" s="109"/>
      <c r="M112" s="115"/>
      <c r="N112" s="22"/>
      <c r="O112" s="22"/>
      <c r="P112" s="22"/>
      <c r="Q112" s="265">
        <f t="shared" si="14"/>
        <v>0</v>
      </c>
      <c r="R112" s="150" t="str">
        <f t="shared" si="12"/>
        <v/>
      </c>
      <c r="S112" s="152" t="str">
        <f t="shared" si="13"/>
        <v/>
      </c>
      <c r="AL112" s="20"/>
      <c r="AM112" s="20"/>
      <c r="AN112" s="20"/>
    </row>
    <row r="113" spans="2:40" x14ac:dyDescent="0.25">
      <c r="B113" s="240">
        <v>89</v>
      </c>
      <c r="C113" s="263" t="str">
        <f t="shared" si="9"/>
        <v/>
      </c>
      <c r="D113" s="116"/>
      <c r="E113" s="116"/>
      <c r="F113" s="127"/>
      <c r="G113" s="127"/>
      <c r="H113" s="24"/>
      <c r="I113" s="27"/>
      <c r="J113" s="27"/>
      <c r="K113" s="264" t="str">
        <f t="shared" si="10"/>
        <v/>
      </c>
      <c r="L113" s="109"/>
      <c r="M113" s="115"/>
      <c r="N113" s="22"/>
      <c r="O113" s="22"/>
      <c r="P113" s="22"/>
      <c r="Q113" s="265">
        <f t="shared" si="14"/>
        <v>0</v>
      </c>
      <c r="R113" s="150" t="str">
        <f t="shared" si="12"/>
        <v/>
      </c>
      <c r="S113" s="152" t="str">
        <f t="shared" si="13"/>
        <v/>
      </c>
      <c r="AL113" s="20"/>
      <c r="AM113" s="20"/>
      <c r="AN113" s="20"/>
    </row>
    <row r="114" spans="2:40" x14ac:dyDescent="0.25">
      <c r="B114" s="240">
        <v>90</v>
      </c>
      <c r="C114" s="263" t="str">
        <f t="shared" si="9"/>
        <v/>
      </c>
      <c r="D114" s="116"/>
      <c r="E114" s="116"/>
      <c r="F114" s="127"/>
      <c r="G114" s="127"/>
      <c r="H114" s="24"/>
      <c r="I114" s="27"/>
      <c r="J114" s="27"/>
      <c r="K114" s="264" t="str">
        <f t="shared" si="10"/>
        <v/>
      </c>
      <c r="L114" s="109"/>
      <c r="M114" s="115"/>
      <c r="N114" s="22"/>
      <c r="O114" s="22"/>
      <c r="P114" s="22"/>
      <c r="Q114" s="265">
        <f t="shared" si="14"/>
        <v>0</v>
      </c>
      <c r="R114" s="150" t="str">
        <f t="shared" si="12"/>
        <v/>
      </c>
      <c r="S114" s="152" t="str">
        <f t="shared" si="13"/>
        <v/>
      </c>
      <c r="AL114" s="20"/>
      <c r="AM114" s="20"/>
      <c r="AN114" s="20"/>
    </row>
    <row r="115" spans="2:40" x14ac:dyDescent="0.25">
      <c r="B115" s="240">
        <v>91</v>
      </c>
      <c r="C115" s="263" t="str">
        <f t="shared" si="9"/>
        <v/>
      </c>
      <c r="D115" s="116"/>
      <c r="E115" s="116"/>
      <c r="F115" s="127"/>
      <c r="G115" s="127"/>
      <c r="H115" s="24"/>
      <c r="I115" s="27"/>
      <c r="J115" s="27"/>
      <c r="K115" s="264" t="str">
        <f t="shared" si="10"/>
        <v/>
      </c>
      <c r="L115" s="109"/>
      <c r="M115" s="115"/>
      <c r="N115" s="22"/>
      <c r="O115" s="22"/>
      <c r="P115" s="22"/>
      <c r="Q115" s="265">
        <f t="shared" si="14"/>
        <v>0</v>
      </c>
      <c r="R115" s="150" t="str">
        <f t="shared" si="12"/>
        <v/>
      </c>
      <c r="S115" s="152" t="str">
        <f t="shared" si="13"/>
        <v/>
      </c>
      <c r="AL115" s="20"/>
      <c r="AM115" s="20"/>
      <c r="AN115" s="20"/>
    </row>
    <row r="116" spans="2:40" x14ac:dyDescent="0.25">
      <c r="B116" s="240">
        <v>92</v>
      </c>
      <c r="C116" s="263" t="str">
        <f t="shared" si="9"/>
        <v/>
      </c>
      <c r="D116" s="116"/>
      <c r="E116" s="116"/>
      <c r="F116" s="127"/>
      <c r="G116" s="127"/>
      <c r="H116" s="24"/>
      <c r="I116" s="27"/>
      <c r="J116" s="27"/>
      <c r="K116" s="264" t="str">
        <f t="shared" si="10"/>
        <v/>
      </c>
      <c r="L116" s="109"/>
      <c r="M116" s="115"/>
      <c r="N116" s="22"/>
      <c r="O116" s="22"/>
      <c r="P116" s="22"/>
      <c r="Q116" s="265">
        <f t="shared" si="14"/>
        <v>0</v>
      </c>
      <c r="R116" s="150" t="str">
        <f t="shared" si="12"/>
        <v/>
      </c>
      <c r="S116" s="152" t="str">
        <f t="shared" si="13"/>
        <v/>
      </c>
      <c r="AL116" s="20"/>
      <c r="AM116" s="20"/>
      <c r="AN116" s="20"/>
    </row>
    <row r="117" spans="2:40" x14ac:dyDescent="0.25">
      <c r="B117" s="240">
        <v>93</v>
      </c>
      <c r="C117" s="263" t="str">
        <f t="shared" si="9"/>
        <v/>
      </c>
      <c r="D117" s="116"/>
      <c r="E117" s="116"/>
      <c r="F117" s="127"/>
      <c r="G117" s="127"/>
      <c r="H117" s="24"/>
      <c r="I117" s="27"/>
      <c r="J117" s="27"/>
      <c r="K117" s="264" t="str">
        <f t="shared" si="10"/>
        <v/>
      </c>
      <c r="L117" s="109"/>
      <c r="M117" s="115"/>
      <c r="N117" s="22"/>
      <c r="O117" s="22"/>
      <c r="P117" s="22"/>
      <c r="Q117" s="265">
        <f t="shared" si="14"/>
        <v>0</v>
      </c>
      <c r="R117" s="150" t="str">
        <f t="shared" si="12"/>
        <v/>
      </c>
      <c r="S117" s="152" t="str">
        <f t="shared" si="13"/>
        <v/>
      </c>
      <c r="AL117" s="20"/>
      <c r="AM117" s="20"/>
      <c r="AN117" s="20"/>
    </row>
    <row r="118" spans="2:40" x14ac:dyDescent="0.25">
      <c r="B118" s="240">
        <v>94</v>
      </c>
      <c r="C118" s="263" t="str">
        <f t="shared" si="9"/>
        <v/>
      </c>
      <c r="D118" s="116"/>
      <c r="E118" s="116"/>
      <c r="F118" s="127"/>
      <c r="G118" s="127"/>
      <c r="H118" s="24"/>
      <c r="I118" s="27"/>
      <c r="J118" s="27"/>
      <c r="K118" s="264" t="str">
        <f t="shared" si="10"/>
        <v/>
      </c>
      <c r="L118" s="109"/>
      <c r="M118" s="115"/>
      <c r="N118" s="22"/>
      <c r="O118" s="22"/>
      <c r="P118" s="22"/>
      <c r="Q118" s="265">
        <f t="shared" si="14"/>
        <v>0</v>
      </c>
      <c r="R118" s="150" t="str">
        <f t="shared" si="12"/>
        <v/>
      </c>
      <c r="S118" s="152" t="str">
        <f t="shared" si="13"/>
        <v/>
      </c>
      <c r="AL118" s="20"/>
      <c r="AM118" s="20"/>
      <c r="AN118" s="20"/>
    </row>
    <row r="119" spans="2:40" x14ac:dyDescent="0.25">
      <c r="B119" s="240">
        <v>95</v>
      </c>
      <c r="C119" s="263" t="str">
        <f t="shared" si="9"/>
        <v/>
      </c>
      <c r="D119" s="116"/>
      <c r="E119" s="116"/>
      <c r="F119" s="127"/>
      <c r="G119" s="127"/>
      <c r="H119" s="24"/>
      <c r="I119" s="27"/>
      <c r="J119" s="27"/>
      <c r="K119" s="264" t="str">
        <f t="shared" si="10"/>
        <v/>
      </c>
      <c r="L119" s="109"/>
      <c r="M119" s="115"/>
      <c r="N119" s="22"/>
      <c r="O119" s="22"/>
      <c r="P119" s="22"/>
      <c r="Q119" s="265">
        <f t="shared" si="14"/>
        <v>0</v>
      </c>
      <c r="R119" s="150" t="str">
        <f t="shared" si="12"/>
        <v/>
      </c>
      <c r="S119" s="152" t="str">
        <f t="shared" si="13"/>
        <v/>
      </c>
      <c r="AL119" s="20"/>
      <c r="AM119" s="20"/>
      <c r="AN119" s="20"/>
    </row>
    <row r="120" spans="2:40" x14ac:dyDescent="0.25">
      <c r="B120" s="240">
        <v>96</v>
      </c>
      <c r="C120" s="263" t="str">
        <f t="shared" si="9"/>
        <v/>
      </c>
      <c r="D120" s="116"/>
      <c r="E120" s="116"/>
      <c r="F120" s="127"/>
      <c r="G120" s="127"/>
      <c r="H120" s="24"/>
      <c r="I120" s="27"/>
      <c r="J120" s="27"/>
      <c r="K120" s="264" t="str">
        <f t="shared" si="10"/>
        <v/>
      </c>
      <c r="L120" s="109"/>
      <c r="M120" s="115"/>
      <c r="N120" s="22"/>
      <c r="O120" s="22"/>
      <c r="P120" s="22"/>
      <c r="Q120" s="265">
        <f t="shared" si="14"/>
        <v>0</v>
      </c>
      <c r="R120" s="150" t="str">
        <f t="shared" si="12"/>
        <v/>
      </c>
      <c r="S120" s="152" t="str">
        <f t="shared" si="13"/>
        <v/>
      </c>
      <c r="AL120" s="20"/>
      <c r="AM120" s="20"/>
      <c r="AN120" s="20"/>
    </row>
    <row r="121" spans="2:40" x14ac:dyDescent="0.25">
      <c r="B121" s="240">
        <v>97</v>
      </c>
      <c r="C121" s="263" t="str">
        <f t="shared" si="9"/>
        <v/>
      </c>
      <c r="D121" s="116"/>
      <c r="E121" s="116"/>
      <c r="F121" s="127"/>
      <c r="G121" s="127"/>
      <c r="H121" s="24"/>
      <c r="I121" s="27"/>
      <c r="J121" s="27"/>
      <c r="K121" s="264" t="str">
        <f t="shared" si="10"/>
        <v/>
      </c>
      <c r="L121" s="109"/>
      <c r="M121" s="115"/>
      <c r="N121" s="22"/>
      <c r="O121" s="22"/>
      <c r="P121" s="22"/>
      <c r="Q121" s="265">
        <f>SUM(L121:P121)</f>
        <v>0</v>
      </c>
      <c r="R121" s="150" t="str">
        <f t="shared" si="12"/>
        <v/>
      </c>
      <c r="S121" s="152" t="str">
        <f t="shared" si="13"/>
        <v/>
      </c>
      <c r="AL121" s="20"/>
      <c r="AM121" s="20"/>
      <c r="AN121" s="20"/>
    </row>
    <row r="122" spans="2:40" x14ac:dyDescent="0.25">
      <c r="B122" s="240">
        <v>98</v>
      </c>
      <c r="C122" s="263" t="str">
        <f t="shared" si="9"/>
        <v/>
      </c>
      <c r="D122" s="116"/>
      <c r="E122" s="116"/>
      <c r="F122" s="127"/>
      <c r="G122" s="127"/>
      <c r="H122" s="24"/>
      <c r="I122" s="27"/>
      <c r="J122" s="27"/>
      <c r="K122" s="264" t="str">
        <f t="shared" si="10"/>
        <v/>
      </c>
      <c r="L122" s="109"/>
      <c r="M122" s="115"/>
      <c r="N122" s="22"/>
      <c r="O122" s="22"/>
      <c r="P122" s="22"/>
      <c r="Q122" s="265">
        <f t="shared" ref="Q122:Q133" si="15">SUM(L122:P122)</f>
        <v>0</v>
      </c>
      <c r="R122" s="150" t="str">
        <f t="shared" si="12"/>
        <v/>
      </c>
      <c r="S122" s="152" t="str">
        <f t="shared" si="13"/>
        <v/>
      </c>
      <c r="AL122" s="20"/>
      <c r="AM122" s="20"/>
      <c r="AN122" s="20"/>
    </row>
    <row r="123" spans="2:40" x14ac:dyDescent="0.25">
      <c r="B123" s="240">
        <v>99</v>
      </c>
      <c r="C123" s="263" t="str">
        <f t="shared" si="9"/>
        <v/>
      </c>
      <c r="D123" s="116"/>
      <c r="E123" s="116"/>
      <c r="F123" s="127"/>
      <c r="G123" s="127"/>
      <c r="H123" s="24"/>
      <c r="I123" s="27"/>
      <c r="J123" s="27"/>
      <c r="K123" s="264" t="str">
        <f t="shared" si="10"/>
        <v/>
      </c>
      <c r="L123" s="109"/>
      <c r="M123" s="115"/>
      <c r="N123" s="22"/>
      <c r="O123" s="22"/>
      <c r="P123" s="22"/>
      <c r="Q123" s="265">
        <f t="shared" si="15"/>
        <v>0</v>
      </c>
      <c r="R123" s="150" t="str">
        <f t="shared" si="12"/>
        <v/>
      </c>
      <c r="S123" s="152" t="str">
        <f t="shared" si="13"/>
        <v/>
      </c>
      <c r="AL123" s="20"/>
      <c r="AM123" s="20"/>
      <c r="AN123" s="20"/>
    </row>
    <row r="124" spans="2:40" x14ac:dyDescent="0.25">
      <c r="B124" s="240">
        <v>100</v>
      </c>
      <c r="C124" s="263" t="str">
        <f t="shared" si="9"/>
        <v/>
      </c>
      <c r="D124" s="116"/>
      <c r="E124" s="116"/>
      <c r="F124" s="127"/>
      <c r="G124" s="127"/>
      <c r="H124" s="24"/>
      <c r="I124" s="27"/>
      <c r="J124" s="27"/>
      <c r="K124" s="264" t="str">
        <f t="shared" si="10"/>
        <v/>
      </c>
      <c r="L124" s="109"/>
      <c r="M124" s="115"/>
      <c r="N124" s="22"/>
      <c r="O124" s="22"/>
      <c r="P124" s="22"/>
      <c r="Q124" s="265">
        <f t="shared" si="15"/>
        <v>0</v>
      </c>
      <c r="R124" s="150" t="str">
        <f t="shared" si="12"/>
        <v/>
      </c>
      <c r="S124" s="152" t="str">
        <f t="shared" si="13"/>
        <v/>
      </c>
      <c r="AL124" s="20"/>
      <c r="AM124" s="20"/>
      <c r="AN124" s="20"/>
    </row>
    <row r="125" spans="2:40" x14ac:dyDescent="0.25">
      <c r="B125" s="240">
        <v>101</v>
      </c>
      <c r="C125" s="263" t="str">
        <f t="shared" si="9"/>
        <v/>
      </c>
      <c r="D125" s="116"/>
      <c r="E125" s="116"/>
      <c r="F125" s="127"/>
      <c r="G125" s="127"/>
      <c r="H125" s="24"/>
      <c r="I125" s="27"/>
      <c r="J125" s="27"/>
      <c r="K125" s="264" t="str">
        <f t="shared" si="10"/>
        <v/>
      </c>
      <c r="L125" s="109"/>
      <c r="M125" s="115"/>
      <c r="N125" s="22"/>
      <c r="O125" s="22"/>
      <c r="P125" s="22"/>
      <c r="Q125" s="265">
        <f t="shared" si="15"/>
        <v>0</v>
      </c>
      <c r="R125" s="150" t="str">
        <f t="shared" si="12"/>
        <v/>
      </c>
      <c r="S125" s="152" t="str">
        <f t="shared" si="13"/>
        <v/>
      </c>
      <c r="AL125" s="20"/>
      <c r="AM125" s="20"/>
      <c r="AN125" s="20"/>
    </row>
    <row r="126" spans="2:40" x14ac:dyDescent="0.25">
      <c r="B126" s="240">
        <v>102</v>
      </c>
      <c r="C126" s="263" t="str">
        <f t="shared" si="9"/>
        <v/>
      </c>
      <c r="D126" s="116"/>
      <c r="E126" s="116"/>
      <c r="F126" s="127"/>
      <c r="G126" s="127"/>
      <c r="H126" s="24"/>
      <c r="I126" s="27"/>
      <c r="J126" s="27"/>
      <c r="K126" s="264" t="str">
        <f t="shared" si="10"/>
        <v/>
      </c>
      <c r="L126" s="109"/>
      <c r="M126" s="115"/>
      <c r="N126" s="22"/>
      <c r="O126" s="22"/>
      <c r="P126" s="22"/>
      <c r="Q126" s="265">
        <f t="shared" si="15"/>
        <v>0</v>
      </c>
      <c r="R126" s="150" t="str">
        <f t="shared" si="12"/>
        <v/>
      </c>
      <c r="S126" s="152" t="str">
        <f t="shared" si="13"/>
        <v/>
      </c>
      <c r="AL126" s="20"/>
      <c r="AM126" s="20"/>
      <c r="AN126" s="20"/>
    </row>
    <row r="127" spans="2:40" x14ac:dyDescent="0.25">
      <c r="B127" s="240">
        <v>103</v>
      </c>
      <c r="C127" s="263" t="str">
        <f t="shared" si="9"/>
        <v/>
      </c>
      <c r="D127" s="116"/>
      <c r="E127" s="116"/>
      <c r="F127" s="127"/>
      <c r="G127" s="127"/>
      <c r="H127" s="24"/>
      <c r="I127" s="27"/>
      <c r="J127" s="27"/>
      <c r="K127" s="264" t="str">
        <f t="shared" si="10"/>
        <v/>
      </c>
      <c r="L127" s="109"/>
      <c r="M127" s="115"/>
      <c r="N127" s="22"/>
      <c r="O127" s="22"/>
      <c r="P127" s="22"/>
      <c r="Q127" s="265">
        <f t="shared" si="15"/>
        <v>0</v>
      </c>
      <c r="R127" s="150" t="str">
        <f t="shared" si="12"/>
        <v/>
      </c>
      <c r="S127" s="152" t="str">
        <f t="shared" si="13"/>
        <v/>
      </c>
      <c r="AL127" s="20"/>
      <c r="AM127" s="20"/>
      <c r="AN127" s="20"/>
    </row>
    <row r="128" spans="2:40" x14ac:dyDescent="0.25">
      <c r="B128" s="240">
        <v>104</v>
      </c>
      <c r="C128" s="263" t="str">
        <f t="shared" si="9"/>
        <v/>
      </c>
      <c r="D128" s="116"/>
      <c r="E128" s="116"/>
      <c r="F128" s="127"/>
      <c r="G128" s="127"/>
      <c r="H128" s="24"/>
      <c r="I128" s="27"/>
      <c r="J128" s="27"/>
      <c r="K128" s="264" t="str">
        <f t="shared" si="10"/>
        <v/>
      </c>
      <c r="L128" s="109"/>
      <c r="M128" s="115"/>
      <c r="N128" s="22"/>
      <c r="O128" s="22"/>
      <c r="P128" s="22"/>
      <c r="Q128" s="265">
        <f t="shared" si="15"/>
        <v>0</v>
      </c>
      <c r="R128" s="150" t="str">
        <f t="shared" si="12"/>
        <v/>
      </c>
      <c r="S128" s="152" t="str">
        <f t="shared" si="13"/>
        <v/>
      </c>
      <c r="AL128" s="20"/>
      <c r="AM128" s="20"/>
      <c r="AN128" s="20"/>
    </row>
    <row r="129" spans="2:40" x14ac:dyDescent="0.25">
      <c r="B129" s="240">
        <v>105</v>
      </c>
      <c r="C129" s="263" t="str">
        <f t="shared" si="9"/>
        <v/>
      </c>
      <c r="D129" s="116"/>
      <c r="E129" s="116"/>
      <c r="F129" s="127"/>
      <c r="G129" s="127"/>
      <c r="H129" s="24"/>
      <c r="I129" s="27"/>
      <c r="J129" s="27"/>
      <c r="K129" s="264" t="str">
        <f t="shared" si="10"/>
        <v/>
      </c>
      <c r="L129" s="109"/>
      <c r="M129" s="115"/>
      <c r="N129" s="22"/>
      <c r="O129" s="22"/>
      <c r="P129" s="22"/>
      <c r="Q129" s="265">
        <f t="shared" si="15"/>
        <v>0</v>
      </c>
      <c r="R129" s="150" t="str">
        <f t="shared" si="12"/>
        <v/>
      </c>
      <c r="S129" s="152" t="str">
        <f t="shared" si="13"/>
        <v/>
      </c>
      <c r="AL129" s="20"/>
      <c r="AM129" s="20"/>
      <c r="AN129" s="20"/>
    </row>
    <row r="130" spans="2:40" x14ac:dyDescent="0.25">
      <c r="B130" s="240">
        <v>106</v>
      </c>
      <c r="C130" s="263" t="str">
        <f t="shared" ref="C130:C133" si="16">IF(AND(NOT(COUNTA(D130:J130)),(NOT(COUNTA(L130:P130)))),"",VLOOKUP($D$9,Info_County_Code,2,FALSE))</f>
        <v/>
      </c>
      <c r="D130" s="116"/>
      <c r="E130" s="116"/>
      <c r="F130" s="127"/>
      <c r="G130" s="127"/>
      <c r="H130" s="24"/>
      <c r="I130" s="27"/>
      <c r="J130" s="27"/>
      <c r="K130" s="264" t="str">
        <f t="shared" si="10"/>
        <v/>
      </c>
      <c r="L130" s="109"/>
      <c r="M130" s="115"/>
      <c r="N130" s="22"/>
      <c r="O130" s="22"/>
      <c r="P130" s="22"/>
      <c r="Q130" s="265">
        <f t="shared" si="15"/>
        <v>0</v>
      </c>
      <c r="R130" s="150" t="str">
        <f t="shared" si="12"/>
        <v/>
      </c>
      <c r="S130" s="152" t="str">
        <f t="shared" si="13"/>
        <v/>
      </c>
      <c r="AL130" s="20"/>
      <c r="AM130" s="20"/>
      <c r="AN130" s="20"/>
    </row>
    <row r="131" spans="2:40" x14ac:dyDescent="0.25">
      <c r="B131" s="240">
        <v>107</v>
      </c>
      <c r="C131" s="263" t="str">
        <f t="shared" si="16"/>
        <v/>
      </c>
      <c r="D131" s="116"/>
      <c r="E131" s="116"/>
      <c r="F131" s="127"/>
      <c r="G131" s="127"/>
      <c r="H131" s="24"/>
      <c r="I131" s="27"/>
      <c r="J131" s="27"/>
      <c r="K131" s="264" t="str">
        <f t="shared" si="10"/>
        <v/>
      </c>
      <c r="L131" s="109"/>
      <c r="M131" s="115"/>
      <c r="N131" s="22"/>
      <c r="O131" s="22"/>
      <c r="P131" s="22"/>
      <c r="Q131" s="265">
        <f t="shared" si="15"/>
        <v>0</v>
      </c>
      <c r="R131" s="150" t="str">
        <f t="shared" si="12"/>
        <v/>
      </c>
      <c r="S131" s="152" t="str">
        <f t="shared" si="13"/>
        <v/>
      </c>
      <c r="AL131" s="20"/>
      <c r="AM131" s="20"/>
      <c r="AN131" s="20"/>
    </row>
    <row r="132" spans="2:40" x14ac:dyDescent="0.25">
      <c r="B132" s="240">
        <v>108</v>
      </c>
      <c r="C132" s="263" t="str">
        <f t="shared" si="16"/>
        <v/>
      </c>
      <c r="D132" s="116"/>
      <c r="E132" s="116"/>
      <c r="F132" s="127"/>
      <c r="G132" s="127"/>
      <c r="H132" s="24"/>
      <c r="I132" s="27"/>
      <c r="J132" s="27"/>
      <c r="K132" s="264" t="str">
        <f t="shared" si="10"/>
        <v/>
      </c>
      <c r="L132" s="109"/>
      <c r="M132" s="115"/>
      <c r="N132" s="22"/>
      <c r="O132" s="22"/>
      <c r="P132" s="22"/>
      <c r="Q132" s="265">
        <f t="shared" si="15"/>
        <v>0</v>
      </c>
      <c r="R132" s="150" t="str">
        <f t="shared" si="12"/>
        <v/>
      </c>
      <c r="S132" s="152" t="str">
        <f t="shared" si="13"/>
        <v/>
      </c>
      <c r="AL132" s="20"/>
      <c r="AM132" s="20"/>
      <c r="AN132" s="20"/>
    </row>
    <row r="133" spans="2:40" x14ac:dyDescent="0.25">
      <c r="B133" s="240">
        <v>109</v>
      </c>
      <c r="C133" s="263" t="str">
        <f t="shared" si="16"/>
        <v/>
      </c>
      <c r="D133" s="116"/>
      <c r="E133" s="116"/>
      <c r="F133" s="127"/>
      <c r="G133" s="127"/>
      <c r="H133" s="24"/>
      <c r="I133" s="27"/>
      <c r="J133" s="27"/>
      <c r="K133" s="264" t="str">
        <f t="shared" si="10"/>
        <v/>
      </c>
      <c r="L133" s="109"/>
      <c r="M133" s="115"/>
      <c r="N133" s="22"/>
      <c r="O133" s="22"/>
      <c r="P133" s="22"/>
      <c r="Q133" s="265">
        <f t="shared" si="15"/>
        <v>0</v>
      </c>
      <c r="R133" s="150" t="str">
        <f t="shared" si="12"/>
        <v/>
      </c>
      <c r="S133" s="152" t="str">
        <f t="shared" si="13"/>
        <v/>
      </c>
      <c r="AL133" s="20"/>
      <c r="AM133" s="20"/>
      <c r="AN133" s="20"/>
    </row>
    <row r="134" spans="2:40" hidden="1" x14ac:dyDescent="0.25">
      <c r="B134" s="28"/>
      <c r="C134" s="20"/>
    </row>
  </sheetData>
  <sheetProtection password="C72E" sheet="1" objects="1" scenarios="1"/>
  <customSheetViews>
    <customSheetView guid="{E7E6A24F-BA49-4C7A-9CED-3AB8F60308A1}" scale="85" showGridLines="0" printArea="1" topLeftCell="C20">
      <selection activeCell="C29" sqref="C29"/>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1"/>
      <headerFooter>
        <oddFooter>&amp;C&amp;"Arial,Regular"&amp;16Page &amp;P of &amp;N</oddFooter>
      </headerFooter>
    </customSheetView>
    <customSheetView guid="{7E50CCF5-45D0-4F7B-8896-9BA64DCA8A01}" scale="85" showGridLines="0" printArea="1" topLeftCell="G19">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2"/>
      <headerFooter>
        <oddFooter>&amp;C&amp;"Arial,Regular"&amp;16Page &amp;P of &amp;N</oddFooter>
      </headerFooter>
    </customSheetView>
    <customSheetView guid="{D8D3A042-2CA2-4641-BB44-BC182917D730}" scale="70" showGridLines="0" printArea="1" topLeftCell="A85">
      <selection activeCell="O33" sqref="O33"/>
      <rowBreaks count="4" manualBreakCount="4">
        <brk id="29" min="1" max="16" man="1"/>
        <brk id="62" min="1" max="16" man="1"/>
        <brk id="83" min="1" max="16" man="1"/>
        <brk id="108" min="1" max="16" man="1"/>
      </rowBreaks>
      <pageMargins left="0.25" right="0.25" top="0.75" bottom="0.75" header="0.3" footer="0.3"/>
      <pageSetup paperSize="5" scale="40" fitToWidth="0" fitToHeight="0" orientation="landscape" r:id="rId3"/>
      <headerFooter>
        <oddFooter>&amp;C&amp;"Arial,Regular"&amp;16Page &amp;P of &amp;N</oddFooter>
      </headerFooter>
    </customSheetView>
  </customSheetViews>
  <dataValidations count="31">
    <dataValidation allowBlank="1" showInputMessage="1" showErrorMessage="1" prompt="Type in the Total MHSA Funds (Including Interest) for PEI Funds Transferred to CalHFA." sqref="F20" xr:uid="{00000000-0002-0000-0700-000000000000}"/>
    <dataValidation allowBlank="1" showInputMessage="1" showErrorMessage="1" prompt="Type in the Total MHSA Funds (Including Interest) for PEI Expenditures Incurred by JPA." sqref="F19" xr:uid="{00000000-0002-0000-0700-000001000000}"/>
    <dataValidation allowBlank="1" showInputMessage="1" showErrorMessage="1" prompt="Type in the Total MHSA Funds (Including Interest) for PEI Funds Transferred to JPA." sqref="F18" xr:uid="{00000000-0002-0000-0700-000002000000}"/>
    <dataValidation allowBlank="1" showInputMessage="1" showErrorMessage="1" prompt="Type in the Total MHSA Funds (Including Interest) for PEI Administration Costs. " sqref="F17" xr:uid="{00000000-0002-0000-0700-000003000000}"/>
    <dataValidation allowBlank="1" showInputMessage="1" showErrorMessage="1" prompt="Type in the Total MHSA Funds (Including Interest) for PEI Evaluation Costs. " sqref="F16" xr:uid="{00000000-0002-0000-0700-000004000000}"/>
    <dataValidation allowBlank="1" showInputMessage="1" showErrorMessage="1" prompt="Type in the Medi-Cal FFP for PEI Administration Costs. " sqref="G17" xr:uid="{00000000-0002-0000-0700-000005000000}"/>
    <dataValidation allowBlank="1" showInputMessage="1" showErrorMessage="1" prompt="Type in the Medi-Cal FFP for PEI Evaluation Costs. " sqref="G16" xr:uid="{00000000-0002-0000-0700-000006000000}"/>
    <dataValidation allowBlank="1" showInputMessage="1" showErrorMessage="1" prompt="Type in the 1991 Realignment for PEI Administration Costs. " sqref="H17" xr:uid="{00000000-0002-0000-0700-000007000000}"/>
    <dataValidation allowBlank="1" showInputMessage="1" showErrorMessage="1" prompt="Type in the 1991 Realignment for PEI Evaluation Costs." sqref="H16" xr:uid="{00000000-0002-0000-0700-000008000000}"/>
    <dataValidation allowBlank="1" showInputMessage="1" showErrorMessage="1" prompt="Type in the Behavioral Health Subaccount amount for PEI Administration Costs. " sqref="I17" xr:uid="{00000000-0002-0000-0700-000009000000}"/>
    <dataValidation allowBlank="1" showInputMessage="1" showErrorMessage="1" prompt="Type in the Behavioral Health Subaccount amount for PEI Evaluation Costs." sqref="I16" xr:uid="{00000000-0002-0000-0700-00000A000000}"/>
    <dataValidation allowBlank="1" showInputMessage="1" showErrorMessage="1" prompt="Type in Other funds for PEI Administration Costs." sqref="J17" xr:uid="{00000000-0002-0000-0700-00000B000000}"/>
    <dataValidation allowBlank="1" showInputMessage="1" showErrorMessage="1" prompt="Type in Other funds for PEI Evaluation Costs. " sqref="J16" xr:uid="{00000000-0002-0000-0700-00000C000000}"/>
    <dataValidation allowBlank="1" showInputMessage="1" showErrorMessage="1" prompt="Type in Other funds for PEI Annual Planning Costs. " sqref="J15" xr:uid="{00000000-0002-0000-0700-00000D000000}"/>
    <dataValidation allowBlank="1" showInputMessage="1" showErrorMessage="1" prompt="Type in the Behavioral Health Subaccount amount for PEI Annual Planning Costs. " sqref="I15" xr:uid="{00000000-0002-0000-0700-00000E000000}"/>
    <dataValidation allowBlank="1" showInputMessage="1" showErrorMessage="1" prompt="Type in the 1991 Realignment for PEI Annual Planning Costs. " sqref="H15" xr:uid="{00000000-0002-0000-0700-00000F000000}"/>
    <dataValidation allowBlank="1" showInputMessage="1" showErrorMessage="1" prompt="Type in the Medi-Cal FFP for PEI Annual Planning Costs. " sqref="G15" xr:uid="{00000000-0002-0000-0700-000010000000}"/>
    <dataValidation allowBlank="1" showInputMessage="1" showErrorMessage="1" prompt="Type in the Total MHSA Funds (Including Interest) for PEI Annual Planning Costs. " sqref="F15" xr:uid="{00000000-0002-0000-0700-000011000000}"/>
    <dataValidation allowBlank="1" showInputMessage="1" showErrorMessage="1" prompt="Type in Percent Expended for Clients Age 25 and Under" sqref="F28" xr:uid="{00000000-0002-0000-0700-000012000000}"/>
    <dataValidation allowBlank="1" showInputMessage="1" showErrorMessage="1" prompt="Type in Program Name." sqref="D34:D133" xr:uid="{00000000-0002-0000-0700-000013000000}"/>
    <dataValidation allowBlank="1" showInputMessage="1" showErrorMessage="1" prompt="Type in Prior Program Name." sqref="E34:E133" xr:uid="{00000000-0002-0000-0700-000014000000}"/>
    <dataValidation type="list" allowBlank="1" showInputMessage="1" showErrorMessage="1" prompt="Select whether Combined or Standalone Program from the drop down list. " sqref="F34:F133" xr:uid="{00000000-0002-0000-0700-000015000000}">
      <formula1>PEI_Combined_Standalone</formula1>
    </dataValidation>
    <dataValidation type="list" allowBlank="1" showInputMessage="1" showErrorMessage="1" prompt="Select Program Type from the drop down list. " sqref="G34:G133" xr:uid="{00000000-0002-0000-0700-000016000000}">
      <formula1>PEI_Program_Type</formula1>
    </dataValidation>
    <dataValidation allowBlank="1" showInputMessage="1" showErrorMessage="1" prompt="Type in Program Activity Name (in Combined Program)." sqref="H34:H133" xr:uid="{00000000-0002-0000-0700-000017000000}"/>
    <dataValidation allowBlank="1" showInputMessage="1" showErrorMessage="1" prompt="Type in subtotal percentage for Conbined Program. " sqref="I34:I133" xr:uid="{00000000-0002-0000-0700-000018000000}"/>
    <dataValidation allowBlank="1" showInputMessage="1" showErrorMessage="1" prompt="Type in Percent of PEI Expended on Clients Age 25 and Under (Standalone and Program Activities in Combined Program)" sqref="J34:J133" xr:uid="{00000000-0002-0000-0700-000019000000}"/>
    <dataValidation allowBlank="1" showInputMessage="1" showErrorMessage="1" prompt="Type in Total MHSA Funds (Including Interest)" sqref="L34:L133" xr:uid="{00000000-0002-0000-0700-00001A000000}"/>
    <dataValidation allowBlank="1" showInputMessage="1" showErrorMessage="1" prompt="Type in Medi-Cal FFP" sqref="M34:M133" xr:uid="{00000000-0002-0000-0700-00001B000000}"/>
    <dataValidation allowBlank="1" showInputMessage="1" showErrorMessage="1" prompt="Type in 1991 Realignment." sqref="N34:N133" xr:uid="{00000000-0002-0000-0700-00001C000000}"/>
    <dataValidation allowBlank="1" showInputMessage="1" showErrorMessage="1" prompt="Type in Behavioral Health Subaccount." sqref="O34:O133" xr:uid="{00000000-0002-0000-0700-00001D000000}"/>
    <dataValidation allowBlank="1" showInputMessage="1" showErrorMessage="1" prompt="Type in Other Funds. " sqref="P34:P133" xr:uid="{00000000-0002-0000-0700-00001E000000}"/>
  </dataValidations>
  <pageMargins left="0.25" right="0.25" top="0.75" bottom="0.75" header="0.3" footer="0.3"/>
  <pageSetup scale="31" orientation="landscape" r:id="rId4"/>
  <headerFooter>
    <oddFooter>&amp;C&amp;"Arial,Regular"&amp;16Page &amp;P of &amp;N</oddFooter>
  </headerFooter>
  <rowBreaks count="4" manualBreakCount="4">
    <brk id="29" min="1" max="16" man="1"/>
    <brk id="62" min="1" max="16" man="1"/>
    <brk id="83" min="1" max="16" man="1"/>
    <brk id="108" min="1" max="16"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69"/>
  <sheetViews>
    <sheetView topLeftCell="A46" workbookViewId="0">
      <selection activeCell="A52" sqref="A52:A53"/>
    </sheetView>
  </sheetViews>
  <sheetFormatPr defaultColWidth="0" defaultRowHeight="15" zeroHeight="1" x14ac:dyDescent="0.25"/>
  <cols>
    <col min="1" max="1" width="128" style="334" customWidth="1"/>
    <col min="2" max="3" width="9.140625" style="334" hidden="1" customWidth="1"/>
    <col min="4" max="16384" width="9.140625" style="334" hidden="1"/>
  </cols>
  <sheetData>
    <row r="1" spans="1:1" ht="13.5" customHeight="1" x14ac:dyDescent="0.25">
      <c r="A1" s="333" t="s">
        <v>773</v>
      </c>
    </row>
    <row r="2" spans="1:1" ht="15.75" x14ac:dyDescent="0.25">
      <c r="A2" s="335" t="s">
        <v>313</v>
      </c>
    </row>
    <row r="3" spans="1:1" ht="15.75" x14ac:dyDescent="0.25">
      <c r="A3" s="335" t="s">
        <v>312</v>
      </c>
    </row>
    <row r="4" spans="1:1" ht="15.75" x14ac:dyDescent="0.25">
      <c r="A4" s="335" t="s">
        <v>438</v>
      </c>
    </row>
    <row r="5" spans="1:1" ht="15.75" x14ac:dyDescent="0.25">
      <c r="A5" s="335" t="s">
        <v>439</v>
      </c>
    </row>
    <row r="6" spans="1:1" ht="15.75" x14ac:dyDescent="0.25">
      <c r="A6" s="335" t="s">
        <v>440</v>
      </c>
    </row>
    <row r="7" spans="1:1" ht="15.75" x14ac:dyDescent="0.25">
      <c r="A7" s="335" t="s">
        <v>726</v>
      </c>
    </row>
    <row r="8" spans="1:1" ht="45.75" x14ac:dyDescent="0.25">
      <c r="A8" s="335" t="s">
        <v>441</v>
      </c>
    </row>
    <row r="9" spans="1:1" ht="15.75" x14ac:dyDescent="0.25">
      <c r="A9" s="335" t="s">
        <v>429</v>
      </c>
    </row>
    <row r="10" spans="1:1" ht="15.75" x14ac:dyDescent="0.25">
      <c r="A10" s="335" t="s">
        <v>442</v>
      </c>
    </row>
    <row r="11" spans="1:1" ht="15.75" x14ac:dyDescent="0.25">
      <c r="A11" s="335" t="s">
        <v>443</v>
      </c>
    </row>
    <row r="12" spans="1:1" ht="15.75" x14ac:dyDescent="0.25">
      <c r="A12" s="335" t="s">
        <v>444</v>
      </c>
    </row>
    <row r="13" spans="1:1" ht="15.75" x14ac:dyDescent="0.25">
      <c r="A13" s="335" t="s">
        <v>734</v>
      </c>
    </row>
    <row r="14" spans="1:1" ht="15.75" x14ac:dyDescent="0.25">
      <c r="A14" s="335" t="s">
        <v>445</v>
      </c>
    </row>
    <row r="15" spans="1:1" ht="15.75" x14ac:dyDescent="0.25">
      <c r="A15" s="335" t="s">
        <v>424</v>
      </c>
    </row>
    <row r="16" spans="1:1" ht="135.75" x14ac:dyDescent="0.25">
      <c r="A16" s="335" t="s">
        <v>446</v>
      </c>
    </row>
    <row r="17" spans="1:1" ht="15.75" x14ac:dyDescent="0.25">
      <c r="A17" s="335" t="s">
        <v>447</v>
      </c>
    </row>
    <row r="18" spans="1:1" ht="15.75" x14ac:dyDescent="0.25">
      <c r="A18" s="335" t="s">
        <v>448</v>
      </c>
    </row>
    <row r="19" spans="1:1" ht="15.75" x14ac:dyDescent="0.25">
      <c r="A19" s="335" t="s">
        <v>751</v>
      </c>
    </row>
    <row r="20" spans="1:1" ht="15.75" x14ac:dyDescent="0.25">
      <c r="A20" s="335" t="s">
        <v>449</v>
      </c>
    </row>
    <row r="21" spans="1:1" ht="15.75" x14ac:dyDescent="0.25">
      <c r="A21" s="335" t="s">
        <v>450</v>
      </c>
    </row>
    <row r="22" spans="1:1" ht="60.75" x14ac:dyDescent="0.25">
      <c r="A22" s="335" t="s">
        <v>451</v>
      </c>
    </row>
    <row r="23" spans="1:1" ht="15.75" x14ac:dyDescent="0.25">
      <c r="A23" s="335" t="s">
        <v>452</v>
      </c>
    </row>
    <row r="24" spans="1:1" ht="15.75" x14ac:dyDescent="0.25">
      <c r="A24" s="335" t="s">
        <v>453</v>
      </c>
    </row>
    <row r="25" spans="1:1" ht="15.75" x14ac:dyDescent="0.25">
      <c r="A25" s="335" t="s">
        <v>454</v>
      </c>
    </row>
    <row r="26" spans="1:1" ht="15.75" x14ac:dyDescent="0.25">
      <c r="A26" s="335" t="s">
        <v>455</v>
      </c>
    </row>
    <row r="27" spans="1:1" ht="15.75" x14ac:dyDescent="0.25">
      <c r="A27" s="335" t="s">
        <v>456</v>
      </c>
    </row>
    <row r="28" spans="1:1" ht="30.75" x14ac:dyDescent="0.25">
      <c r="A28" s="335" t="s">
        <v>457</v>
      </c>
    </row>
    <row r="29" spans="1:1" ht="15.75" x14ac:dyDescent="0.25">
      <c r="A29" s="335" t="s">
        <v>331</v>
      </c>
    </row>
    <row r="30" spans="1:1" ht="15.75" x14ac:dyDescent="0.25">
      <c r="A30" s="335" t="s">
        <v>421</v>
      </c>
    </row>
    <row r="31" spans="1:1" ht="15.75" x14ac:dyDescent="0.25">
      <c r="A31" s="335" t="s">
        <v>420</v>
      </c>
    </row>
    <row r="32" spans="1:1" ht="15.75" x14ac:dyDescent="0.25">
      <c r="A32" s="335" t="s">
        <v>419</v>
      </c>
    </row>
    <row r="33" spans="1:1" ht="15.75" x14ac:dyDescent="0.25">
      <c r="A33" s="335" t="s">
        <v>418</v>
      </c>
    </row>
    <row r="34" spans="1:1" ht="60.75" x14ac:dyDescent="0.25">
      <c r="A34" s="335" t="s">
        <v>458</v>
      </c>
    </row>
    <row r="35" spans="1:1" ht="15.75" x14ac:dyDescent="0.25">
      <c r="A35" s="335" t="s">
        <v>334</v>
      </c>
    </row>
    <row r="36" spans="1:1" ht="15.75" x14ac:dyDescent="0.25">
      <c r="A36" s="335" t="s">
        <v>416</v>
      </c>
    </row>
    <row r="37" spans="1:1" ht="15.75" x14ac:dyDescent="0.25">
      <c r="A37" s="335" t="s">
        <v>415</v>
      </c>
    </row>
    <row r="38" spans="1:1" ht="15.75" x14ac:dyDescent="0.25">
      <c r="A38" s="335" t="s">
        <v>414</v>
      </c>
    </row>
    <row r="39" spans="1:1" ht="15.75" x14ac:dyDescent="0.25">
      <c r="A39" s="335" t="s">
        <v>413</v>
      </c>
    </row>
    <row r="40" spans="1:1" ht="15.75" x14ac:dyDescent="0.25">
      <c r="A40" s="335" t="s">
        <v>459</v>
      </c>
    </row>
    <row r="41" spans="1:1" ht="15.75" x14ac:dyDescent="0.25">
      <c r="A41" s="335" t="s">
        <v>460</v>
      </c>
    </row>
    <row r="42" spans="1:1" ht="15.75" x14ac:dyDescent="0.25">
      <c r="A42" s="335" t="s">
        <v>461</v>
      </c>
    </row>
    <row r="43" spans="1:1" ht="15.75" x14ac:dyDescent="0.25">
      <c r="A43" s="335" t="s">
        <v>462</v>
      </c>
    </row>
    <row r="44" spans="1:1" ht="15.75" x14ac:dyDescent="0.25">
      <c r="A44" s="335" t="s">
        <v>463</v>
      </c>
    </row>
    <row r="45" spans="1:1" ht="15.75" x14ac:dyDescent="0.25">
      <c r="A45" s="335" t="s">
        <v>464</v>
      </c>
    </row>
    <row r="46" spans="1:1" ht="15.75" x14ac:dyDescent="0.25">
      <c r="A46" s="335" t="s">
        <v>465</v>
      </c>
    </row>
    <row r="47" spans="1:1" ht="15.75" x14ac:dyDescent="0.25">
      <c r="A47" s="335" t="s">
        <v>466</v>
      </c>
    </row>
    <row r="48" spans="1:1" ht="15.75" x14ac:dyDescent="0.25">
      <c r="A48" s="335" t="s">
        <v>467</v>
      </c>
    </row>
    <row r="49" spans="1:1" ht="15.75" x14ac:dyDescent="0.25">
      <c r="A49" s="335" t="s">
        <v>468</v>
      </c>
    </row>
    <row r="50" spans="1:1" ht="15.75" x14ac:dyDescent="0.25">
      <c r="A50" s="335" t="s">
        <v>469</v>
      </c>
    </row>
    <row r="51" spans="1:1" ht="15.75" x14ac:dyDescent="0.25">
      <c r="A51" s="335" t="s">
        <v>470</v>
      </c>
    </row>
    <row r="52" spans="1:1" ht="105.75" x14ac:dyDescent="0.25">
      <c r="A52" s="335" t="s">
        <v>471</v>
      </c>
    </row>
    <row r="53" spans="1:1" ht="30.75" x14ac:dyDescent="0.25">
      <c r="A53" s="335" t="s">
        <v>472</v>
      </c>
    </row>
    <row r="54" spans="1:1" ht="45.75" x14ac:dyDescent="0.25">
      <c r="A54" s="335" t="s">
        <v>473</v>
      </c>
    </row>
    <row r="55" spans="1:1" ht="82.5" customHeight="1" x14ac:dyDescent="0.25">
      <c r="A55" s="335" t="s">
        <v>725</v>
      </c>
    </row>
    <row r="56" spans="1:1" ht="75" x14ac:dyDescent="0.25">
      <c r="A56" s="347" t="s">
        <v>474</v>
      </c>
    </row>
    <row r="57" spans="1:1" ht="60.75" x14ac:dyDescent="0.25">
      <c r="A57" s="335" t="s">
        <v>475</v>
      </c>
    </row>
    <row r="58" spans="1:1" ht="105.75" x14ac:dyDescent="0.25">
      <c r="A58" s="335" t="s">
        <v>735</v>
      </c>
    </row>
    <row r="59" spans="1:1" ht="30.75" x14ac:dyDescent="0.25">
      <c r="A59" s="335" t="s">
        <v>476</v>
      </c>
    </row>
    <row r="60" spans="1:1" ht="60.75" x14ac:dyDescent="0.25">
      <c r="A60" s="335" t="s">
        <v>477</v>
      </c>
    </row>
    <row r="61" spans="1:1" ht="60.75" x14ac:dyDescent="0.25">
      <c r="A61" s="335" t="s">
        <v>752</v>
      </c>
    </row>
    <row r="62" spans="1:1" ht="45.75" x14ac:dyDescent="0.25">
      <c r="A62" s="335" t="s">
        <v>478</v>
      </c>
    </row>
    <row r="63" spans="1:1" ht="45.75" x14ac:dyDescent="0.25">
      <c r="A63" s="335" t="s">
        <v>479</v>
      </c>
    </row>
    <row r="64" spans="1:1" ht="45.75" x14ac:dyDescent="0.25">
      <c r="A64" s="335" t="s">
        <v>480</v>
      </c>
    </row>
    <row r="65" spans="1:1" ht="45.75" x14ac:dyDescent="0.25">
      <c r="A65" s="335" t="s">
        <v>481</v>
      </c>
    </row>
    <row r="66" spans="1:1" ht="45.75" x14ac:dyDescent="0.25">
      <c r="A66" s="335" t="s">
        <v>482</v>
      </c>
    </row>
    <row r="67" spans="1:1" ht="30.75" x14ac:dyDescent="0.25">
      <c r="A67" s="335" t="s">
        <v>483</v>
      </c>
    </row>
    <row r="68" spans="1:1" ht="31.5" x14ac:dyDescent="0.25">
      <c r="A68" s="335" t="s">
        <v>484</v>
      </c>
    </row>
    <row r="69" spans="1:1" ht="15.75" hidden="1" x14ac:dyDescent="0.25">
      <c r="A69" s="335"/>
    </row>
  </sheetData>
  <sheetProtection password="C72E" sheet="1" objects="1" scenarios="1"/>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Reading_x0020_Level xmlns="c1c1dc04-eeda-4b6e-b2df-40979f5da1d3" xsi:nil="true"/>
    <TAGEthnicity xmlns="69bc34b3-1921-46c7-8c7a-d18363374b4b" xsi:nil="true"/>
    <Abstract xmlns="69bc34b3-1921-46c7-8c7a-d18363374b4b" xsi:nil="true"/>
    <PublishingContactName xmlns="http://schemas.microsoft.com/sharepoint/v3" xsi:nil="true"/>
    <TAGAge xmlns="69bc34b3-1921-46c7-8c7a-d18363374b4b" xsi:nil="true"/>
    <_dlc_DocId xmlns="69bc34b3-1921-46c7-8c7a-d18363374b4b">DHCSDOC-1797567310-6457</_dlc_DocId>
    <_dlc_DocIdUrl xmlns="69bc34b3-1921-46c7-8c7a-d18363374b4b">
      <Url>https://dhcscagovauthoring/_layouts/15/DocIdRedir.aspx?ID=DHCSDOC-1797567310-6457</Url>
      <Description>DHCSDOC-1797567310-6457</Description>
    </_dlc_DocIdUrl>
    <TaxCatchAll xmlns="69bc34b3-1921-46c7-8c7a-d18363374b4b">
      <Value>11</Value>
    </TaxCatchAll>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Community Services</TermName>
          <TermId xmlns="http://schemas.microsoft.com/office/infopath/2007/PartnerControls">c23dee46-a4de-4c29-8bbc-79830d9e7d7c</TermId>
        </TermInfo>
      </Terms>
    </o68eaf9243684232b2418c37bbb152dc>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HCS Document" ma:contentTypeID="0x010100EEE380F46F125946A8B4C4C90D9FFCDC005D6794E1005A074DB3CDA58DCE25DF47" ma:contentTypeVersion="36" ma:contentTypeDescription="This is the Custom Document Type for use by DHCS" ma:contentTypeScope="" ma:versionID="e010d2b10ad45bd5e3805be7a36056e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04D4A239-58CA-4FB0-89DF-676E3786DBFB}">
  <ds:schemaRefs>
    <ds:schemaRef ds:uri="http://www.w3.org/XML/1998/namespace"/>
    <ds:schemaRef ds:uri="http://schemas.microsoft.com/office/2006/metadata/properties"/>
    <ds:schemaRef ds:uri="http://schemas.microsoft.com/office/2006/documentManagement/types"/>
    <ds:schemaRef ds:uri="http://purl.org/dc/terms/"/>
    <ds:schemaRef ds:uri="http://purl.org/dc/dcmitype/"/>
    <ds:schemaRef ds:uri="http://schemas.microsoft.com/office/infopath/2007/PartnerControls"/>
    <ds:schemaRef ds:uri="http://purl.org/dc/elements/1.1/"/>
    <ds:schemaRef ds:uri="http://schemas.openxmlformats.org/package/2006/metadata/core-properties"/>
    <ds:schemaRef ds:uri="c1c1dc04-eeda-4b6e-b2df-40979f5da1d3"/>
    <ds:schemaRef ds:uri="69bc34b3-1921-46c7-8c7a-d18363374b4b"/>
    <ds:schemaRef ds:uri="http://schemas.microsoft.com/sharepoint/v3"/>
  </ds:schemaRefs>
</ds:datastoreItem>
</file>

<file path=customXml/itemProps2.xml><?xml version="1.0" encoding="utf-8"?>
<ds:datastoreItem xmlns:ds="http://schemas.openxmlformats.org/officeDocument/2006/customXml" ds:itemID="{039DB12F-FACD-4271-89CE-2043E19824EB}">
  <ds:schemaRefs>
    <ds:schemaRef ds:uri="http://schemas.microsoft.com/sharepoint/v3/contenttype/forms"/>
  </ds:schemaRefs>
</ds:datastoreItem>
</file>

<file path=customXml/itemProps3.xml><?xml version="1.0" encoding="utf-8"?>
<ds:datastoreItem xmlns:ds="http://schemas.openxmlformats.org/officeDocument/2006/customXml" ds:itemID="{23D3F35E-AD88-43A0-90C3-DEAB99AF4D7D}"/>
</file>

<file path=customXml/itemProps4.xml><?xml version="1.0" encoding="utf-8"?>
<ds:datastoreItem xmlns:ds="http://schemas.openxmlformats.org/officeDocument/2006/customXml" ds:itemID="{6A345AB8-DD51-4998-B282-CB07D860B139}">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24</vt:i4>
      </vt:variant>
      <vt:variant>
        <vt:lpstr>Named Ranges</vt:lpstr>
      </vt:variant>
      <vt:variant>
        <vt:i4>62</vt:i4>
      </vt:variant>
    </vt:vector>
  </HeadingPairs>
  <TitlesOfParts>
    <vt:vector size="86" baseType="lpstr">
      <vt:lpstr>DHCS Only</vt:lpstr>
      <vt:lpstr>1. Information</vt:lpstr>
      <vt:lpstr>Instructions 1. Information</vt:lpstr>
      <vt:lpstr>2. Component Summary</vt:lpstr>
      <vt:lpstr>Instructions 2. Component Summa</vt:lpstr>
      <vt:lpstr>3. CSS</vt:lpstr>
      <vt:lpstr>Instructions 3. CSS</vt:lpstr>
      <vt:lpstr>4. PEI</vt:lpstr>
      <vt:lpstr>Instructions 4. PEI</vt:lpstr>
      <vt:lpstr>5. INN</vt:lpstr>
      <vt:lpstr>Instructions 5. INN</vt:lpstr>
      <vt:lpstr>6. WET</vt:lpstr>
      <vt:lpstr>Instructions 6. WET</vt:lpstr>
      <vt:lpstr>7. CFTN</vt:lpstr>
      <vt:lpstr>Instructions 7. CFTN</vt:lpstr>
      <vt:lpstr>8. Adjustment (MHSA)</vt:lpstr>
      <vt:lpstr>Instructions 8. Adjust (MHSA)</vt:lpstr>
      <vt:lpstr>9. Adjustment (FFP)</vt:lpstr>
      <vt:lpstr>Instructions 9. Adjust (FFP)</vt:lpstr>
      <vt:lpstr>10. Comments</vt:lpstr>
      <vt:lpstr>Instructions 10. Comments</vt:lpstr>
      <vt:lpstr>Checks</vt:lpstr>
      <vt:lpstr>drop down fields</vt:lpstr>
      <vt:lpstr>E-1 CountyState2017</vt:lpstr>
      <vt:lpstr>Adjustment_MHSA_Component</vt:lpstr>
      <vt:lpstr>Adjustment_MHSA_FY</vt:lpstr>
      <vt:lpstr>Adjustment_Reason</vt:lpstr>
      <vt:lpstr>CFTN_Project_Type</vt:lpstr>
      <vt:lpstr>Cost_Report_Stage</vt:lpstr>
      <vt:lpstr>County</vt:lpstr>
      <vt:lpstr>County_Population</vt:lpstr>
      <vt:lpstr>CSS_Service_Category</vt:lpstr>
      <vt:lpstr>FFP_Adjustment_FY</vt:lpstr>
      <vt:lpstr>Info_County_Code</vt:lpstr>
      <vt:lpstr>Info_Population</vt:lpstr>
      <vt:lpstr>INN_Expenditure_Type</vt:lpstr>
      <vt:lpstr>PEI_Combined_Standalone</vt:lpstr>
      <vt:lpstr>PEI_Program_Type</vt:lpstr>
      <vt:lpstr>'1. Information'!Print_Area</vt:lpstr>
      <vt:lpstr>'10. Comments'!Print_Area</vt:lpstr>
      <vt:lpstr>'2. Component Summary'!Print_Area</vt:lpstr>
      <vt:lpstr>'3. CSS'!Print_Area</vt:lpstr>
      <vt:lpstr>'4. PEI'!Print_Area</vt:lpstr>
      <vt:lpstr>'5. INN'!Print_Area</vt:lpstr>
      <vt:lpstr>'6. WET'!Print_Area</vt:lpstr>
      <vt:lpstr>'7. CFTN'!Print_Area</vt:lpstr>
      <vt:lpstr>'8. Adjustment (MHSA)'!Print_Area</vt:lpstr>
      <vt:lpstr>'9. Adjustment (FFP)'!Print_Area</vt:lpstr>
      <vt:lpstr>'DHCS Only'!Print_Area</vt:lpstr>
      <vt:lpstr>'drop down fields'!Print_Area</vt:lpstr>
      <vt:lpstr>'E-1 CountyState2017'!Print_Area</vt:lpstr>
      <vt:lpstr>'1. Information'!Print_Titles</vt:lpstr>
      <vt:lpstr>'10. Comments'!Print_Titles</vt:lpstr>
      <vt:lpstr>'2. Component Summary'!Print_Titles</vt:lpstr>
      <vt:lpstr>'3. CSS'!Print_Titles</vt:lpstr>
      <vt:lpstr>'4. PEI'!Print_Titles</vt:lpstr>
      <vt:lpstr>'5. INN'!Print_Titles</vt:lpstr>
      <vt:lpstr>'6. WET'!Print_Titles</vt:lpstr>
      <vt:lpstr>'7. CFTN'!Print_Titles</vt:lpstr>
      <vt:lpstr>'8. Adjustment (MHSA)'!Print_Titles</vt:lpstr>
      <vt:lpstr>'9. Adjustment (FFP)'!Print_Titles</vt:lpstr>
      <vt:lpstr>SCO_Distribution</vt:lpstr>
      <vt:lpstr>TitleRegion1.b12.e52.20</vt:lpstr>
      <vt:lpstr>TitleRegion1.b12.i15.3</vt:lpstr>
      <vt:lpstr>TitleRegion1.b13.h44.16</vt:lpstr>
      <vt:lpstr>TitleRegion1.b13.i54.18</vt:lpstr>
      <vt:lpstr>TitleRegion1.b13.k21.11</vt:lpstr>
      <vt:lpstr>TitleRegion1.b13.k21.14</vt:lpstr>
      <vt:lpstr>TitleRegion1.b13.k22.7</vt:lpstr>
      <vt:lpstr>TitleRegion1.b13.k23.9</vt:lpstr>
      <vt:lpstr>TitleRegion1.b13.k27.5</vt:lpstr>
      <vt:lpstr>TitleRegion1.b15.k21.11</vt:lpstr>
      <vt:lpstr>TitleRegion1.b15.k21.14</vt:lpstr>
      <vt:lpstr>TitleRegion1.b15.k23.9</vt:lpstr>
      <vt:lpstr>TitleRegion2.b17.f23.3</vt:lpstr>
      <vt:lpstr>TitleRegion2.b25.l46.14</vt:lpstr>
      <vt:lpstr>TitleRegion2.b26.f28.7</vt:lpstr>
      <vt:lpstr>TitleRegion2.b26.j32.11</vt:lpstr>
      <vt:lpstr>TitleRegion2.b27.q128.9</vt:lpstr>
      <vt:lpstr>TitleRegion2.b32.l133.5</vt:lpstr>
      <vt:lpstr>TitleRegion2.b49.g80.16</vt:lpstr>
      <vt:lpstr>TitleRegion3.b25.i27.3</vt:lpstr>
      <vt:lpstr>TitleRegion3.b32.q133.7</vt:lpstr>
      <vt:lpstr>TitleRegion4.b29.i36.3</vt:lpstr>
      <vt:lpstr>TitleRegion5.b38.d46.3</vt:lpstr>
      <vt:lpstr>WET_Funding_Category</vt:lpstr>
    </vt:vector>
  </TitlesOfParts>
  <Company>DHCS &amp; CDPH</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Modoc-FY-21-22</dc:title>
  <dc:creator>Donna Ures</dc:creator>
  <cp:keywords/>
  <cp:lastModifiedBy>Lisa Reed</cp:lastModifiedBy>
  <cp:lastPrinted>2023-03-27T19:22:34Z</cp:lastPrinted>
  <dcterms:created xsi:type="dcterms:W3CDTF">2017-07-05T19:48:18Z</dcterms:created>
  <dcterms:modified xsi:type="dcterms:W3CDTF">2023-04-04T18:23:35Z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0x010100EEE380F46F125946A8B4C4C90D9FFCDC005D6794E1005A074DB3CDA58DCE25DF47</vt:lpwstr>
  </property>
  <property fmtid="{D5CDD505-2E9C-101B-9397-08002B2CF9AE}" pid="3" name="_dlc_DocIdItemGuid">
    <vt:lpwstr>2219f4a1-bc2e-4207-9c47-34953c77b3f2</vt:lpwstr>
  </property>
  <property fmtid="{D5CDD505-2E9C-101B-9397-08002B2CF9AE}" pid="4" name="Remediated">
    <vt:bool>false</vt:bool>
  </property>
  <property fmtid="{D5CDD505-2E9C-101B-9397-08002B2CF9AE}" pid="5" name="Division">
    <vt:lpwstr>11;#Community Services|c23dee46-a4de-4c29-8bbc-79830d9e7d7c</vt:lpwstr>
  </property>
</Properties>
</file>