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Mono\21-22\"/>
    </mc:Choice>
  </mc:AlternateContent>
  <xr:revisionPtr revIDLastSave="0" documentId="8_{355DCE0B-9441-4E31-9DDE-131C34FBE00C}" xr6:coauthVersionLast="47" xr6:coauthVersionMax="47" xr10:uidLastSave="{00000000-0000-0000-0000-000000000000}"/>
  <bookViews>
    <workbookView xWindow="380" yWindow="380" windowWidth="11340" windowHeight="8950" tabRatio="584"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D36" i="3" s="1"/>
  <c r="E28" i="14"/>
  <c r="D12" i="2" l="1"/>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<sst xmlns="http://schemas.openxmlformats.org/spreadsheetml/2006/main" count="1479" uniqueCount="811">
  <si>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</si>
  <si>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</si>
  <si>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</si>
  <si>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</si>
  <si>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</si>
  <si>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</si>
  <si>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</si>
  <si>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</si>
  <si>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</si>
  <si>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</si>
  <si>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</si>
  <si>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</si>
  <si>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</si>
  <si>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</si>
  <si>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</si>
  <si>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</si>
  <si>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</si>
  <si>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</si>
  <si>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</si>
  <si>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</si>
  <si>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</si>
  <si>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</si>
  <si>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</si>
  <si>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</si>
  <si>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</si>
  <si>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</si>
  <si>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</si>
  <si>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</si>
  <si>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</si>
  <si>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</si>
  <si>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</si>
  <si>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</si>
  <si>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</si>
  <si>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</si>
  <si>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</si>
  <si>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</si>
  <si>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</si>
  <si>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</si>
  <si>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</si>
  <si>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</si>
  <si>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</si>
  <si>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</si>
  <si>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</si>
  <si>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</si>
  <si>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</si>
  <si>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</si>
  <si>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</si>
  <si>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</si>
  <si>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</si>
  <si>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</si>
  <si>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</si>
  <si>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</si>
  <si>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</si>
  <si>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</si>
  <si>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</si>
  <si>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</si>
  <si>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</si>
  <si>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</si>
  <si>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</si>
  <si>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</si>
  <si>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</si>
  <si>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</si>
  <si>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</si>
  <si>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</si>
  <si>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</si>
  <si>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</si>
  <si>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</si>
  <si>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</si>
  <si>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</si>
  <si>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</si>
  <si>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</si>
  <si>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</si>
  <si>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</si>
  <si>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</si>
  <si>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</si>
  <si>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</si>
  <si>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</si>
  <si>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</si>
  <si>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</si>
  <si>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</si>
  <si>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</si>
  <si>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</si>
  <si>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</si>
  <si>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</si>
  <si>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</si>
  <si>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</si>
  <si>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</si>
  <si>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</si>
  <si>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</si>
  <si>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</si>
  <si>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</si>
  <si>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</si>
  <si>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</si>
  <si>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</si>
  <si>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</si>
  <si>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</si>
  <si>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</si>
  <si>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</si>
  <si>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</si>
  <si>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</si>
  <si>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</si>
  <si>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</si>
  <si>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</si>
  <si>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</si>
  <si>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</si>
  <si>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</si>
  <si>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</si>
  <si>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</si>
  <si>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</si>
  <si>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</si>
  <si>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</si>
  <si>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</si>
  <si>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</si>
  <si>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</si>
  <si>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</si>
  <si>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</si>
  <si>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</si>
  <si>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</si>
  <si>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</si>
  <si>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</si>
  <si>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</si>
  <si>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</si>
  <si>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</si>
  <si>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</si>
  <si>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</si>
  <si>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</si>
  <si>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</si>
  <si>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</si>
  <si>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</si>
  <si>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</si>
  <si>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</si>
  <si>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</si>
  <si>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</si>
  <si>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</si>
  <si>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</si>
  <si>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</si>
  <si>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</si>
  <si>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</si>
  <si>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</si>
  <si>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</si>
  <si>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</si>
  <si>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</si>
  <si>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</si>
  <si>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</si>
  <si>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</si>
  <si>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</si>
  <si>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</si>
  <si>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</si>
  <si>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</si>
  <si>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</si>
  <si>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</si>
  <si>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</si>
  <si>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</si>
  <si>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</si>
  <si>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</si>
  <si>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</si>
  <si>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</si>
  <si>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</si>
  <si>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</si>
  <si>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</si>
  <si>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</si>
  <si>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</si>
  <si>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</si>
  <si>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</si>
  <si>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</si>
  <si>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</si>
  <si>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</si>
  <si>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</si>
  <si>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</si>
  <si>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</si>
  <si>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</si>
  <si>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</si>
  <si>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</si>
  <si>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</si>
  <si>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</si>
  <si>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</si>
  <si>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</si>
  <si>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</si>
  <si>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</si>
  <si>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</si>
  <si>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</si>
  <si>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</si>
  <si>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</si>
  <si>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</si>
  <si>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</si>
  <si>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</si>
  <si>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</si>
  <si>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</si>
  <si>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</si>
  <si>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</si>
  <si>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</si>
  <si>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</si>
  <si>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</si>
  <si>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</si>
  <si>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</si>
  <si>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</si>
  <si>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</si>
  <si>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</si>
  <si>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</si>
  <si>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</si>
  <si>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</si>
  <si>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</si>
  <si>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</si>
  <si>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</si>
  <si>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</si>
  <si>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</si>
  <si>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</si>
  <si>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</si>
  <si>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</si>
  <si>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</si>
  <si>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</si>
  <si>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</si>
  <si>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</si>
  <si>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</si>
  <si>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</si>
  <si>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</si>
  <si>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</si>
  <si>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</si>
  <si>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</si>
  <si>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</si>
  <si>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</si>
  <si>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</si>
  <si>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</si>
  <si>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</si>
  <si>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</si>
  <si>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</si>
  <si>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</si>
  <si>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</si>
  <si>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</si>
  <si>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</si>
  <si>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</si>
  <si>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</si>
  <si>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</si>
  <si>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</si>
  <si>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</si>
  <si>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</si>
  <si>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</si>
  <si>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</si>
  <si>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</si>
  <si>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</si>
  <si>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</si>
  <si>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</si>
  <si>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</si>
  <si>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</si>
  <si>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</si>
  <si>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</si>
  <si>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</si>
  <si>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</si>
  <si>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</si>
  <si>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</si>
  <si>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</si>
  <si>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</si>
  <si>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</si>
  <si>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</si>
  <si>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</si>
  <si>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</si>
  <si>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</si>
  <si>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</si>
  <si>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</si>
  <si>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</si>
  <si>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</si>
  <si>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</si>
  <si>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</si>
  <si>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</si>
  <si>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</si>
  <si>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</si>
  <si>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</si>
  <si>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</si>
  <si>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</si>
  <si>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</si>
  <si>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</si>
  <si>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</si>
  <si>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</si>
  <si>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</si>
  <si>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</si>
  <si>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</si>
  <si>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</si>
  <si>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</si>
  <si>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</si>
  <si>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</si>
  <si>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</si>
  <si>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</si>
  <si>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</si>
  <si>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</si>
  <si>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</si>
  <si>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</si>
  <si>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</si>
  <si>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</si>
  <si>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</si>
  <si>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</si>
  <si>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</si>
  <si>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</si>
  <si>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</si>
  <si>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</si>
  <si>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</si>
  <si>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</si>
  <si>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</si>
  <si>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</si>
  <si>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</si>
  <si>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</si>
  <si>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</si>
  <si>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</si>
  <si>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</si>
  <si>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</si>
  <si>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</si>
  <si>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</si>
  <si>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</si>
  <si>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</si>
  <si>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</si>
  <si>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</si>
  <si>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</si>
  <si>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</si>
  <si>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</si>
  <si>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</si>
  <si>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</si>
  <si>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</si>
  <si>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</si>
  <si>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</si>
  <si>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</si>
  <si>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</si>
  <si>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</si>
  <si>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</si>
  <si>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</si>
  <si>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</si>
  <si>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</si>
  <si>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</si>
  <si>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</si>
  <si>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</si>
  <si>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</si>
  <si>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</si>
  <si>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</si>
  <si>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</si>
  <si>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</si>
  <si>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</si>
  <si>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</si>
  <si>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</si>
  <si>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</si>
  <si>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</si>
  <si>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</si>
  <si>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</si>
  <si>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</si>
  <si>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</si>
  <si>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</si>
  <si>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</si>
  <si>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</si>
  <si>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</si>
  <si>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</si>
  <si>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</si>
  <si>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</si>
  <si>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</si>
  <si>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</si>
  <si>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</si>
  <si>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</si>
  <si>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</si>
  <si>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</si>
  <si>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</si>
  <si>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</si>
  <si>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</si>
  <si>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</si>
  <si>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</si>
  <si>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</si>
  <si>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</si>
  <si>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</si>
  <si>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</si>
  <si>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</si>
  <si>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</si>
  <si>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</si>
  <si>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</si>
  <si>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</si>
  <si>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</si>
  <si>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</si>
  <si>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</si>
  <si>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</si>
  <si>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</si>
  <si>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</si>
  <si>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</si>
  <si>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</si>
  <si>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</si>
  <si>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</si>
  <si>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</si>
  <si>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</si>
  <si>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</si>
  <si>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</si>
  <si>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</si>
  <si>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</si>
  <si>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</si>
  <si>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</si>
  <si>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</si>
  <si>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</si>
  <si>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</si>
  <si>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</si>
  <si>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</si>
  <si>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</si>
  <si>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</si>
  <si>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</si>
  <si>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</si>
  <si>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</si>
  <si>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</si>
  <si>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</si>
  <si>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</si>
  <si>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</si>
  <si>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</si>
  <si>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</si>
  <si>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</si>
  <si>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</si>
  <si>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</si>
  <si>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</si>
  <si>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</si>
  <si>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</si>
  <si>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</si>
  <si>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</si>
  <si>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</si>
  <si>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</si>
  <si>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</si>
  <si>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</si>
  <si>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</si>
  <si>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</si>
  <si>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</si>
  <si>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</si>
  <si>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</si>
  <si>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</si>
  <si>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</si>
  <si>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</si>
  <si>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</si>
  <si>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</si>
  <si>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</si>
  <si>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</si>
  <si>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</si>
  <si>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</si>
  <si>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</si>
  <si>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</si>
  <si>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</si>
  <si>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</si>
  <si>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</si>
  <si>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</si>
  <si>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</si>
  <si>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</si>
  <si>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</si>
  <si>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</si>
  <si>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</si>
  <si>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</si>
  <si>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</si>
  <si>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</si>
  <si>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</si>
  <si>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</si>
  <si>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</si>
  <si>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</si>
  <si>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</si>
  <si>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</si>
  <si>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</si>
  <si>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</si>
  <si>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</si>
  <si>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</si>
  <si>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</si>
  <si>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</si>
  <si>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</si>
  <si>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</si>
  <si>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</si>
  <si>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</si>
  <si>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</si>
  <si>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</si>
  <si>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</si>
  <si>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</si>
  <si>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</si>
  <si>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</si>
  <si>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</si>
  <si>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</si>
  <si>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</si>
  <si>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</si>
  <si>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</si>
  <si>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</si>
  <si>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</si>
  <si>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</si>
  <si>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</si>
  <si>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</si>
  <si>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</si>
  <si>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</si>
  <si>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</si>
  <si>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</si>
  <si>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</si>
  <si>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</si>
  <si>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</si>
  <si>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</si>
  <si>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</si>
  <si>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</si>
  <si>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</si>
  <si>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</si>
  <si>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</si>
  <si>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</si>
  <si>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</si>
  <si>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</si>
  <si>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</si>
  <si>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</si>
  <si>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</si>
  <si>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</si>
  <si>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</si>
  <si>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</si>
  <si>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</si>
  <si>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</si>
  <si>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</si>
  <si>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</si>
  <si>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</si>
  <si>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</si>
  <si>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</si>
  <si>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</si>
  <si>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</si>
  <si>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</si>
  <si>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</si>
  <si>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</si>
  <si>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</si>
  <si>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</si>
  <si>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</si>
  <si>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</si>
  <si>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</si>
  <si>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</si>
  <si>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</si>
  <si>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</si>
  <si>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</si>
  <si>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</si>
  <si>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</si>
  <si>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</si>
  <si>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</si>
  <si>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</si>
  <si>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</si>
  <si>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</si>
  <si>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</si>
  <si>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</si>
  <si>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</si>
  <si>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</si>
  <si>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</si>
  <si>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</si>
  <si>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</si>
  <si>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</si>
  <si>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</si>
  <si>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</si>
  <si>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</si>
  <si>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</si>
  <si>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</si>
  <si>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</si>
  <si>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</si>
  <si>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</si>
  <si>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</si>
  <si>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</si>
  <si>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</si>
  <si>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</si>
  <si>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</si>
  <si>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</si>
  <si>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</si>
  <si>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</si>
  <si>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</si>
  <si>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</si>
  <si>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</si>
  <si>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</si>
  <si>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</si>
  <si>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</si>
  <si>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</si>
  <si>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</si>
  <si>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</si>
  <si>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</si>
  <si>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</si>
  <si>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</si>
  <si>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</si>
  <si>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</si>
  <si>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</si>
  <si>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</si>
  <si>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</si>
  <si>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</si>
  <si>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</si>
  <si>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</si>
  <si>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</si>
  <si>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</si>
  <si>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</si>
  <si>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</si>
  <si>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</si>
  <si>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</si>
  <si>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</si>
  <si>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</si>
  <si>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</si>
  <si>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</si>
  <si>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</si>
  <si>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</si>
  <si>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</si>
  <si>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</si>
  <si>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</si>
  <si>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</si>
  <si>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</si>
  <si>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</si>
  <si>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</si>
  <si>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</si>
  <si>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</si>
  <si>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</si>
  <si>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</si>
  <si>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</si>
  <si>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</si>
  <si>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</si>
  <si>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</si>
  <si>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</si>
  <si>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</si>
  <si>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</si>
  <si>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</si>
  <si>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</si>
  <si>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</si>
  <si>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</si>
  <si>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</si>
  <si>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</si>
  <si>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</si>
  <si>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</si>
  <si>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</si>
  <si>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</si>
  <si>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</si>
  <si>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</si>
  <si>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</si>
  <si>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</si>
  <si>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</si>
  <si>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</si>
  <si>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</si>
  <si>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</si>
  <si>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</si>
  <si>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</si>
  <si>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</si>
  <si>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</si>
  <si>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</si>
  <si>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</si>
  <si>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</si>
  <si>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</si>
  <si>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</si>
  <si>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</si>
  <si>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</si>
  <si>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</si>
  <si>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</si>
  <si>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</si>
  <si>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</si>
  <si>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</si>
  <si>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</si>
  <si>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</si>
  <si>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</si>
  <si>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</si>
  <si>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</si>
  <si>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</si>
  <si>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</si>
  <si>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</si>
  <si>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</si>
  <si>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</si>
  <si>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</si>
  <si>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</si>
  <si>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</si>
  <si>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</si>
  <si>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</si>
  <si>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</si>
  <si>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</si>
  <si>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</si>
  <si>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</si>
  <si>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</si>
  <si>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</si>
  <si>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</si>
  <si>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</si>
  <si>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</si>
  <si>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</si>
  <si>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</si>
  <si>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</si>
  <si>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</si>
  <si>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</si>
  <si>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</si>
  <si>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</si>
  <si>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</si>
  <si>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</si>
  <si>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</si>
  <si>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</si>
  <si>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</si>
  <si>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</si>
  <si>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</si>
  <si>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</si>
  <si>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</si>
  <si>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</si>
  <si>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</si>
  <si>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</si>
  <si>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</si>
  <si>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</si>
  <si>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</si>
  <si>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</si>
  <si>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</si>
  <si>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</si>
  <si>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</si>
  <si>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</si>
  <si>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</si>
  <si>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</si>
  <si>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</si>
  <si>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</si>
  <si>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</si>
  <si>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</si>
  <si>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</si>
  <si>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</si>
  <si>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</si>
  <si>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</si>
  <si>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</si>
  <si>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</si>
  <si>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</si>
  <si>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</si>
  <si>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</si>
  <si>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</si>
  <si>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</si>
  <si>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</si>
  <si>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</si>
  <si>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</si>
  <si>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</si>
  <si>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</si>
  <si>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</si>
  <si>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</si>
  <si>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</si>
  <si>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</si>
  <si>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</si>
  <si>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</si>
  <si>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</si>
  <si>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</si>
  <si>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</si>
  <si>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</si>
  <si>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</si>
  <si>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</si>
  <si>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</si>
  <si>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</si>
  <si>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</si>
  <si>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</si>
  <si>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</si>
  <si>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</si>
  <si>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</si>
  <si>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</si>
  <si>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</si>
  <si>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</si>
  <si>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</si>
  <si>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</si>
  <si>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</si>
  <si>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</si>
  <si>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</si>
  <si>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</si>
  <si>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</si>
  <si>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</si>
  <si>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</si>
  <si>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</si>
  <si>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</si>
  <si>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</si>
  <si>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</si>
  <si>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</si>
  <si>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</si>
  <si>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</si>
  <si>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</si>
  <si>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</si>
  <si>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</si>
  <si>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</si>
  <si>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</si>
  <si>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</si>
  <si>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</si>
  <si>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</si>
  <si>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</si>
  <si>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</si>
  <si>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</si>
  <si>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</si>
  <si>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</si>
  <si>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</si>
  <si>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</si>
  <si>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</si>
  <si>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</si>
  <si>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</si>
  <si>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</si>
  <si>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</si>
  <si>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</si>
  <si>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</si>
  <si>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</si>
  <si>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</si>
  <si>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</si>
  <si>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</si>
  <si>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</si>
  <si>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</si>
  <si>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</si>
  <si>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</si>
  <si>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</si>
  <si>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</si>
  <si>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</si>
  <si>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</si>
  <si>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</si>
  <si>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</si>
  <si>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</si>
  <si>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</si>
  <si>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</si>
  <si>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2619</t>
  </si>
  <si>
    <t>Mammoth Lakes</t>
  </si>
  <si>
    <t>Jessica Workman</t>
  </si>
  <si>
    <t>Accounant</t>
  </si>
  <si>
    <t>jworkman@mono.ca.gov</t>
  </si>
  <si>
    <t>760-924-1742</t>
  </si>
  <si>
    <t>Telehealth Services</t>
  </si>
  <si>
    <t>Wrap Program</t>
  </si>
  <si>
    <t>Wellness Centers</t>
  </si>
  <si>
    <t>Expansion of Case Management/Supportive Services</t>
  </si>
  <si>
    <t>Supportive Housing Services</t>
  </si>
  <si>
    <t>Crisis Intervention/Stabilization</t>
  </si>
  <si>
    <t>Community Outreach &amp; Engagement</t>
  </si>
  <si>
    <t>CSS MHSA Housing Program</t>
  </si>
  <si>
    <t>Help@Hand</t>
  </si>
  <si>
    <t>n/a</t>
  </si>
  <si>
    <t>North Star School-Based Services</t>
  </si>
  <si>
    <t>Community Trainings</t>
  </si>
  <si>
    <t>Peapod Playgroup Program</t>
  </si>
  <si>
    <t>Walker Senior Center</t>
  </si>
  <si>
    <t>Outreach in Outlying Communities</t>
  </si>
  <si>
    <t>Community Engagement</t>
  </si>
  <si>
    <t>Crisis Now Project</t>
  </si>
  <si>
    <t>Expenditure</t>
  </si>
  <si>
    <t>20/21</t>
  </si>
  <si>
    <t>Entered incorrect expenditure amount for FY 20/21</t>
  </si>
  <si>
    <t>21/22</t>
  </si>
  <si>
    <t>Prudent reserve interest is recorded with CSS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</si>
</sst>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9">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4" fontId="1" fillId="0" borderId="19"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101600</xdr:rowOff>
        </xdr:from>
        <xdr:to>
          <xdr:col>3</xdr:col>
          <xdr:colOff>457200</xdr:colOff>
          <xdr:row>15</xdr:row>
          <xdr:rowOff>63500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08984375" defaultRowHeight="15.5" x14ac:dyDescent="0.35"/>
  <cols>
    <col min="1" max="16384" width="9.089843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101600</xdr:rowOff>
                  </from>
                  <to>
                    <xdr:col>3</xdr:col>
                    <xdr:colOff>457200</xdr:colOff>
                    <xdr:row>15</xdr:row>
                    <xdr:rowOff>63500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E17" zoomScale="80" zoomScaleNormal="80" zoomScaleSheetLayoutView="40" workbookViewId="0">
      <selection activeCell="L17" sqref="L17"/>
    </sheetView>
  </sheetViews>
  <sheetFormatPr defaultColWidth="9.08984375" defaultRowHeight="15.5" zeroHeight="1" x14ac:dyDescent="0.35"/>
  <cols>
    <col min="1" max="1" width="2.6328125" style="20" customWidth="1"/>
    <col min="2" max="2" width="6.6328125" style="20" customWidth="1"/>
    <col min="3" max="3" width="9.54296875" style="20" customWidth="1"/>
    <col min="4" max="4" width="9.453125" style="20" bestFit="1" customWidth="1"/>
    <col min="5" max="5" width="55.08984375" style="20" customWidth="1"/>
    <col min="6" max="7" width="17.6328125" style="20" customWidth="1"/>
    <col min="8" max="8" width="31" style="20" bestFit="1" customWidth="1"/>
    <col min="9" max="9" width="24.90625" style="20" customWidth="1"/>
    <col min="10" max="10" width="24.453125" style="20" bestFit="1" customWidth="1"/>
    <col min="11" max="11" width="20.90625" style="20" bestFit="1" customWidth="1"/>
    <col min="12" max="12" width="25.08984375" style="20" bestFit="1" customWidth="1"/>
    <col min="13" max="13" width="26.54296875" style="20" customWidth="1"/>
    <col min="14" max="14" width="21.08984375" style="20" bestFit="1" customWidth="1"/>
    <col min="15" max="15" width="20.08984375" style="20" bestFit="1" customWidth="1"/>
    <col min="16" max="16" width="17.6328125" style="20" customWidth="1"/>
    <col min="17" max="17" width="18" style="20" bestFit="1" customWidth="1"/>
    <col min="18" max="16384" width="9.089843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Mono</v>
      </c>
      <c r="G9" s="190" t="s">
        <v>1</v>
      </c>
      <c r="H9" s="226">
        <f>IF(ISBLANK('1. Information'!D9),"",'1. Information'!D9)</f>
        <v>44945</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v>9184</v>
      </c>
      <c r="G18" s="265"/>
      <c r="H18" s="265"/>
      <c r="I18" s="265"/>
      <c r="J18" s="265"/>
      <c r="K18" s="209">
        <f>F18</f>
        <v>9184</v>
      </c>
      <c r="L18"/>
      <c r="M18"/>
      <c r="N18"/>
    </row>
    <row r="19" spans="2:17" x14ac:dyDescent="0.35">
      <c r="B19" s="236">
        <v>5</v>
      </c>
      <c r="C19" s="263" t="s">
        <v>144</v>
      </c>
      <c r="D19" s="205"/>
      <c r="E19" s="206"/>
      <c r="F19" s="266">
        <f>SUMIF($K$29:$K$128,"Project Administration",L$29:L$128)</f>
        <v>12866.38</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12866.38</v>
      </c>
      <c r="L19"/>
      <c r="M19"/>
      <c r="N19"/>
    </row>
    <row r="20" spans="2:17" x14ac:dyDescent="0.3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x14ac:dyDescent="0.35">
      <c r="B21" s="236">
        <v>7</v>
      </c>
      <c r="C21" s="263" t="s">
        <v>196</v>
      </c>
      <c r="D21" s="205"/>
      <c r="E21" s="206"/>
      <c r="F21" s="265">
        <f>SUMIF($K$29:$K$128,"Project Direct",L$29:L$128)</f>
        <v>0</v>
      </c>
      <c r="G21" s="268">
        <f>SUMIF($K$29:$K$128,"Project Direct",M$29:M$128)</f>
        <v>0</v>
      </c>
      <c r="H21" s="265">
        <f>SUMIF($K$29:$K$128,"Project Direct",N$29:N$128)</f>
        <v>0</v>
      </c>
      <c r="I21" s="265">
        <f>SUMIF($K$29:$K$128,"Project Direct",O$29:O$128)</f>
        <v>0</v>
      </c>
      <c r="J21" s="265">
        <f>SUMIF($K$29:$K$128,"Project Direct",P$29:P$128)</f>
        <v>0</v>
      </c>
      <c r="K21" s="209">
        <f t="shared" si="0"/>
        <v>0</v>
      </c>
      <c r="L21"/>
      <c r="M21"/>
      <c r="N21"/>
    </row>
    <row r="22" spans="2:17" x14ac:dyDescent="0.35">
      <c r="B22" s="236">
        <v>8</v>
      </c>
      <c r="C22" s="263" t="s">
        <v>146</v>
      </c>
      <c r="D22" s="269"/>
      <c r="F22" s="160">
        <f>SUM(F19:F21)</f>
        <v>12866.38</v>
      </c>
      <c r="G22" s="270">
        <f>SUM(G19:G21)</f>
        <v>0</v>
      </c>
      <c r="H22" s="160">
        <f>SUM(H19:H21)</f>
        <v>0</v>
      </c>
      <c r="I22" s="160">
        <f>SUM(I19:I21)</f>
        <v>0</v>
      </c>
      <c r="J22" s="160">
        <f t="shared" ref="J22" si="1">SUM(J19:J21)</f>
        <v>0</v>
      </c>
      <c r="K22" s="209">
        <f t="shared" si="0"/>
        <v>12866.38</v>
      </c>
      <c r="L22"/>
      <c r="M22"/>
      <c r="N22"/>
    </row>
    <row r="23" spans="2:17" ht="30.9" customHeight="1" x14ac:dyDescent="0.35">
      <c r="B23" s="236">
        <v>9</v>
      </c>
      <c r="C23" s="271" t="s">
        <v>239</v>
      </c>
      <c r="D23" s="272"/>
      <c r="E23" s="273"/>
      <c r="F23" s="274">
        <f>SUM(F15:F16,F18:F21)</f>
        <v>22050.379999999997</v>
      </c>
      <c r="G23" s="274">
        <f>SUM(G15:G16,G19:G21)</f>
        <v>0</v>
      </c>
      <c r="H23" s="274">
        <f t="shared" ref="H23:J23" si="2">SUM(H15:H16,H19:H21)</f>
        <v>0</v>
      </c>
      <c r="I23" s="274">
        <f t="shared" si="2"/>
        <v>0</v>
      </c>
      <c r="J23" s="274">
        <f t="shared" si="2"/>
        <v>0</v>
      </c>
      <c r="K23" s="239">
        <f t="shared" si="0"/>
        <v>22050.379999999997</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f>IF(Q32&lt;&gt;0,VLOOKUP($E$9,Info_County_Code,2,FALSE),"")</f>
        <v>26</v>
      </c>
      <c r="E29" s="113" t="s">
        <v>797</v>
      </c>
      <c r="F29" s="354" t="s">
        <v>798</v>
      </c>
      <c r="G29" s="29">
        <v>43153</v>
      </c>
      <c r="H29" s="29">
        <v>43756</v>
      </c>
      <c r="I29" s="22">
        <v>85000</v>
      </c>
      <c r="J29" s="22">
        <v>0</v>
      </c>
      <c r="K29" s="278" t="s">
        <v>140</v>
      </c>
      <c r="L29" s="23">
        <v>12866.38</v>
      </c>
      <c r="M29" s="23"/>
      <c r="N29" s="22"/>
      <c r="O29" s="22"/>
      <c r="P29" s="25"/>
      <c r="Q29" s="209">
        <f>SUM(L29:P29)</f>
        <v>12866.38</v>
      </c>
    </row>
    <row r="30" spans="2:17" x14ac:dyDescent="0.35">
      <c r="B30" s="236">
        <v>10</v>
      </c>
      <c r="C30" s="183" t="s">
        <v>25</v>
      </c>
      <c r="D30" s="279">
        <f t="shared" ref="D30:J31" si="3">IF(ISBLANK(D29),"",D29)</f>
        <v>26</v>
      </c>
      <c r="E30" s="280" t="str">
        <f t="shared" si="3"/>
        <v>Help@Hand</v>
      </c>
      <c r="F30" s="281" t="str">
        <f t="shared" si="3"/>
        <v>n/a</v>
      </c>
      <c r="G30" s="281">
        <f t="shared" si="3"/>
        <v>43153</v>
      </c>
      <c r="H30" s="281">
        <f t="shared" si="3"/>
        <v>43756</v>
      </c>
      <c r="I30" s="282">
        <f t="shared" si="3"/>
        <v>85000</v>
      </c>
      <c r="J30" s="282">
        <f t="shared" si="3"/>
        <v>0</v>
      </c>
      <c r="K30" s="235" t="s">
        <v>141</v>
      </c>
      <c r="L30" s="23"/>
      <c r="M30" s="23"/>
      <c r="N30" s="22"/>
      <c r="O30" s="22"/>
      <c r="P30" s="25"/>
      <c r="Q30" s="209">
        <f t="shared" ref="Q30:Q60" si="4">SUM(L30:P30)</f>
        <v>0</v>
      </c>
    </row>
    <row r="31" spans="2:17" x14ac:dyDescent="0.35">
      <c r="B31" s="236">
        <v>10</v>
      </c>
      <c r="C31" s="183" t="s">
        <v>27</v>
      </c>
      <c r="D31" s="279">
        <f t="shared" ref="D31:I31" si="5">IF(ISBLANK(D29),"",D29)</f>
        <v>26</v>
      </c>
      <c r="E31" s="283" t="str">
        <f t="shared" si="5"/>
        <v>Help@Hand</v>
      </c>
      <c r="F31" s="284" t="str">
        <f t="shared" si="5"/>
        <v>n/a</v>
      </c>
      <c r="G31" s="284">
        <f t="shared" si="5"/>
        <v>43153</v>
      </c>
      <c r="H31" s="284">
        <f t="shared" si="5"/>
        <v>43756</v>
      </c>
      <c r="I31" s="235">
        <f t="shared" si="5"/>
        <v>85000</v>
      </c>
      <c r="J31" s="235">
        <f t="shared" si="3"/>
        <v>0</v>
      </c>
      <c r="K31" s="235" t="s">
        <v>197</v>
      </c>
      <c r="L31" s="23"/>
      <c r="M31" s="23"/>
      <c r="N31" s="22"/>
      <c r="O31" s="22"/>
      <c r="P31" s="25"/>
      <c r="Q31" s="209">
        <f t="shared" si="4"/>
        <v>0</v>
      </c>
    </row>
    <row r="32" spans="2:17" x14ac:dyDescent="0.35">
      <c r="B32" s="285">
        <v>10</v>
      </c>
      <c r="C32" s="285" t="s">
        <v>202</v>
      </c>
      <c r="D32" s="286">
        <f t="shared" ref="D32:J32" si="6">IF(ISBLANK(D29),"",D29)</f>
        <v>26</v>
      </c>
      <c r="E32" s="287" t="str">
        <f t="shared" si="6"/>
        <v>Help@Hand</v>
      </c>
      <c r="F32" s="288" t="str">
        <f t="shared" si="6"/>
        <v>n/a</v>
      </c>
      <c r="G32" s="288">
        <f t="shared" si="6"/>
        <v>43153</v>
      </c>
      <c r="H32" s="288">
        <f t="shared" si="6"/>
        <v>43756</v>
      </c>
      <c r="I32" s="289">
        <f t="shared" si="6"/>
        <v>85000</v>
      </c>
      <c r="J32" s="289">
        <f t="shared" si="6"/>
        <v>0</v>
      </c>
      <c r="K32" s="239" t="s">
        <v>217</v>
      </c>
      <c r="L32" s="290">
        <f>SUM(L29:L31)</f>
        <v>12866.38</v>
      </c>
      <c r="M32" s="290">
        <f>SUM(M29:M31)</f>
        <v>0</v>
      </c>
      <c r="N32" s="291">
        <f t="shared" ref="N32:P32" si="7">SUM(N29:N31)</f>
        <v>0</v>
      </c>
      <c r="O32" s="291">
        <f t="shared" si="7"/>
        <v>0</v>
      </c>
      <c r="P32" s="292">
        <f t="shared" si="7"/>
        <v>0</v>
      </c>
      <c r="Q32" s="239">
        <f t="shared" si="4"/>
        <v>12866.38</v>
      </c>
    </row>
    <row r="33" spans="2:17" x14ac:dyDescent="0.35">
      <c r="B33" s="236">
        <v>11</v>
      </c>
      <c r="C33" s="224" t="s">
        <v>23</v>
      </c>
      <c r="D33" s="259" t="str">
        <f>IF(Q36&lt;&gt;0,VLOOKUP($E$9,Info_County_Code,2,FALSE),"")</f>
        <v/>
      </c>
      <c r="E33" s="113" t="s">
        <v>805</v>
      </c>
      <c r="F33" s="354" t="s">
        <v>798</v>
      </c>
      <c r="G33" s="29"/>
      <c r="H33" s="29"/>
      <c r="I33" s="22"/>
      <c r="J33" s="22"/>
      <c r="K33" s="278" t="str">
        <f>IF(NOT(ISBLANK(E33)),$K$29,"")</f>
        <v>Project Administration</v>
      </c>
      <c r="L33" s="23">
        <v>0</v>
      </c>
      <c r="M33" s="23"/>
      <c r="N33" s="22"/>
      <c r="O33" s="22"/>
      <c r="P33" s="25"/>
      <c r="Q33" s="209">
        <f t="shared" ref="Q33:Q36" si="8">SUM(L33:P33)</f>
        <v>0</v>
      </c>
    </row>
    <row r="34" spans="2:17" x14ac:dyDescent="0.35">
      <c r="B34" s="236">
        <v>11</v>
      </c>
      <c r="C34" s="183" t="s">
        <v>25</v>
      </c>
      <c r="D34" s="279" t="str">
        <f t="shared" ref="D34:J34" si="9">IF(ISBLANK(D33),"",D33)</f>
        <v/>
      </c>
      <c r="E34" s="280" t="str">
        <f t="shared" si="9"/>
        <v>Crisis Now Project</v>
      </c>
      <c r="F34" s="281" t="str">
        <f t="shared" si="9"/>
        <v>n/a</v>
      </c>
      <c r="G34" s="281" t="str">
        <f t="shared" si="9"/>
        <v/>
      </c>
      <c r="H34" s="281" t="str">
        <f t="shared" si="9"/>
        <v/>
      </c>
      <c r="I34" s="282" t="str">
        <f t="shared" si="9"/>
        <v/>
      </c>
      <c r="J34" s="282" t="str">
        <f t="shared" si="9"/>
        <v/>
      </c>
      <c r="K34" s="235" t="str">
        <f>IF(NOT(ISBLANK(E33)),$K$30,"")</f>
        <v>Project Evaluation</v>
      </c>
      <c r="L34" s="23">
        <v>0</v>
      </c>
      <c r="M34" s="23"/>
      <c r="N34" s="22"/>
      <c r="O34" s="22"/>
      <c r="P34" s="25"/>
      <c r="Q34" s="209">
        <f t="shared" si="8"/>
        <v>0</v>
      </c>
    </row>
    <row r="35" spans="2:17" x14ac:dyDescent="0.35">
      <c r="B35" s="236">
        <v>11</v>
      </c>
      <c r="C35" s="183" t="s">
        <v>27</v>
      </c>
      <c r="D35" s="279" t="str">
        <f t="shared" ref="D35:J35" si="10">IF(ISBLANK(D33),"",D33)</f>
        <v/>
      </c>
      <c r="E35" s="283" t="str">
        <f t="shared" si="10"/>
        <v>Crisis Now Project</v>
      </c>
      <c r="F35" s="284" t="str">
        <f t="shared" si="10"/>
        <v>n/a</v>
      </c>
      <c r="G35" s="284" t="str">
        <f t="shared" si="10"/>
        <v/>
      </c>
      <c r="H35" s="284" t="str">
        <f t="shared" si="10"/>
        <v/>
      </c>
      <c r="I35" s="235" t="str">
        <f t="shared" si="10"/>
        <v/>
      </c>
      <c r="J35" s="235" t="str">
        <f t="shared" si="10"/>
        <v/>
      </c>
      <c r="K35" s="235" t="str">
        <f>IF(NOT(ISBLANK(E33)),$K$31,"")</f>
        <v>Project Direct</v>
      </c>
      <c r="L35" s="23">
        <v>0</v>
      </c>
      <c r="M35" s="23"/>
      <c r="N35" s="22"/>
      <c r="O35" s="22"/>
      <c r="P35" s="25"/>
      <c r="Q35" s="209">
        <f t="shared" si="8"/>
        <v>0</v>
      </c>
    </row>
    <row r="36" spans="2:17" x14ac:dyDescent="0.35">
      <c r="B36" s="285">
        <v>11</v>
      </c>
      <c r="C36" s="285" t="s">
        <v>202</v>
      </c>
      <c r="D36" s="286" t="str">
        <f t="shared" ref="D36:J36" si="11">IF(ISBLANK(D33),"",D33)</f>
        <v/>
      </c>
      <c r="E36" s="287" t="str">
        <f t="shared" si="11"/>
        <v>Crisis Now Project</v>
      </c>
      <c r="F36" s="288" t="str">
        <f t="shared" si="11"/>
        <v>n/a</v>
      </c>
      <c r="G36" s="288" t="str">
        <f t="shared" si="11"/>
        <v/>
      </c>
      <c r="H36" s="288" t="str">
        <f t="shared" si="11"/>
        <v/>
      </c>
      <c r="I36" s="289" t="str">
        <f t="shared" si="11"/>
        <v/>
      </c>
      <c r="J36" s="289" t="str">
        <f t="shared" si="11"/>
        <v/>
      </c>
      <c r="K36" s="239" t="str">
        <f>IF(NOT(ISBLANK(E33)),$K$32,"")</f>
        <v>Project Subtotal</v>
      </c>
      <c r="L36" s="290">
        <f t="shared" ref="L36" si="12">SUM(L33:L35)</f>
        <v>0</v>
      </c>
      <c r="M36" s="290">
        <f>SUM(M33:M35)</f>
        <v>0</v>
      </c>
      <c r="N36" s="291">
        <f t="shared" ref="N36:P36" si="13">SUM(N33:N35)</f>
        <v>0</v>
      </c>
      <c r="O36" s="291">
        <f t="shared" si="13"/>
        <v>0</v>
      </c>
      <c r="P36" s="292">
        <f t="shared" si="13"/>
        <v>0</v>
      </c>
      <c r="Q36" s="239">
        <f t="shared" si="8"/>
        <v>0</v>
      </c>
    </row>
    <row r="37" spans="2:17" x14ac:dyDescent="0.3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35">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35">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x14ac:dyDescent="0.3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38" customWidth="1"/>
    <col min="2" max="2" width="9.08984375" style="138" hidden="1" customWidth="1"/>
    <col min="3" max="16384" width="9.089843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A12" zoomScale="80" zoomScaleNormal="80" zoomScaleSheetLayoutView="55" workbookViewId="0">
      <selection activeCell="F18" sqref="F18"/>
    </sheetView>
  </sheetViews>
  <sheetFormatPr defaultColWidth="0" defaultRowHeight="15.5" zeroHeight="1" x14ac:dyDescent="0.35"/>
  <cols>
    <col min="1" max="1" width="2.6328125" style="20" customWidth="1"/>
    <col min="2" max="2" width="6.6328125" style="20" customWidth="1"/>
    <col min="3" max="3" width="11.90625" style="20" customWidth="1"/>
    <col min="4" max="4" width="42" style="20" customWidth="1"/>
    <col min="5" max="5" width="29.6328125" style="20" customWidth="1"/>
    <col min="6" max="6" width="28.6328125" style="20" bestFit="1" customWidth="1"/>
    <col min="7" max="7" width="22" style="20" customWidth="1"/>
    <col min="8" max="8" width="20.08984375" style="20" customWidth="1"/>
    <col min="9" max="9" width="19.08984375" style="20" customWidth="1"/>
    <col min="10" max="11" width="17.6328125" style="20" customWidth="1"/>
    <col min="12" max="12" width="17.6328125" style="20" hidden="1" customWidth="1"/>
    <col min="13" max="14" width="22.453125" style="20" hidden="1" customWidth="1"/>
    <col min="15" max="15" width="21" style="20" hidden="1" customWidth="1"/>
    <col min="16" max="16" width="21.36328125" style="20" hidden="1" customWidth="1"/>
    <col min="17" max="17" width="21.08984375" style="20" hidden="1" customWidth="1"/>
    <col min="18" max="21" width="22.453125" style="20" hidden="1" customWidth="1"/>
    <col min="22" max="22" width="19" style="20" hidden="1" customWidth="1"/>
    <col min="23" max="16384" width="9.089843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Mono</v>
      </c>
      <c r="F9" s="190" t="s">
        <v>1</v>
      </c>
      <c r="G9" s="298">
        <f>IF(ISBLANK('1. Information'!D9),"",'1. Information'!D9)</f>
        <v>44945</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v>610.11</v>
      </c>
      <c r="G15" s="109"/>
      <c r="H15" s="109"/>
      <c r="I15" s="109"/>
      <c r="J15" s="109"/>
      <c r="K15" s="204">
        <f>SUM(F15:J15)</f>
        <v>610.11</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v>56971.32</v>
      </c>
      <c r="G17" s="109"/>
      <c r="H17" s="109"/>
      <c r="I17" s="109"/>
      <c r="J17" s="109"/>
      <c r="K17" s="204">
        <f t="shared" si="0"/>
        <v>56971.32</v>
      </c>
      <c r="L17"/>
      <c r="M17"/>
    </row>
    <row r="18" spans="2:19" x14ac:dyDescent="0.35">
      <c r="B18" s="236">
        <v>4</v>
      </c>
      <c r="C18" s="135" t="s">
        <v>189</v>
      </c>
      <c r="D18" s="205"/>
      <c r="E18" s="302"/>
      <c r="F18" s="109"/>
      <c r="G18" s="235"/>
      <c r="H18" s="235"/>
      <c r="I18" s="235"/>
      <c r="J18" s="235"/>
      <c r="K18" s="204">
        <f>F18</f>
        <v>0</v>
      </c>
      <c r="L18"/>
      <c r="M18"/>
    </row>
    <row r="19" spans="2:19" x14ac:dyDescent="0.35">
      <c r="B19" s="236">
        <v>5</v>
      </c>
      <c r="C19" s="135" t="s">
        <v>296</v>
      </c>
      <c r="D19" s="205"/>
      <c r="E19" s="302"/>
      <c r="F19" s="109"/>
      <c r="G19" s="235"/>
      <c r="H19" s="235"/>
      <c r="I19" s="235"/>
      <c r="J19" s="235"/>
      <c r="K19" s="204">
        <f>F19</f>
        <v>0</v>
      </c>
      <c r="L19"/>
      <c r="M19"/>
    </row>
    <row r="20" spans="2:19" x14ac:dyDescent="0.35">
      <c r="B20" s="236">
        <v>6</v>
      </c>
      <c r="C20" s="205" t="s">
        <v>153</v>
      </c>
      <c r="D20" s="208"/>
      <c r="E20" s="206"/>
      <c r="F20" s="282">
        <f>SUM(E28:E32)</f>
        <v>107625.43</v>
      </c>
      <c r="G20" s="303">
        <f t="shared" ref="G20:I20" si="1">SUM(F28:F32)</f>
        <v>0</v>
      </c>
      <c r="H20" s="282">
        <f t="shared" si="1"/>
        <v>0</v>
      </c>
      <c r="I20" s="282">
        <f t="shared" si="1"/>
        <v>0</v>
      </c>
      <c r="J20" s="282">
        <f>SUM(I28:I32)</f>
        <v>0</v>
      </c>
      <c r="K20" s="209">
        <f t="shared" si="0"/>
        <v>107625.43</v>
      </c>
      <c r="L20"/>
      <c r="M20"/>
    </row>
    <row r="21" spans="2:19" ht="30.9" customHeight="1" x14ac:dyDescent="0.35">
      <c r="B21" s="236">
        <v>7</v>
      </c>
      <c r="C21" s="237" t="s">
        <v>188</v>
      </c>
      <c r="D21" s="237"/>
      <c r="E21" s="237"/>
      <c r="F21" s="239">
        <f>SUM(F15:F17,F19:F20)</f>
        <v>165206.85999999999</v>
      </c>
      <c r="G21" s="214">
        <f>SUM(G15:G17,G20)</f>
        <v>0</v>
      </c>
      <c r="H21" s="213">
        <f>SUM(H15:H17,H20)</f>
        <v>0</v>
      </c>
      <c r="I21" s="213">
        <f>SUM(I15:I17,I20)</f>
        <v>0</v>
      </c>
      <c r="J21" s="213">
        <f>SUM(J15:J17,J20)</f>
        <v>0</v>
      </c>
      <c r="K21" s="239">
        <f t="shared" si="0"/>
        <v>165206.85999999999</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26</v>
      </c>
      <c r="D29" s="305" t="s">
        <v>99</v>
      </c>
      <c r="E29" s="22">
        <v>36248.19</v>
      </c>
      <c r="F29" s="23"/>
      <c r="G29" s="22"/>
      <c r="H29" s="22"/>
      <c r="I29" s="108"/>
      <c r="J29" s="235">
        <f t="shared" ref="J29:J32" si="3">SUM(E29:I29)</f>
        <v>36248.19</v>
      </c>
      <c r="K29"/>
      <c r="L29"/>
      <c r="M29"/>
      <c r="N29"/>
      <c r="O29"/>
      <c r="P29"/>
      <c r="Q29"/>
      <c r="R29"/>
    </row>
    <row r="30" spans="2:19" x14ac:dyDescent="0.35">
      <c r="B30" s="236">
        <v>10</v>
      </c>
      <c r="C30" s="259" t="str">
        <f t="shared" si="2"/>
        <v/>
      </c>
      <c r="D30" s="184" t="s">
        <v>295</v>
      </c>
      <c r="E30" s="22"/>
      <c r="F30" s="23"/>
      <c r="G30" s="22"/>
      <c r="H30" s="22"/>
      <c r="I30" s="108"/>
      <c r="J30" s="235">
        <f t="shared" si="3"/>
        <v>0</v>
      </c>
      <c r="K30"/>
      <c r="L30"/>
      <c r="M30"/>
      <c r="N30"/>
      <c r="O30"/>
      <c r="P30"/>
      <c r="Q30"/>
      <c r="R30"/>
    </row>
    <row r="31" spans="2:19" x14ac:dyDescent="0.35">
      <c r="B31" s="236">
        <v>11</v>
      </c>
      <c r="C31" s="259">
        <f t="shared" si="2"/>
        <v>26</v>
      </c>
      <c r="D31" s="305" t="s">
        <v>101</v>
      </c>
      <c r="E31" s="22">
        <v>22800</v>
      </c>
      <c r="F31" s="23"/>
      <c r="G31" s="22"/>
      <c r="H31" s="22"/>
      <c r="I31" s="108"/>
      <c r="J31" s="235">
        <f t="shared" si="3"/>
        <v>22800</v>
      </c>
      <c r="K31"/>
      <c r="L31"/>
      <c r="M31"/>
      <c r="N31"/>
      <c r="O31"/>
      <c r="P31"/>
      <c r="Q31"/>
      <c r="R31"/>
    </row>
    <row r="32" spans="2:19" x14ac:dyDescent="0.35">
      <c r="B32" s="236">
        <v>12</v>
      </c>
      <c r="C32" s="259">
        <f t="shared" si="2"/>
        <v>26</v>
      </c>
      <c r="D32" s="305" t="s">
        <v>102</v>
      </c>
      <c r="E32" s="22">
        <v>48577.24</v>
      </c>
      <c r="F32" s="23"/>
      <c r="G32" s="22"/>
      <c r="H32" s="22"/>
      <c r="I32" s="108"/>
      <c r="J32" s="235">
        <f t="shared" si="3"/>
        <v>48577.24</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38" customWidth="1"/>
    <col min="2" max="2" width="9.08984375" style="138" hidden="1" customWidth="1"/>
    <col min="3" max="16384" width="9.089843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7" zoomScale="80" zoomScaleNormal="80" zoomScaleSheetLayoutView="40" workbookViewId="0">
      <selection activeCell="F37" sqref="F37"/>
    </sheetView>
  </sheetViews>
  <sheetFormatPr defaultColWidth="0" defaultRowHeight="15.5" zeroHeight="1" x14ac:dyDescent="0.35"/>
  <cols>
    <col min="1" max="1" width="2.6328125" style="20" customWidth="1"/>
    <col min="2" max="2" width="6.6328125" style="20" customWidth="1"/>
    <col min="3" max="3" width="10.08984375" style="20" bestFit="1" customWidth="1"/>
    <col min="4" max="5" width="50.6328125" style="20" customWidth="1"/>
    <col min="6" max="6" width="37.08984375" style="20" bestFit="1" customWidth="1"/>
    <col min="7" max="7" width="20.08984375" style="20" customWidth="1"/>
    <col min="8" max="8" width="21.54296875" style="20" customWidth="1"/>
    <col min="9" max="9" width="20.36328125" style="20" customWidth="1"/>
    <col min="10" max="12" width="17.6328125" style="20" customWidth="1"/>
    <col min="13" max="13" width="17.54296875" style="20" hidden="1" customWidth="1"/>
    <col min="14" max="14" width="18.36328125" hidden="1" customWidth="1"/>
    <col min="15" max="15" width="18.6328125" hidden="1" customWidth="1"/>
    <col min="16" max="17" width="19" hidden="1" customWidth="1"/>
    <col min="18" max="19" width="18.453125" hidden="1" customWidth="1"/>
    <col min="20" max="21" width="18.36328125" hidden="1" customWidth="1"/>
    <col min="22" max="22" width="18.08984375" hidden="1" customWidth="1"/>
    <col min="23" max="23" width="18.453125" hidden="1" customWidth="1"/>
    <col min="24" max="24" width="16.54296875" style="20" hidden="1" customWidth="1"/>
    <col min="25" max="26" width="22.08984375" style="20" hidden="1" customWidth="1"/>
    <col min="27" max="16384" width="9.089843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Mono</v>
      </c>
      <c r="E9" s="8"/>
      <c r="F9" s="134" t="s">
        <v>1</v>
      </c>
      <c r="G9" s="226">
        <f>IF(ISBLANK('1. Information'!D9),"",'1. Information'!D9)</f>
        <v>44945</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3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0.9" customHeight="1" x14ac:dyDescent="0.3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08984375" style="138" customWidth="1"/>
    <col min="2" max="2" width="9.08984375" style="138" hidden="1" customWidth="1"/>
    <col min="3" max="16384" width="9.089843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16" sqref="G16"/>
    </sheetView>
  </sheetViews>
  <sheetFormatPr defaultColWidth="0" defaultRowHeight="15.5" zeroHeight="1" x14ac:dyDescent="0.35"/>
  <cols>
    <col min="1" max="1" width="2.6328125" style="20" customWidth="1"/>
    <col min="2" max="2" width="6.6328125" style="20" customWidth="1"/>
    <col min="3" max="3" width="9.36328125" style="20" bestFit="1" customWidth="1"/>
    <col min="4" max="4" width="28.36328125" style="20" customWidth="1"/>
    <col min="5" max="5" width="26.08984375" style="344" customWidth="1"/>
    <col min="6" max="6" width="20.08984375" style="344" customWidth="1"/>
    <col min="7" max="7" width="30" style="344" customWidth="1"/>
    <col min="8" max="8" width="54.36328125" style="20" customWidth="1"/>
    <col min="9" max="13" width="11.6328125" style="20" hidden="1" customWidth="1"/>
    <col min="14" max="16384" width="9.089843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Mono</v>
      </c>
      <c r="E9" s="2"/>
      <c r="F9" s="285" t="s">
        <v>156</v>
      </c>
      <c r="G9" s="226">
        <f>IF(ISBLANK('1. Information'!D9),"",'1. Information'!D9)</f>
        <v>44945</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x14ac:dyDescent="0.35">
      <c r="B15" s="236">
        <v>1</v>
      </c>
      <c r="C15" s="259">
        <f t="shared" ref="C15:C44" si="0">IF(G15&lt;&gt;0,VLOOKUP($D$9,Info_County_Code,2,FALSE),"")</f>
        <v>26</v>
      </c>
      <c r="D15" s="30" t="s">
        <v>30</v>
      </c>
      <c r="E15" s="30" t="s">
        <v>806</v>
      </c>
      <c r="F15" s="125" t="s">
        <v>807</v>
      </c>
      <c r="G15" s="111">
        <v>-10752</v>
      </c>
      <c r="H15" s="113" t="s">
        <v>808</v>
      </c>
    </row>
    <row r="16" spans="1:8" x14ac:dyDescent="0.35">
      <c r="B16" s="236">
        <v>2</v>
      </c>
      <c r="C16" s="259" t="str">
        <f t="shared" si="0"/>
        <v/>
      </c>
      <c r="D16" s="30"/>
      <c r="E16" s="30"/>
      <c r="F16" s="125"/>
      <c r="G16" s="111"/>
      <c r="H16" s="113"/>
    </row>
    <row r="17" spans="2:8" x14ac:dyDescent="0.35">
      <c r="B17" s="236">
        <v>3</v>
      </c>
      <c r="C17" s="259" t="str">
        <f t="shared" si="0"/>
        <v/>
      </c>
      <c r="D17" s="30"/>
      <c r="E17" s="30"/>
      <c r="F17" s="125"/>
      <c r="G17" s="111"/>
      <c r="H17" s="113"/>
    </row>
    <row r="18" spans="2:8" x14ac:dyDescent="0.35">
      <c r="B18" s="236">
        <v>4</v>
      </c>
      <c r="C18" s="259" t="str">
        <f t="shared" si="0"/>
        <v/>
      </c>
      <c r="D18" s="30"/>
      <c r="E18" s="30"/>
      <c r="F18" s="125"/>
      <c r="G18" s="111"/>
      <c r="H18" s="113"/>
    </row>
    <row r="19" spans="2:8" x14ac:dyDescent="0.35">
      <c r="B19" s="236">
        <v>5</v>
      </c>
      <c r="C19" s="259" t="str">
        <f t="shared" si="0"/>
        <v/>
      </c>
      <c r="D19" s="30"/>
      <c r="E19" s="30"/>
      <c r="F19" s="125"/>
      <c r="G19" s="111"/>
      <c r="H19" s="113"/>
    </row>
    <row r="20" spans="2:8" x14ac:dyDescent="0.35">
      <c r="B20" s="236">
        <v>6</v>
      </c>
      <c r="C20" s="259" t="str">
        <f t="shared" si="0"/>
        <v/>
      </c>
      <c r="D20" s="30"/>
      <c r="E20" s="30"/>
      <c r="F20" s="125"/>
      <c r="G20" s="111"/>
      <c r="H20" s="113"/>
    </row>
    <row r="21" spans="2:8" x14ac:dyDescent="0.35">
      <c r="B21" s="236">
        <v>7</v>
      </c>
      <c r="C21" s="259" t="str">
        <f t="shared" si="0"/>
        <v/>
      </c>
      <c r="D21" s="30"/>
      <c r="E21" s="30"/>
      <c r="F21" s="125"/>
      <c r="G21" s="111"/>
      <c r="H21" s="113"/>
    </row>
    <row r="22" spans="2:8" x14ac:dyDescent="0.35">
      <c r="B22" s="236">
        <v>8</v>
      </c>
      <c r="C22" s="259" t="str">
        <f t="shared" si="0"/>
        <v/>
      </c>
      <c r="D22" s="30"/>
      <c r="E22" s="30"/>
      <c r="F22" s="125"/>
      <c r="G22" s="111"/>
      <c r="H22" s="113"/>
    </row>
    <row r="23" spans="2:8" x14ac:dyDescent="0.35">
      <c r="B23" s="236">
        <v>9</v>
      </c>
      <c r="C23" s="259" t="str">
        <f t="shared" si="0"/>
        <v/>
      </c>
      <c r="D23" s="30"/>
      <c r="E23" s="30"/>
      <c r="F23" s="125"/>
      <c r="G23" s="111"/>
      <c r="H23" s="113"/>
    </row>
    <row r="24" spans="2:8" x14ac:dyDescent="0.35">
      <c r="B24" s="236">
        <v>10</v>
      </c>
      <c r="C24" s="259" t="str">
        <f t="shared" si="0"/>
        <v/>
      </c>
      <c r="D24" s="30"/>
      <c r="E24" s="30"/>
      <c r="F24" s="125"/>
      <c r="G24" s="111"/>
      <c r="H24" s="113"/>
    </row>
    <row r="25" spans="2:8" x14ac:dyDescent="0.35">
      <c r="B25" s="236">
        <v>11</v>
      </c>
      <c r="C25" s="259" t="str">
        <f t="shared" si="0"/>
        <v/>
      </c>
      <c r="D25" s="30"/>
      <c r="E25" s="30"/>
      <c r="F25" s="125"/>
      <c r="G25" s="111"/>
      <c r="H25" s="113"/>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t="str">
        <f t="shared" ref="C51:C80" si="1">IF(F51&lt;&gt;0,VLOOKUP($D$9,Info_County_Code,2,FALSE),"")</f>
        <v/>
      </c>
      <c r="D51" s="319" t="s">
        <v>166</v>
      </c>
      <c r="E51" s="125"/>
      <c r="F51" s="111"/>
      <c r="G51" s="113"/>
    </row>
    <row r="52" spans="2:7" x14ac:dyDescent="0.35">
      <c r="B52" s="236">
        <v>32</v>
      </c>
      <c r="C52" s="259" t="str">
        <f t="shared" si="1"/>
        <v/>
      </c>
      <c r="D52" s="319" t="s">
        <v>166</v>
      </c>
      <c r="E52" s="125"/>
      <c r="F52" s="111"/>
      <c r="G52" s="113"/>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36328125" style="138" customWidth="1"/>
    <col min="2" max="2" width="9.08984375" style="138" hidden="1" customWidth="1"/>
    <col min="3" max="16384" width="9.089843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6328125" style="20" customWidth="1"/>
    <col min="2" max="2" width="6.63281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36328125" style="20" customWidth="1"/>
    <col min="9" max="9" width="19.90625" style="20" bestFit="1" customWidth="1"/>
    <col min="10" max="14" width="11.6328125" style="20" hidden="1" customWidth="1"/>
    <col min="15" max="16384" width="21.089843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Mono</v>
      </c>
      <c r="F9" s="190" t="s">
        <v>1</v>
      </c>
      <c r="G9" s="298">
        <f>IF(ISBLANK('1. Information'!D9),"",'1. Information'!D9)</f>
        <v>44945</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08984375" style="138" customWidth="1"/>
    <col min="2" max="2" width="9.08984375" style="138" hidden="1" customWidth="1"/>
    <col min="3" max="16384" width="9.089843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11" zoomScaleNormal="100" workbookViewId="0">
      <selection activeCell="D12" sqref="D12"/>
    </sheetView>
  </sheetViews>
  <sheetFormatPr defaultColWidth="0" defaultRowHeight="15.5" zeroHeight="1" x14ac:dyDescent="0.35"/>
  <cols>
    <col min="1" max="1" width="2.6328125" style="20" customWidth="1"/>
    <col min="2" max="2" width="6.6328125" style="20" customWidth="1"/>
    <col min="3" max="4" width="50.6328125" style="20" customWidth="1"/>
    <col min="5" max="5" width="9.08984375" style="20" customWidth="1"/>
    <col min="6" max="7" width="9.089843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44945</v>
      </c>
    </row>
    <row r="10" spans="1:5" ht="34.5" customHeight="1" x14ac:dyDescent="0.35">
      <c r="B10" s="169">
        <v>2</v>
      </c>
      <c r="C10" s="171" t="s">
        <v>303</v>
      </c>
      <c r="D10" s="114" t="s">
        <v>782</v>
      </c>
    </row>
    <row r="11" spans="1:5" ht="34.5" customHeight="1" x14ac:dyDescent="0.35">
      <c r="B11" s="169">
        <v>3</v>
      </c>
      <c r="C11" s="170" t="s">
        <v>0</v>
      </c>
      <c r="D11" s="114" t="s">
        <v>61</v>
      </c>
    </row>
    <row r="12" spans="1:5" ht="34.5" customHeight="1" x14ac:dyDescent="0.35">
      <c r="B12" s="169">
        <v>4</v>
      </c>
      <c r="C12" s="172" t="s">
        <v>113</v>
      </c>
      <c r="D12" s="150">
        <f>IF(ISBLANK(D11),"",VLOOKUP(D11,Info_County_Code,2))</f>
        <v>26</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v>93546</v>
      </c>
    </row>
    <row r="16" spans="1:5" ht="34.5" customHeight="1" x14ac:dyDescent="0.35">
      <c r="B16" s="169">
        <v>8</v>
      </c>
      <c r="C16" s="173" t="s">
        <v>162</v>
      </c>
      <c r="D16" s="151" t="str">
        <f>IF(ISBLANK(D11),"",VLOOKUP(D11,County_Population,5,FALSE))</f>
        <v>No</v>
      </c>
    </row>
    <row r="17" spans="2:4" ht="34.5" customHeight="1" x14ac:dyDescent="0.35">
      <c r="B17" s="169">
        <v>9</v>
      </c>
      <c r="C17" s="170" t="s">
        <v>112</v>
      </c>
      <c r="D17" s="114" t="s">
        <v>785</v>
      </c>
    </row>
    <row r="18" spans="2:4" ht="34.5" customHeight="1" x14ac:dyDescent="0.35">
      <c r="B18" s="169">
        <v>10</v>
      </c>
      <c r="C18" s="174" t="s">
        <v>167</v>
      </c>
      <c r="D18" s="352" t="s">
        <v>786</v>
      </c>
    </row>
    <row r="19" spans="2:4" ht="34.5" customHeight="1" x14ac:dyDescent="0.35">
      <c r="B19" s="169">
        <v>11</v>
      </c>
      <c r="C19" s="174" t="s">
        <v>184</v>
      </c>
      <c r="D19" s="352" t="s">
        <v>787</v>
      </c>
    </row>
    <row r="20" spans="2:4" ht="34.5" customHeight="1" x14ac:dyDescent="0.35">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3" sqref="E13"/>
    </sheetView>
  </sheetViews>
  <sheetFormatPr defaultColWidth="0" defaultRowHeight="15.5" zeroHeight="1" x14ac:dyDescent="0.35"/>
  <cols>
    <col min="1" max="1" width="2.6328125" style="20" customWidth="1"/>
    <col min="2" max="2" width="11" style="20" customWidth="1"/>
    <col min="3" max="3" width="22.08984375" style="20" customWidth="1"/>
    <col min="4" max="4" width="13.08984375" style="20" bestFit="1" customWidth="1"/>
    <col min="5" max="5" width="72.453125" style="20" customWidth="1"/>
    <col min="6" max="6" width="19.453125" style="20" customWidth="1"/>
    <col min="7" max="7" width="15.6328125" style="20" customWidth="1"/>
    <col min="8" max="18" width="9.08984375" style="20" hidden="1" customWidth="1"/>
    <col min="19" max="30" width="0" style="20" hidden="1" customWidth="1"/>
    <col min="31" max="16384" width="9.089843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Mono</v>
      </c>
      <c r="F9" s="190" t="s">
        <v>1</v>
      </c>
      <c r="G9" s="298">
        <f>IF(ISBLANK('1. Information'!D9),"",'1. Information'!D9)</f>
        <v>44945</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t="s">
        <v>166</v>
      </c>
      <c r="D13" s="141" t="s">
        <v>809</v>
      </c>
      <c r="E13" s="101" t="s">
        <v>810</v>
      </c>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30" customWidth="1"/>
    <col min="2"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08984375" defaultRowHeight="15.5" x14ac:dyDescent="0.35"/>
  <cols>
    <col min="1" max="1" width="14.90625" style="102" bestFit="1" customWidth="1"/>
    <col min="2" max="3" width="22.08984375" style="102" bestFit="1" customWidth="1"/>
    <col min="4" max="4" width="20.08984375" style="102" bestFit="1" customWidth="1"/>
    <col min="5" max="5" width="18.90625" style="102" bestFit="1" customWidth="1"/>
    <col min="6" max="6" width="3.90625" style="102" customWidth="1"/>
    <col min="7" max="7" width="34.6328125" style="102" customWidth="1"/>
    <col min="8" max="8" width="17.6328125" style="102" customWidth="1"/>
    <col min="9" max="9" width="12" style="102" customWidth="1"/>
    <col min="10" max="16384" width="9.089843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Mono</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OK</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08984375" defaultRowHeight="15.5" x14ac:dyDescent="0.35"/>
  <cols>
    <col min="1" max="1" width="18.08984375" style="20" bestFit="1" customWidth="1"/>
    <col min="2" max="2" width="5.453125" style="20" customWidth="1"/>
    <col min="3" max="3" width="18.90625" style="20" bestFit="1" customWidth="1"/>
    <col min="4" max="4" width="17.90625" style="20" customWidth="1"/>
    <col min="5" max="5" width="18" style="20" customWidth="1"/>
    <col min="6" max="6" width="36.90625" style="20" bestFit="1" customWidth="1"/>
    <col min="7" max="7" width="27.08984375" style="20" customWidth="1"/>
    <col min="8" max="8" width="31.54296875" style="20" bestFit="1" customWidth="1"/>
    <col min="9" max="9" width="25.36328125" style="20" customWidth="1"/>
    <col min="10" max="10" width="24.08984375" style="20" customWidth="1"/>
    <col min="11" max="11" width="26" style="20" bestFit="1" customWidth="1"/>
    <col min="12" max="12" width="24.36328125" style="20" bestFit="1" customWidth="1"/>
    <col min="13" max="13" width="35.90625" style="20" customWidth="1"/>
    <col min="14" max="14" width="23.08984375" style="20" bestFit="1" customWidth="1"/>
    <col min="15" max="15" width="11.6328125" style="20" customWidth="1"/>
    <col min="16" max="16" width="9.08984375" style="20" customWidth="1"/>
    <col min="17" max="16384" width="9.08984375" style="20"/>
  </cols>
  <sheetData>
    <row r="1" spans="1:15" ht="31.5" thickBot="1" x14ac:dyDescent="0.4">
      <c r="A1" s="355" t="s">
        <v>148</v>
      </c>
      <c r="B1" s="356"/>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90625" style="43" customWidth="1"/>
    <col min="2" max="2" width="14.9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8" t="s">
        <v>171</v>
      </c>
      <c r="B2" s="358"/>
      <c r="C2" s="358"/>
      <c r="D2" s="358"/>
      <c r="E2" s="358"/>
    </row>
    <row r="3" spans="1:7" ht="14.25" customHeight="1" x14ac:dyDescent="0.35">
      <c r="A3" s="358" t="s">
        <v>235</v>
      </c>
      <c r="B3" s="358"/>
      <c r="C3" s="358"/>
      <c r="D3" s="358"/>
      <c r="E3" s="358"/>
    </row>
    <row r="4" spans="1:7" ht="14.25" customHeight="1" thickBot="1" x14ac:dyDescent="0.4">
      <c r="A4" s="45"/>
      <c r="B4" s="46"/>
      <c r="C4" s="47"/>
      <c r="D4" s="48"/>
    </row>
    <row r="5" spans="1:7" ht="14.25" customHeight="1" x14ac:dyDescent="0.35">
      <c r="A5" s="49" t="s">
        <v>172</v>
      </c>
      <c r="B5" s="357" t="s">
        <v>173</v>
      </c>
      <c r="C5" s="357"/>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30" customWidth="1"/>
    <col min="2" max="4" width="9.08984375" style="330" hidden="1" customWidth="1"/>
    <col min="5" max="16384" width="9.089843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abSelected="1" zoomScale="80" zoomScaleNormal="80" zoomScaleSheetLayoutView="40" zoomScalePageLayoutView="85" workbookViewId="0">
      <selection activeCell="F46" sqref="F46"/>
    </sheetView>
  </sheetViews>
  <sheetFormatPr defaultColWidth="0" defaultRowHeight="15.5" zeroHeight="1" x14ac:dyDescent="0.35"/>
  <cols>
    <col min="1" max="1" width="5.36328125" style="102" customWidth="1"/>
    <col min="2" max="2" width="12.54296875" style="103" customWidth="1"/>
    <col min="3" max="3" width="65.453125" style="103" customWidth="1"/>
    <col min="4" max="8" width="22.6328125" style="103" customWidth="1"/>
    <col min="9" max="9" width="24" style="103" bestFit="1" customWidth="1"/>
    <col min="10" max="10" width="18.36328125" style="102" hidden="1" customWidth="1"/>
    <col min="11" max="12" width="9.08984375" style="102" hidden="1" customWidth="1"/>
    <col min="13" max="16384" width="9.089843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Mono</v>
      </c>
      <c r="F9" s="175" t="s">
        <v>1</v>
      </c>
      <c r="G9" s="153">
        <f>IF(ISBLANK('1. Information'!D9),"",'1. Information'!D9)</f>
        <v>44945</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67437.14</v>
      </c>
      <c r="E14" s="124">
        <v>16859.29</v>
      </c>
      <c r="F14" s="124">
        <v>4436.6499999999996</v>
      </c>
      <c r="G14" s="124"/>
      <c r="H14" s="124"/>
      <c r="I14" s="154">
        <f>SUM(D14:H14)</f>
        <v>88733.079999999987</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404926</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0</v>
      </c>
      <c r="G22" s="102"/>
      <c r="H22" s="102"/>
      <c r="I22" s="102"/>
    </row>
    <row r="23" spans="2:10" x14ac:dyDescent="0.35">
      <c r="B23" s="176">
        <v>7</v>
      </c>
      <c r="C23" s="182" t="s">
        <v>236</v>
      </c>
      <c r="D23" s="160"/>
      <c r="E23" s="160"/>
      <c r="F23" s="156">
        <f>F19+F20+F21+F22</f>
        <v>404926</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1389942.6499999997</v>
      </c>
      <c r="E31" s="161">
        <f>'4. PEI'!F22</f>
        <v>473478.07000000007</v>
      </c>
      <c r="F31" s="161">
        <f>'5. INN'!F23</f>
        <v>22050.379999999997</v>
      </c>
      <c r="G31" s="161">
        <f>'6. WET'!F21</f>
        <v>165206.85999999999</v>
      </c>
      <c r="H31" s="161">
        <f>'7. CFTN'!F21</f>
        <v>0</v>
      </c>
      <c r="I31" s="161">
        <f t="shared" ref="I31:I35" si="0">SUM(D31:H31)</f>
        <v>2050677.9599999995</v>
      </c>
    </row>
    <row r="32" spans="2:10" x14ac:dyDescent="0.35">
      <c r="B32" s="176">
        <v>10</v>
      </c>
      <c r="C32" s="188" t="s">
        <v>4</v>
      </c>
      <c r="D32" s="156">
        <f>'3. CSS'!G27</f>
        <v>0</v>
      </c>
      <c r="E32" s="156">
        <f>'4. PEI'!G22</f>
        <v>0</v>
      </c>
      <c r="F32" s="156">
        <f>'5. INN'!G23</f>
        <v>0</v>
      </c>
      <c r="G32" s="156">
        <f>'6. WET'!G21</f>
        <v>0</v>
      </c>
      <c r="H32" s="156">
        <f>'7. CFTN'!G21</f>
        <v>0</v>
      </c>
      <c r="I32" s="161">
        <f t="shared" si="0"/>
        <v>0</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1389942.6499999997</v>
      </c>
      <c r="E36" s="162">
        <f t="shared" ref="E36:H36" si="1">SUM(E31:E35)</f>
        <v>473478.07000000007</v>
      </c>
      <c r="F36" s="162">
        <f t="shared" si="1"/>
        <v>22050.379999999997</v>
      </c>
      <c r="G36" s="162">
        <f t="shared" si="1"/>
        <v>165206.85999999999</v>
      </c>
      <c r="H36" s="162">
        <f t="shared" si="1"/>
        <v>0</v>
      </c>
      <c r="I36" s="163">
        <f>SUM(D36:H36)</f>
        <v>2050677.9599999995</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8005.1500000000005</v>
      </c>
      <c r="E40" s="127"/>
      <c r="I40" s="102"/>
    </row>
    <row r="41" spans="2:9" x14ac:dyDescent="0.35">
      <c r="B41" s="176">
        <v>16</v>
      </c>
      <c r="C41" s="134" t="s">
        <v>19</v>
      </c>
      <c r="D41" s="164">
        <f>'3. CSS'!F16+'4. PEI'!F16+'5. INN'!F20+'6. WET'!F16+'7. CFTN'!F16</f>
        <v>0</v>
      </c>
      <c r="E41" s="104"/>
      <c r="I41" s="102"/>
    </row>
    <row r="42" spans="2:9" x14ac:dyDescent="0.35">
      <c r="B42" s="176">
        <v>17</v>
      </c>
      <c r="C42" s="134" t="s">
        <v>20</v>
      </c>
      <c r="D42" s="165">
        <f>'3. CSS'!F17+'4. PEI'!F17+'5. INN'!F16+'5. INN'!F19+'6. WET'!F17+'7. CFTN'!F17</f>
        <v>289362.77</v>
      </c>
      <c r="E42" s="104"/>
      <c r="I42" s="102"/>
    </row>
    <row r="43" spans="2:9" x14ac:dyDescent="0.35">
      <c r="B43" s="176">
        <v>18</v>
      </c>
      <c r="C43" s="189" t="s">
        <v>243</v>
      </c>
      <c r="D43" s="124"/>
    </row>
    <row r="44" spans="2:9" x14ac:dyDescent="0.35">
      <c r="B44" s="176">
        <v>19</v>
      </c>
      <c r="C44" s="134" t="s">
        <v>244</v>
      </c>
      <c r="D44" s="166">
        <f>'4. PEI'!F18</f>
        <v>0</v>
      </c>
    </row>
    <row r="45" spans="2:9" x14ac:dyDescent="0.35">
      <c r="B45" s="176">
        <v>20</v>
      </c>
      <c r="C45" s="189" t="s">
        <v>245</v>
      </c>
      <c r="D45" s="124"/>
    </row>
    <row r="46" spans="2:9" x14ac:dyDescent="0.35">
      <c r="B46" s="176">
        <v>21</v>
      </c>
      <c r="C46" s="134" t="s">
        <v>249</v>
      </c>
      <c r="D46" s="124">
        <v>48339.73</v>
      </c>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74" zoomScaleNormal="100" workbookViewId="0">
      <selection activeCell="A4" sqref="A4"/>
    </sheetView>
  </sheetViews>
  <sheetFormatPr defaultColWidth="0" defaultRowHeight="14.5" zeroHeight="1" x14ac:dyDescent="0.35"/>
  <cols>
    <col min="1" max="1" width="128.08984375" style="330" customWidth="1"/>
    <col min="2" max="6" width="9.08984375" style="330" hidden="1" customWidth="1"/>
    <col min="7"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18" zoomScale="80" zoomScaleNormal="80" zoomScaleSheetLayoutView="40" zoomScalePageLayoutView="70" workbookViewId="0">
      <selection activeCell="J40" sqref="J40"/>
    </sheetView>
  </sheetViews>
  <sheetFormatPr defaultColWidth="0" defaultRowHeight="15.5" zeroHeight="1" x14ac:dyDescent="0.35"/>
  <cols>
    <col min="1" max="1" width="2.6328125" style="102" customWidth="1"/>
    <col min="2" max="2" width="6.6328125" style="102" customWidth="1"/>
    <col min="3" max="3" width="13.54296875" style="102" customWidth="1"/>
    <col min="4" max="5" width="50.6328125" style="102" customWidth="1"/>
    <col min="6" max="6" width="20.6328125" style="102" customWidth="1"/>
    <col min="7" max="7" width="27.54296875" style="102" bestFit="1" customWidth="1"/>
    <col min="8" max="8" width="21.54296875" style="102" customWidth="1"/>
    <col min="9" max="9" width="24.453125" style="102" customWidth="1"/>
    <col min="10" max="10" width="17.6328125" style="102" customWidth="1"/>
    <col min="11" max="11" width="23" style="102" customWidth="1"/>
    <col min="12" max="12" width="20.08984375" style="102" customWidth="1"/>
    <col min="13" max="13" width="40.36328125" hidden="1" customWidth="1"/>
    <col min="14" max="15" width="9.08984375" hidden="1" customWidth="1"/>
    <col min="16" max="16384" width="9.089843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Mono</v>
      </c>
      <c r="F9" s="190" t="s">
        <v>1</v>
      </c>
      <c r="G9" s="191">
        <f>IF(ISBLANK('1. Information'!D9),"",'1. Information'!D9)</f>
        <v>44945</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v>5480.56</v>
      </c>
      <c r="G15" s="109"/>
      <c r="H15" s="109"/>
      <c r="I15" s="109"/>
      <c r="J15" s="109"/>
      <c r="K15" s="204">
        <f>SUM(F15:J15)</f>
        <v>5480.56</v>
      </c>
      <c r="L15"/>
    </row>
    <row r="16" spans="1:12" ht="15" customHeight="1" x14ac:dyDescent="0.35">
      <c r="B16" s="183">
        <v>2</v>
      </c>
      <c r="C16" s="135" t="s">
        <v>7</v>
      </c>
      <c r="D16" s="205"/>
      <c r="E16" s="206"/>
      <c r="F16" s="109"/>
      <c r="G16" s="109"/>
      <c r="H16" s="109"/>
      <c r="I16" s="109"/>
      <c r="J16" s="109"/>
      <c r="K16" s="204">
        <f t="shared" ref="K16:K17" si="0">SUM(F16:J16)</f>
        <v>0</v>
      </c>
      <c r="L16"/>
    </row>
    <row r="17" spans="2:12" ht="15.75" customHeight="1" x14ac:dyDescent="0.35">
      <c r="B17" s="183">
        <v>3</v>
      </c>
      <c r="C17" s="135" t="s">
        <v>117</v>
      </c>
      <c r="D17" s="205"/>
      <c r="E17" s="206"/>
      <c r="F17" s="109">
        <v>162692.92000000001</v>
      </c>
      <c r="G17" s="109"/>
      <c r="H17" s="109"/>
      <c r="I17" s="109"/>
      <c r="J17" s="109"/>
      <c r="K17" s="204">
        <f t="shared" si="0"/>
        <v>162692.92000000001</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c r="G22" s="209"/>
      <c r="H22" s="209"/>
      <c r="I22" s="209"/>
      <c r="J22" s="209"/>
      <c r="K22" s="204">
        <f t="shared" si="1"/>
        <v>0</v>
      </c>
      <c r="L22"/>
    </row>
    <row r="23" spans="2:12" x14ac:dyDescent="0.35">
      <c r="B23" s="183">
        <v>9</v>
      </c>
      <c r="C23" s="205" t="s">
        <v>193</v>
      </c>
      <c r="D23" s="208"/>
      <c r="E23" s="206"/>
      <c r="F23" s="109"/>
      <c r="G23" s="209"/>
      <c r="H23" s="209"/>
      <c r="I23" s="209"/>
      <c r="J23" s="209"/>
      <c r="K23" s="204">
        <f t="shared" si="1"/>
        <v>0</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1221769.1699999997</v>
      </c>
      <c r="G25" s="209">
        <f>SUM(H34:H133)</f>
        <v>0</v>
      </c>
      <c r="H25" s="209">
        <f>SUM(I34:I133)</f>
        <v>0</v>
      </c>
      <c r="I25" s="209">
        <f>SUM(J34:J133)</f>
        <v>0</v>
      </c>
      <c r="J25" s="209">
        <f>SUM(K34:K133)</f>
        <v>0</v>
      </c>
      <c r="K25" s="209">
        <f>SUM(F25:J25)</f>
        <v>1221769.1699999997</v>
      </c>
      <c r="L25"/>
    </row>
    <row r="26" spans="2:12" ht="30.9" customHeight="1" x14ac:dyDescent="0.35">
      <c r="B26" s="183">
        <v>12</v>
      </c>
      <c r="C26" s="210" t="s">
        <v>190</v>
      </c>
      <c r="D26" s="211"/>
      <c r="E26" s="212"/>
      <c r="F26" s="213">
        <f t="shared" ref="F26" si="2">SUM(F15:F17,F19:F25)</f>
        <v>1389942.6499999997</v>
      </c>
      <c r="G26" s="213">
        <f>SUM(G15:G17,G25)</f>
        <v>0</v>
      </c>
      <c r="H26" s="214">
        <f>SUM(H15:H17,H25)</f>
        <v>0</v>
      </c>
      <c r="I26" s="213">
        <f>SUM(I15:I17,I25)</f>
        <v>0</v>
      </c>
      <c r="J26" s="213">
        <f>SUM(J15:J17,J25)</f>
        <v>0</v>
      </c>
      <c r="K26" s="213">
        <f>SUM(F26:J26)</f>
        <v>1389942.6499999997</v>
      </c>
      <c r="L26"/>
    </row>
    <row r="27" spans="2:12" ht="30.9" customHeight="1" x14ac:dyDescent="0.35">
      <c r="B27" s="183">
        <v>13</v>
      </c>
      <c r="C27" s="215" t="s">
        <v>675</v>
      </c>
      <c r="D27" s="215"/>
      <c r="E27" s="215"/>
      <c r="F27" s="213">
        <f>SUM(F15:F17,F19,F20,F25)</f>
        <v>1389942.6499999997</v>
      </c>
      <c r="G27" s="213">
        <f>SUM(G15:G17,G25)</f>
        <v>0</v>
      </c>
      <c r="H27" s="213">
        <f t="shared" ref="H27:J27" si="3">SUM(H15:H17,H25)</f>
        <v>0</v>
      </c>
      <c r="I27" s="213">
        <f t="shared" si="3"/>
        <v>0</v>
      </c>
      <c r="J27" s="213">
        <f t="shared" si="3"/>
        <v>0</v>
      </c>
      <c r="K27" s="213">
        <f>SUM(F27:J27)</f>
        <v>1389942.6499999997</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26</v>
      </c>
      <c r="D34" s="113" t="s">
        <v>95</v>
      </c>
      <c r="E34" s="113"/>
      <c r="F34" s="107" t="s">
        <v>95</v>
      </c>
      <c r="G34" s="106">
        <v>206508.89</v>
      </c>
      <c r="H34" s="106"/>
      <c r="I34" s="106"/>
      <c r="J34" s="109"/>
      <c r="K34" s="106"/>
      <c r="L34" s="209">
        <f>SUM(G34:K34)</f>
        <v>206508.89</v>
      </c>
    </row>
    <row r="35" spans="2:12" x14ac:dyDescent="0.35">
      <c r="B35" s="224">
        <v>15</v>
      </c>
      <c r="C35" s="225">
        <f t="shared" si="4"/>
        <v>26</v>
      </c>
      <c r="D35" s="113" t="s">
        <v>789</v>
      </c>
      <c r="E35" s="113"/>
      <c r="F35" s="107" t="s">
        <v>95</v>
      </c>
      <c r="G35" s="106">
        <v>278228.37</v>
      </c>
      <c r="H35" s="106"/>
      <c r="I35" s="106"/>
      <c r="J35" s="109"/>
      <c r="K35" s="106"/>
      <c r="L35" s="209">
        <f t="shared" ref="L35:L98" si="5">SUM(G35:K35)</f>
        <v>278228.37</v>
      </c>
    </row>
    <row r="36" spans="2:12" x14ac:dyDescent="0.35">
      <c r="B36" s="224">
        <v>16</v>
      </c>
      <c r="C36" s="225">
        <f t="shared" si="4"/>
        <v>26</v>
      </c>
      <c r="D36" s="113" t="s">
        <v>789</v>
      </c>
      <c r="E36" s="113"/>
      <c r="F36" s="107" t="s">
        <v>96</v>
      </c>
      <c r="G36" s="106">
        <v>185485.58</v>
      </c>
      <c r="H36" s="106"/>
      <c r="I36" s="106"/>
      <c r="J36" s="109"/>
      <c r="K36" s="106"/>
      <c r="L36" s="209">
        <f t="shared" si="5"/>
        <v>185485.58</v>
      </c>
    </row>
    <row r="37" spans="2:12" x14ac:dyDescent="0.35">
      <c r="B37" s="224">
        <v>17</v>
      </c>
      <c r="C37" s="225">
        <f t="shared" si="4"/>
        <v>26</v>
      </c>
      <c r="D37" s="113" t="s">
        <v>790</v>
      </c>
      <c r="E37" s="113"/>
      <c r="F37" s="107" t="s">
        <v>95</v>
      </c>
      <c r="G37" s="106">
        <v>110823.96</v>
      </c>
      <c r="H37" s="106"/>
      <c r="I37" s="106"/>
      <c r="J37" s="109"/>
      <c r="K37" s="106"/>
      <c r="L37" s="209">
        <f t="shared" si="5"/>
        <v>110823.96</v>
      </c>
    </row>
    <row r="38" spans="2:12" x14ac:dyDescent="0.35">
      <c r="B38" s="224">
        <v>18</v>
      </c>
      <c r="C38" s="225">
        <f t="shared" si="4"/>
        <v>26</v>
      </c>
      <c r="D38" s="113" t="s">
        <v>790</v>
      </c>
      <c r="E38" s="113"/>
      <c r="F38" s="107" t="s">
        <v>96</v>
      </c>
      <c r="G38" s="106">
        <v>27705.99</v>
      </c>
      <c r="H38" s="106"/>
      <c r="I38" s="106"/>
      <c r="J38" s="109"/>
      <c r="K38" s="106"/>
      <c r="L38" s="209">
        <f t="shared" si="5"/>
        <v>27705.99</v>
      </c>
    </row>
    <row r="39" spans="2:12" x14ac:dyDescent="0.35">
      <c r="B39" s="224">
        <v>19</v>
      </c>
      <c r="C39" s="225">
        <f t="shared" si="4"/>
        <v>26</v>
      </c>
      <c r="D39" s="113" t="s">
        <v>791</v>
      </c>
      <c r="E39" s="113"/>
      <c r="F39" s="107" t="s">
        <v>96</v>
      </c>
      <c r="G39" s="106">
        <v>208326.73</v>
      </c>
      <c r="H39" s="106"/>
      <c r="I39" s="106"/>
      <c r="J39" s="109"/>
      <c r="K39" s="106"/>
      <c r="L39" s="209">
        <f t="shared" si="5"/>
        <v>208326.73</v>
      </c>
    </row>
    <row r="40" spans="2:12" ht="31" x14ac:dyDescent="0.35">
      <c r="B40" s="224">
        <v>20</v>
      </c>
      <c r="C40" s="225">
        <f t="shared" si="4"/>
        <v>26</v>
      </c>
      <c r="D40" s="113" t="s">
        <v>792</v>
      </c>
      <c r="E40" s="113"/>
      <c r="F40" s="107" t="s">
        <v>96</v>
      </c>
      <c r="G40" s="106">
        <v>89867.15</v>
      </c>
      <c r="H40" s="106"/>
      <c r="I40" s="106"/>
      <c r="J40" s="109"/>
      <c r="K40" s="106"/>
      <c r="L40" s="209">
        <f t="shared" si="5"/>
        <v>89867.15</v>
      </c>
    </row>
    <row r="41" spans="2:12" x14ac:dyDescent="0.35">
      <c r="B41" s="224">
        <v>21</v>
      </c>
      <c r="C41" s="225">
        <f t="shared" si="4"/>
        <v>26</v>
      </c>
      <c r="D41" s="113" t="s">
        <v>793</v>
      </c>
      <c r="E41" s="113"/>
      <c r="F41" s="107" t="s">
        <v>95</v>
      </c>
      <c r="G41" s="106">
        <v>7908.48</v>
      </c>
      <c r="H41" s="106"/>
      <c r="I41" s="106"/>
      <c r="J41" s="109"/>
      <c r="K41" s="106"/>
      <c r="L41" s="209">
        <f t="shared" si="5"/>
        <v>7908.48</v>
      </c>
    </row>
    <row r="42" spans="2:12" x14ac:dyDescent="0.35">
      <c r="B42" s="224">
        <v>22</v>
      </c>
      <c r="C42" s="225">
        <f t="shared" si="4"/>
        <v>26</v>
      </c>
      <c r="D42" s="113" t="s">
        <v>794</v>
      </c>
      <c r="E42" s="113"/>
      <c r="F42" s="107" t="s">
        <v>95</v>
      </c>
      <c r="G42" s="106">
        <v>2686.43</v>
      </c>
      <c r="H42" s="106"/>
      <c r="I42" s="106"/>
      <c r="J42" s="109"/>
      <c r="K42" s="106"/>
      <c r="L42" s="209">
        <f t="shared" si="5"/>
        <v>2686.43</v>
      </c>
    </row>
    <row r="43" spans="2:12" x14ac:dyDescent="0.35">
      <c r="B43" s="224">
        <v>23</v>
      </c>
      <c r="C43" s="225">
        <f t="shared" si="4"/>
        <v>26</v>
      </c>
      <c r="D43" s="113" t="s">
        <v>794</v>
      </c>
      <c r="E43" s="113"/>
      <c r="F43" s="107" t="s">
        <v>96</v>
      </c>
      <c r="G43" s="106">
        <v>1790.95</v>
      </c>
      <c r="H43" s="106"/>
      <c r="I43" s="106"/>
      <c r="J43" s="109"/>
      <c r="K43" s="106"/>
      <c r="L43" s="209">
        <f t="shared" si="5"/>
        <v>1790.95</v>
      </c>
    </row>
    <row r="44" spans="2:12" x14ac:dyDescent="0.35">
      <c r="B44" s="224">
        <v>24</v>
      </c>
      <c r="C44" s="225">
        <f t="shared" si="4"/>
        <v>26</v>
      </c>
      <c r="D44" s="113" t="s">
        <v>795</v>
      </c>
      <c r="E44" s="113"/>
      <c r="F44" s="107" t="s">
        <v>96</v>
      </c>
      <c r="G44" s="106">
        <v>67915.64</v>
      </c>
      <c r="H44" s="106"/>
      <c r="I44" s="106"/>
      <c r="J44" s="109"/>
      <c r="K44" s="106"/>
      <c r="L44" s="209">
        <f t="shared" si="5"/>
        <v>67915.64</v>
      </c>
    </row>
    <row r="45" spans="2:12" x14ac:dyDescent="0.35">
      <c r="B45" s="224">
        <v>25</v>
      </c>
      <c r="C45" s="225">
        <f t="shared" si="4"/>
        <v>26</v>
      </c>
      <c r="D45" s="113" t="s">
        <v>796</v>
      </c>
      <c r="E45" s="113"/>
      <c r="F45" s="107" t="s">
        <v>96</v>
      </c>
      <c r="G45" s="106">
        <v>34521</v>
      </c>
      <c r="H45" s="106"/>
      <c r="I45" s="106"/>
      <c r="J45" s="109"/>
      <c r="K45" s="106"/>
      <c r="L45" s="209">
        <f t="shared" si="5"/>
        <v>34521</v>
      </c>
    </row>
    <row r="46" spans="2:12" x14ac:dyDescent="0.35">
      <c r="B46" s="224">
        <v>26</v>
      </c>
      <c r="C46" s="225" t="str">
        <f t="shared" si="4"/>
        <v/>
      </c>
      <c r="D46" s="113"/>
      <c r="E46" s="113"/>
      <c r="F46" s="107"/>
      <c r="G46" s="106"/>
      <c r="H46" s="106"/>
      <c r="I46" s="106"/>
      <c r="J46" s="109"/>
      <c r="K46" s="106"/>
      <c r="L46" s="209">
        <f t="shared" si="5"/>
        <v>0</v>
      </c>
    </row>
    <row r="47" spans="2:12" x14ac:dyDescent="0.35">
      <c r="B47" s="224">
        <v>27</v>
      </c>
      <c r="C47" s="225" t="str">
        <f t="shared" si="4"/>
        <v/>
      </c>
      <c r="D47" s="113"/>
      <c r="E47" s="113"/>
      <c r="F47" s="107"/>
      <c r="G47" s="106"/>
      <c r="H47" s="106"/>
      <c r="I47" s="106"/>
      <c r="J47" s="109"/>
      <c r="K47" s="106"/>
      <c r="L47" s="209">
        <f t="shared" si="5"/>
        <v>0</v>
      </c>
    </row>
    <row r="48" spans="2:12" x14ac:dyDescent="0.35">
      <c r="B48" s="224">
        <v>28</v>
      </c>
      <c r="C48" s="225" t="str">
        <f t="shared" si="4"/>
        <v/>
      </c>
      <c r="D48" s="113"/>
      <c r="E48" s="113"/>
      <c r="F48" s="107"/>
      <c r="G48" s="106"/>
      <c r="H48" s="106"/>
      <c r="I48" s="106"/>
      <c r="J48" s="109"/>
      <c r="K48" s="106"/>
      <c r="L48" s="209">
        <f t="shared" si="5"/>
        <v>0</v>
      </c>
    </row>
    <row r="49" spans="2:12" x14ac:dyDescent="0.35">
      <c r="B49" s="224">
        <v>29</v>
      </c>
      <c r="C49" s="225" t="str">
        <f t="shared" si="4"/>
        <v/>
      </c>
      <c r="D49" s="113"/>
      <c r="E49" s="113"/>
      <c r="F49" s="107"/>
      <c r="G49" s="106"/>
      <c r="H49" s="106"/>
      <c r="I49" s="106"/>
      <c r="J49" s="109"/>
      <c r="K49" s="106"/>
      <c r="L49" s="209">
        <f t="shared" si="5"/>
        <v>0</v>
      </c>
    </row>
    <row r="50" spans="2:12" x14ac:dyDescent="0.35">
      <c r="B50" s="224">
        <v>30</v>
      </c>
      <c r="C50" s="225" t="str">
        <f t="shared" si="4"/>
        <v/>
      </c>
      <c r="D50" s="113"/>
      <c r="E50" s="113"/>
      <c r="F50" s="107"/>
      <c r="G50" s="106"/>
      <c r="H50" s="106"/>
      <c r="I50" s="106"/>
      <c r="J50" s="109"/>
      <c r="K50" s="106"/>
      <c r="L50" s="209">
        <f t="shared" si="5"/>
        <v>0</v>
      </c>
    </row>
    <row r="51" spans="2:12" x14ac:dyDescent="0.35">
      <c r="B51" s="224">
        <v>31</v>
      </c>
      <c r="C51" s="225" t="str">
        <f t="shared" si="4"/>
        <v/>
      </c>
      <c r="D51" s="113"/>
      <c r="E51" s="113"/>
      <c r="F51" s="107"/>
      <c r="G51" s="106"/>
      <c r="H51" s="106"/>
      <c r="I51" s="106"/>
      <c r="J51" s="109"/>
      <c r="K51" s="106"/>
      <c r="L51" s="209">
        <f t="shared" si="5"/>
        <v>0</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4.5" zeroHeight="1" x14ac:dyDescent="0.35"/>
  <cols>
    <col min="1" max="1" width="128.08984375" style="138" customWidth="1"/>
    <col min="2" max="16384" width="9.089843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4" zoomScale="80" zoomScaleNormal="80" zoomScaleSheetLayoutView="40" zoomScalePageLayoutView="80" workbookViewId="0">
      <selection activeCell="I27" sqref="I27"/>
    </sheetView>
  </sheetViews>
  <sheetFormatPr defaultColWidth="0" defaultRowHeight="15.5" zeroHeight="1" x14ac:dyDescent="0.35"/>
  <cols>
    <col min="1" max="1" width="2.6328125" style="20" customWidth="1"/>
    <col min="2" max="2" width="6.6328125" style="20" customWidth="1"/>
    <col min="3" max="3" width="15.36328125" style="28" customWidth="1"/>
    <col min="4" max="5" width="46.90625" style="344" customWidth="1"/>
    <col min="6" max="6" width="37" style="344" bestFit="1" customWidth="1"/>
    <col min="7" max="7" width="26" style="344" bestFit="1" customWidth="1"/>
    <col min="8" max="8" width="20.6328125" style="344" bestFit="1" customWidth="1"/>
    <col min="9" max="9" width="20" style="344" bestFit="1" customWidth="1"/>
    <col min="10" max="10" width="30.90625" style="344" customWidth="1"/>
    <col min="11" max="11" width="31.54296875" style="20" bestFit="1" customWidth="1"/>
    <col min="12" max="12" width="27.453125" style="20" bestFit="1" customWidth="1"/>
    <col min="13" max="13" width="23.08984375" style="20" customWidth="1"/>
    <col min="14" max="15" width="26.453125" style="20" bestFit="1" customWidth="1"/>
    <col min="16" max="16" width="22.36328125" style="20" customWidth="1"/>
    <col min="17" max="17" width="18.90625" style="20" bestFit="1" customWidth="1"/>
    <col min="18" max="18" width="15" style="144" hidden="1" customWidth="1"/>
    <col min="19" max="24" width="15" hidden="1" customWidth="1"/>
    <col min="25" max="40" width="9.08984375" hidden="1" customWidth="1"/>
    <col min="41" max="16384" width="9.089843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Mono</v>
      </c>
      <c r="E9" s="20" t="str">
        <f>IF(ISBLANK('1. Information'!D11),"",'1. Information'!D11)</f>
        <v>Mono</v>
      </c>
      <c r="F9" s="190" t="s">
        <v>1</v>
      </c>
      <c r="G9" s="226">
        <f>IF(ISBLANK('1. Information'!D9),"",'1. Information'!D9)</f>
        <v>44945</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v>1914.48</v>
      </c>
      <c r="G15" s="109"/>
      <c r="H15" s="109"/>
      <c r="I15" s="109"/>
      <c r="J15" s="109"/>
      <c r="K15" s="204">
        <f>SUM(F15:J15)</f>
        <v>1914.48</v>
      </c>
      <c r="L15"/>
      <c r="M15"/>
      <c r="N15"/>
      <c r="O15"/>
      <c r="P15"/>
      <c r="Q15"/>
      <c r="AL15" s="20"/>
      <c r="AM15" s="20"/>
      <c r="AN15" s="20"/>
    </row>
    <row r="16" spans="1:40" ht="15" customHeight="1" x14ac:dyDescent="0.35">
      <c r="B16" s="183">
        <v>2</v>
      </c>
      <c r="C16" s="135" t="s">
        <v>119</v>
      </c>
      <c r="D16" s="205"/>
      <c r="E16" s="208"/>
      <c r="F16" s="109">
        <v>0</v>
      </c>
      <c r="G16" s="109"/>
      <c r="H16" s="109"/>
      <c r="I16" s="109"/>
      <c r="J16" s="109"/>
      <c r="K16" s="204">
        <f t="shared" ref="K16:K22" si="0">SUM(F16:J16)</f>
        <v>0</v>
      </c>
      <c r="L16"/>
      <c r="M16"/>
      <c r="N16"/>
      <c r="O16"/>
      <c r="P16"/>
      <c r="Q16"/>
      <c r="AL16" s="20"/>
      <c r="AM16" s="20"/>
      <c r="AN16" s="20"/>
    </row>
    <row r="17" spans="2:40" ht="15" customHeight="1" x14ac:dyDescent="0.35">
      <c r="B17" s="183">
        <v>3</v>
      </c>
      <c r="C17" s="135" t="s">
        <v>131</v>
      </c>
      <c r="D17" s="205"/>
      <c r="E17" s="208"/>
      <c r="F17" s="109">
        <v>56832.15</v>
      </c>
      <c r="G17" s="109"/>
      <c r="H17" s="109"/>
      <c r="I17" s="109"/>
      <c r="J17" s="109"/>
      <c r="K17" s="204">
        <f t="shared" si="0"/>
        <v>56832.15</v>
      </c>
      <c r="L17"/>
      <c r="M17"/>
      <c r="N17"/>
      <c r="O17"/>
      <c r="P17"/>
      <c r="Q17"/>
      <c r="AL17" s="20"/>
      <c r="AM17" s="20"/>
      <c r="AN17" s="20"/>
    </row>
    <row r="18" spans="2:40" ht="15" customHeight="1" x14ac:dyDescent="0.35">
      <c r="B18" s="183">
        <v>4</v>
      </c>
      <c r="C18" s="135" t="s">
        <v>288</v>
      </c>
      <c r="D18" s="205"/>
      <c r="E18" s="208"/>
      <c r="F18" s="109"/>
      <c r="G18" s="207"/>
      <c r="H18" s="207"/>
      <c r="I18" s="207"/>
      <c r="J18" s="207"/>
      <c r="K18" s="204">
        <f>F18</f>
        <v>0</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414731.44000000006</v>
      </c>
      <c r="G21" s="235">
        <f>SUMIF($G$34:$G$133,"Combined Summary",M$34:M$133) + SUMIF($F$34:$F$133,"Standalone",M$34:M$133)</f>
        <v>0</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414731.44000000006</v>
      </c>
      <c r="L21"/>
      <c r="M21"/>
      <c r="N21"/>
      <c r="O21"/>
      <c r="P21"/>
      <c r="Q21"/>
      <c r="AL21" s="20"/>
      <c r="AM21" s="20"/>
      <c r="AN21" s="20"/>
    </row>
    <row r="22" spans="2:40" ht="30.9" customHeight="1" x14ac:dyDescent="0.35">
      <c r="B22" s="236">
        <v>8</v>
      </c>
      <c r="C22" s="237" t="s">
        <v>304</v>
      </c>
      <c r="D22" s="177"/>
      <c r="E22" s="238"/>
      <c r="F22" s="239">
        <f>SUM(F15:F17,F20:F21)</f>
        <v>473478.07000000007</v>
      </c>
      <c r="G22" s="239">
        <f t="shared" ref="G22:J22" si="2">SUM(G15:G17,G20:G21)</f>
        <v>0</v>
      </c>
      <c r="H22" s="239">
        <f t="shared" si="2"/>
        <v>0</v>
      </c>
      <c r="I22" s="239">
        <f t="shared" si="2"/>
        <v>0</v>
      </c>
      <c r="J22" s="239">
        <f t="shared" si="2"/>
        <v>0</v>
      </c>
      <c r="K22" s="239">
        <f t="shared" si="0"/>
        <v>473478.07000000007</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0.54136846929362537</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26</v>
      </c>
      <c r="D34" s="113" t="s">
        <v>799</v>
      </c>
      <c r="E34" s="113" t="s">
        <v>798</v>
      </c>
      <c r="F34" s="123" t="s">
        <v>125</v>
      </c>
      <c r="G34" s="123" t="s">
        <v>122</v>
      </c>
      <c r="H34" s="24"/>
      <c r="I34" s="27">
        <v>1</v>
      </c>
      <c r="J34" s="27">
        <v>1</v>
      </c>
      <c r="K34" s="260">
        <f>IF(OR(G34="Combined Summary",F34="Standalone"),(SUMPRODUCT(--(D$34:D$133=D34),I$34:I$133,J$34:J$133)),"")</f>
        <v>1</v>
      </c>
      <c r="L34" s="106">
        <v>162781.14000000001</v>
      </c>
      <c r="M34" s="112"/>
      <c r="N34" s="22"/>
      <c r="O34" s="22"/>
      <c r="P34" s="22"/>
      <c r="Q34" s="261">
        <f>SUM(L34:P34)</f>
        <v>162781.14000000001</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26</v>
      </c>
      <c r="D35" s="113" t="s">
        <v>800</v>
      </c>
      <c r="E35" s="113" t="s">
        <v>798</v>
      </c>
      <c r="F35" s="123" t="s">
        <v>125</v>
      </c>
      <c r="G35" s="123" t="s">
        <v>127</v>
      </c>
      <c r="H35" s="24"/>
      <c r="I35" s="27">
        <v>1</v>
      </c>
      <c r="J35" s="27">
        <v>0.15</v>
      </c>
      <c r="K35" s="260">
        <f t="shared" ref="K35:K98" si="4">IF(OR(G35="Combined Summary",F35="Standalone"),(SUMPRODUCT(--(D$34:D$133=D35),I$34:I$133,J$34:J$133)),"")</f>
        <v>0.15</v>
      </c>
      <c r="L35" s="106">
        <v>27518.18</v>
      </c>
      <c r="M35" s="112"/>
      <c r="N35" s="22"/>
      <c r="O35" s="22"/>
      <c r="P35" s="22"/>
      <c r="Q35" s="261">
        <f t="shared" ref="Q35:Q98" si="5">SUM(L35:P35)</f>
        <v>27518.18</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26</v>
      </c>
      <c r="D36" s="113" t="s">
        <v>801</v>
      </c>
      <c r="E36" s="113" t="s">
        <v>798</v>
      </c>
      <c r="F36" s="123" t="s">
        <v>125</v>
      </c>
      <c r="G36" s="123" t="s">
        <v>121</v>
      </c>
      <c r="H36" s="24"/>
      <c r="I36" s="27">
        <v>1</v>
      </c>
      <c r="J36" s="27">
        <v>0.85</v>
      </c>
      <c r="K36" s="260">
        <f t="shared" si="4"/>
        <v>0.85</v>
      </c>
      <c r="L36" s="106">
        <v>49121.01</v>
      </c>
      <c r="M36" s="112"/>
      <c r="N36" s="22"/>
      <c r="O36" s="22"/>
      <c r="P36" s="22"/>
      <c r="Q36" s="261">
        <f t="shared" si="5"/>
        <v>49121.01</v>
      </c>
      <c r="R36" s="146">
        <f t="shared" si="6"/>
        <v>1</v>
      </c>
      <c r="S36" s="148" t="str">
        <f t="shared" si="7"/>
        <v/>
      </c>
      <c r="AL36" s="20"/>
      <c r="AM36" s="20"/>
      <c r="AN36" s="20"/>
    </row>
    <row r="37" spans="2:40" x14ac:dyDescent="0.35">
      <c r="B37" s="236">
        <v>13</v>
      </c>
      <c r="C37" s="259">
        <f t="shared" si="3"/>
        <v>26</v>
      </c>
      <c r="D37" s="113" t="s">
        <v>802</v>
      </c>
      <c r="E37" s="113" t="s">
        <v>798</v>
      </c>
      <c r="F37" s="123" t="s">
        <v>125</v>
      </c>
      <c r="G37" s="123" t="s">
        <v>121</v>
      </c>
      <c r="H37" s="24"/>
      <c r="I37" s="27">
        <v>1</v>
      </c>
      <c r="J37" s="27">
        <v>0</v>
      </c>
      <c r="K37" s="260">
        <f t="shared" si="4"/>
        <v>0</v>
      </c>
      <c r="L37" s="106">
        <v>61401.26</v>
      </c>
      <c r="M37" s="112"/>
      <c r="N37" s="22"/>
      <c r="O37" s="22"/>
      <c r="P37" s="22"/>
      <c r="Q37" s="261">
        <f t="shared" si="5"/>
        <v>61401.26</v>
      </c>
      <c r="R37" s="146">
        <f t="shared" si="6"/>
        <v>1</v>
      </c>
      <c r="S37" s="148" t="str">
        <f t="shared" si="7"/>
        <v/>
      </c>
      <c r="AL37" s="20"/>
      <c r="AM37" s="20"/>
      <c r="AN37" s="20"/>
    </row>
    <row r="38" spans="2:40" x14ac:dyDescent="0.35">
      <c r="B38" s="236">
        <v>14</v>
      </c>
      <c r="C38" s="259">
        <f t="shared" si="3"/>
        <v>26</v>
      </c>
      <c r="D38" s="113" t="s">
        <v>803</v>
      </c>
      <c r="E38" s="113" t="s">
        <v>798</v>
      </c>
      <c r="F38" s="123" t="s">
        <v>125</v>
      </c>
      <c r="G38" s="123" t="s">
        <v>118</v>
      </c>
      <c r="H38" s="24"/>
      <c r="I38" s="27">
        <v>1</v>
      </c>
      <c r="J38" s="27">
        <v>0.5</v>
      </c>
      <c r="K38" s="260">
        <f t="shared" si="4"/>
        <v>0.5</v>
      </c>
      <c r="L38" s="106">
        <v>76747.64</v>
      </c>
      <c r="M38" s="112"/>
      <c r="N38" s="22"/>
      <c r="O38" s="22"/>
      <c r="P38" s="22"/>
      <c r="Q38" s="261">
        <f t="shared" si="5"/>
        <v>76747.64</v>
      </c>
      <c r="R38" s="146">
        <f t="shared" si="6"/>
        <v>1</v>
      </c>
      <c r="S38" s="148" t="str">
        <f t="shared" si="7"/>
        <v/>
      </c>
      <c r="AL38" s="20"/>
      <c r="AM38" s="20"/>
      <c r="AN38" s="20"/>
    </row>
    <row r="39" spans="2:40" x14ac:dyDescent="0.35">
      <c r="B39" s="236">
        <v>15</v>
      </c>
      <c r="C39" s="259">
        <f t="shared" si="3"/>
        <v>26</v>
      </c>
      <c r="D39" s="113" t="s">
        <v>804</v>
      </c>
      <c r="E39" s="113" t="s">
        <v>798</v>
      </c>
      <c r="F39" s="123" t="s">
        <v>125</v>
      </c>
      <c r="G39" s="123" t="s">
        <v>128</v>
      </c>
      <c r="H39" s="24"/>
      <c r="I39" s="27">
        <v>1</v>
      </c>
      <c r="J39" s="27">
        <v>0.25</v>
      </c>
      <c r="K39" s="260">
        <f t="shared" si="4"/>
        <v>0.25</v>
      </c>
      <c r="L39" s="106">
        <v>37162.21</v>
      </c>
      <c r="M39" s="112"/>
      <c r="N39" s="22"/>
      <c r="O39" s="22"/>
      <c r="P39" s="22"/>
      <c r="Q39" s="261">
        <f t="shared" si="5"/>
        <v>37162.21</v>
      </c>
      <c r="R39" s="146">
        <f t="shared" si="6"/>
        <v>1</v>
      </c>
      <c r="S39" s="148" t="str">
        <f t="shared" si="7"/>
        <v/>
      </c>
      <c r="AL39" s="20"/>
      <c r="AM39" s="20"/>
      <c r="AN39" s="20"/>
    </row>
    <row r="40" spans="2:40" x14ac:dyDescent="0.35">
      <c r="B40" s="236">
        <v>16</v>
      </c>
      <c r="C40" s="259" t="str">
        <f t="shared" si="3"/>
        <v/>
      </c>
      <c r="D40" s="113"/>
      <c r="E40" s="113"/>
      <c r="F40" s="123"/>
      <c r="G40" s="123"/>
      <c r="H40" s="24"/>
      <c r="I40" s="27"/>
      <c r="J40" s="27"/>
      <c r="K40" s="260" t="str">
        <f t="shared" si="4"/>
        <v/>
      </c>
      <c r="L40" s="106"/>
      <c r="M40" s="112"/>
      <c r="N40" s="22"/>
      <c r="O40" s="22"/>
      <c r="P40" s="22"/>
      <c r="Q40" s="261">
        <f t="shared" si="5"/>
        <v>0</v>
      </c>
      <c r="R40" s="146" t="str">
        <f t="shared" si="6"/>
        <v/>
      </c>
      <c r="S40" s="148" t="str">
        <f t="shared" si="7"/>
        <v/>
      </c>
      <c r="AL40" s="20"/>
      <c r="AM40" s="20"/>
      <c r="AN40" s="20"/>
    </row>
    <row r="41" spans="2:40" x14ac:dyDescent="0.35">
      <c r="B41" s="236">
        <v>17</v>
      </c>
      <c r="C41" s="259" t="str">
        <f t="shared" si="3"/>
        <v/>
      </c>
      <c r="D41" s="113"/>
      <c r="E41" s="113"/>
      <c r="F41" s="123"/>
      <c r="G41" s="123"/>
      <c r="H41" s="24"/>
      <c r="I41" s="27"/>
      <c r="J41" s="27"/>
      <c r="K41" s="260" t="str">
        <f t="shared" si="4"/>
        <v/>
      </c>
      <c r="L41" s="106"/>
      <c r="M41" s="112"/>
      <c r="N41" s="22"/>
      <c r="O41" s="22"/>
      <c r="P41" s="22"/>
      <c r="Q41" s="261">
        <f t="shared" si="5"/>
        <v>0</v>
      </c>
      <c r="R41" s="146" t="str">
        <f t="shared" si="6"/>
        <v/>
      </c>
      <c r="S41" s="148" t="str">
        <f t="shared" si="7"/>
        <v/>
      </c>
      <c r="AL41" s="20"/>
      <c r="AM41" s="20"/>
      <c r="AN41" s="20"/>
    </row>
    <row r="42" spans="2:40" x14ac:dyDescent="0.35">
      <c r="B42" s="236">
        <v>18</v>
      </c>
      <c r="C42" s="259" t="str">
        <f t="shared" si="3"/>
        <v/>
      </c>
      <c r="D42" s="113"/>
      <c r="E42" s="113"/>
      <c r="F42" s="123"/>
      <c r="G42" s="123"/>
      <c r="H42" s="24"/>
      <c r="I42" s="27"/>
      <c r="J42" s="27"/>
      <c r="K42" s="260" t="str">
        <f t="shared" si="4"/>
        <v/>
      </c>
      <c r="L42" s="106"/>
      <c r="M42" s="112"/>
      <c r="N42" s="22"/>
      <c r="O42" s="22"/>
      <c r="P42" s="22"/>
      <c r="Q42" s="261">
        <f t="shared" si="5"/>
        <v>0</v>
      </c>
      <c r="R42" s="146" t="str">
        <f t="shared" si="6"/>
        <v/>
      </c>
      <c r="S42" s="148" t="str">
        <f t="shared" si="7"/>
        <v/>
      </c>
      <c r="AL42" s="20"/>
      <c r="AM42" s="20"/>
      <c r="AN42" s="20"/>
    </row>
    <row r="43" spans="2:40" x14ac:dyDescent="0.35">
      <c r="B43" s="236">
        <v>19</v>
      </c>
      <c r="C43" s="259" t="str">
        <f t="shared" si="3"/>
        <v/>
      </c>
      <c r="D43" s="113"/>
      <c r="E43" s="113"/>
      <c r="F43" s="123"/>
      <c r="G43" s="123"/>
      <c r="H43" s="24"/>
      <c r="I43" s="27"/>
      <c r="J43" s="27"/>
      <c r="K43" s="260" t="str">
        <f t="shared" si="4"/>
        <v/>
      </c>
      <c r="L43" s="106"/>
      <c r="M43" s="112"/>
      <c r="N43" s="22"/>
      <c r="O43" s="22"/>
      <c r="P43" s="22"/>
      <c r="Q43" s="261">
        <f t="shared" si="5"/>
        <v>0</v>
      </c>
      <c r="R43" s="146" t="str">
        <f t="shared" si="6"/>
        <v/>
      </c>
      <c r="S43" s="148" t="str">
        <f t="shared" si="7"/>
        <v/>
      </c>
      <c r="AL43" s="20"/>
      <c r="AM43" s="20"/>
      <c r="AN43" s="20"/>
    </row>
    <row r="44" spans="2:40" x14ac:dyDescent="0.3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3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3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3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3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3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3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3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3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3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3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3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3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3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3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30" customWidth="1"/>
    <col min="2" max="3" width="9.08984375" style="330" hidden="1" customWidth="1"/>
    <col min="4" max="16384" width="9.089843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11</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DHCSDOC-1797567310-6312</_dlc_DocId>
    <_dlc_DocIdUrl xmlns="69bc34b3-1921-46c7-8c7a-d18363374b4b">
      <Url>https://dhcscagovauthoring/_layouts/15/DocIdRedir.aspx?ID=DHCSDOC-1797567310-6312</Url>
      <Description>DHCSDOC-1797567310-6312</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00E01B9-5076-457B-B6CA-B6095071BF40}"/>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 ds:uri="3d25fba0-cd86-4553-a945-78cf696fad16"/>
    <ds:schemaRef ds:uri="adc86cc0-b396-4da8-a459-ba6cbf5f1bf2"/>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69DD4EAD-249F-422A-8775-48E1709B2E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Mono-FY-21-22</dc:title>
  <dc:creator>Donna Ures</dc:creator>
  <cp:keywords/>
  <cp:lastModifiedBy>Johnson, Barbara@DHCS</cp:lastModifiedBy>
  <cp:lastPrinted>2019-01-14T22:40:46Z</cp:lastPrinted>
  <dcterms:created xsi:type="dcterms:W3CDTF">2017-07-05T19:48:18Z</dcterms:created>
  <dcterms:modified xsi:type="dcterms:W3CDTF">2023-01-31T23:42:49Z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14afb2db-7e4e-482b-bc02-91da841e2923</vt:lpwstr>
  </property>
  <property fmtid="{D5CDD505-2E9C-101B-9397-08002B2CF9AE}" pid="4" name="Remediated">
    <vt:bool>false</vt:bool>
  </property>
  <property fmtid="{D5CDD505-2E9C-101B-9397-08002B2CF9AE}" pid="5" name="MediaServiceImageTags">
    <vt:lpwstr/>
  </property>
  <property fmtid="{D5CDD505-2E9C-101B-9397-08002B2CF9AE}" pid="6" name="Division">
    <vt:lpwstr>11;#Community Services|c23dee46-a4de-4c29-8bbc-79830d9e7d7c</vt:lpwstr>
  </property>
</Properties>
</file>