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codeName="ThisWorkbook"/>
  <mc:AlternateContent xmlns:mc="http://schemas.openxmlformats.org/markup-compatibility/2006">
    <mc:Choice Requires="x15">
      <x15ac:absPath xmlns:x15ac="http://schemas.microsoft.com/office/spreadsheetml/2010/11/ac" url="T:\HHS\SOC\ASOC\MNH\SOCACCTG\21-22 Cost Reports\DHCS\MHSA-RER\"/>
    </mc:Choice>
  </mc:AlternateContent>
  <xr:revisionPtr revIDLastSave="0" documentId="13_ncr:1_{7363B2C0-120B-41D7-8C17-ABF29A5B7B70}" xr6:coauthVersionLast="47" xr6:coauthVersionMax="47" xr10:uidLastSave="{00000000-0000-0000-0000-000000000000}"/>
  <bookViews>
    <workbookView xWindow="38280" yWindow="-120" windowWidth="38640" windowHeight="21240" tabRatio="866" firstSheet="1" activeTab="11"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3" i="12" l="1"/>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0" i="5" l="1"/>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L29" i="8"/>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D9" i="5"/>
  <c r="C71" i="14"/>
  <c r="B71" i="14"/>
  <c r="E71" i="14" s="1"/>
  <c r="E70" i="14"/>
  <c r="C69" i="14"/>
  <c r="B69" i="14"/>
  <c r="E69" i="14" s="1"/>
  <c r="C35" i="5" l="1"/>
  <c r="C34" i="5"/>
  <c r="C36" i="5"/>
  <c r="C37" i="5"/>
  <c r="C38" i="5"/>
  <c r="C39" i="5"/>
  <c r="C29" i="8"/>
  <c r="C28" i="8"/>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D46" i="3" s="1"/>
  <c r="H8" i="12"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<sst xmlns="http://schemas.openxmlformats.org/spreadsheetml/2006/main" count="1471" uniqueCount="809">
  <si>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</si>
  <si>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</si>
  <si>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</si>
  <si>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</si>
  <si>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</si>
  <si>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</si>
  <si>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</si>
  <si>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</si>
  <si>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</si>
  <si>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</si>
  <si>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</si>
  <si>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</si>
  <si>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</si>
  <si>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</si>
  <si>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</si>
  <si>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</si>
  <si>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</si>
  <si>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</si>
  <si>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</si>
  <si>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</si>
  <si>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</si>
  <si>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</si>
  <si>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</si>
  <si>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</si>
  <si>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</si>
  <si>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</si>
  <si>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</si>
  <si>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</si>
  <si>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</si>
  <si>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</si>
  <si>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</si>
  <si>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</si>
  <si>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</si>
  <si>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</si>
  <si>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</si>
  <si>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</si>
  <si>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</si>
  <si>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</si>
  <si>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</si>
  <si>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</si>
  <si>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</si>
  <si>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</si>
  <si>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</si>
  <si>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</si>
  <si>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</si>
  <si>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</si>
  <si>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</si>
  <si>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</si>
  <si>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</si>
  <si>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</si>
  <si>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</si>
  <si>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</si>
  <si>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</si>
  <si>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</si>
  <si>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</si>
  <si>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</si>
  <si>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</si>
  <si>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</si>
  <si>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</si>
  <si>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</si>
  <si>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</si>
  <si>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</si>
  <si>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</si>
  <si>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</si>
  <si>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</si>
  <si>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</si>
  <si>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</si>
  <si>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</si>
  <si>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</si>
  <si>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</si>
  <si>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</si>
  <si>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</si>
  <si>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</si>
  <si>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</si>
  <si>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</si>
  <si>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</si>
  <si>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</si>
  <si>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</si>
  <si>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</si>
  <si>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</si>
  <si>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</si>
  <si>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</si>
  <si>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</si>
  <si>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</si>
  <si>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</si>
  <si>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</si>
  <si>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</si>
  <si>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</si>
  <si>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</si>
  <si>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</si>
  <si>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</si>
  <si>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</si>
  <si>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</si>
  <si>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</si>
  <si>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</si>
  <si>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</si>
  <si>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</si>
  <si>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</si>
  <si>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</si>
  <si>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</si>
  <si>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</si>
  <si>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</si>
  <si>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</si>
  <si>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</si>
  <si>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</si>
  <si>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</si>
  <si>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</si>
  <si>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</si>
  <si>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</si>
  <si>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</si>
  <si>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</si>
  <si>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</si>
  <si>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</si>
  <si>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</si>
  <si>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</si>
  <si>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</si>
  <si>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</si>
  <si>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</si>
  <si>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</si>
  <si>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</si>
  <si>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</si>
  <si>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</si>
  <si>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</si>
  <si>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</si>
  <si>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</si>
  <si>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</si>
  <si>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</si>
  <si>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</si>
  <si>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</si>
  <si>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</si>
  <si>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</si>
  <si>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</si>
  <si>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</si>
  <si>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</si>
  <si>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</si>
  <si>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</si>
  <si>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</si>
  <si>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</si>
  <si>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</si>
  <si>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</si>
  <si>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</si>
  <si>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</si>
  <si>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</si>
  <si>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</si>
  <si>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</si>
  <si>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</si>
  <si>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</si>
  <si>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</si>
  <si>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</si>
  <si>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</si>
  <si>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</si>
  <si>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</si>
  <si>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</si>
  <si>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</si>
  <si>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</si>
  <si>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</si>
  <si>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</si>
  <si>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</si>
  <si>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</si>
  <si>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</si>
  <si>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</si>
  <si>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</si>
  <si>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</si>
  <si>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</si>
  <si>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</si>
  <si>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</si>
  <si>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</si>
  <si>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</si>
  <si>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</si>
  <si>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</si>
  <si>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</si>
  <si>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</si>
  <si>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</si>
  <si>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</si>
  <si>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</si>
  <si>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</si>
  <si>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</si>
  <si>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</si>
  <si>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</si>
  <si>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</si>
  <si>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</si>
  <si>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</si>
  <si>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</si>
  <si>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</si>
  <si>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</si>
  <si>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</si>
  <si>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</si>
  <si>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</si>
  <si>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</si>
  <si>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</si>
  <si>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</si>
  <si>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</si>
  <si>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</si>
  <si>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</si>
  <si>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</si>
  <si>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</si>
  <si>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</si>
  <si>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</si>
  <si>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</si>
  <si>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</si>
  <si>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</si>
  <si>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</si>
  <si>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</si>
  <si>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</si>
  <si>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</si>
  <si>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</si>
  <si>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</si>
  <si>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</si>
  <si>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</si>
  <si>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</si>
  <si>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</si>
  <si>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</si>
  <si>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</si>
  <si>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</si>
  <si>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</si>
  <si>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</si>
  <si>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</si>
  <si>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</si>
  <si>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</si>
  <si>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</si>
  <si>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</si>
  <si>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</si>
  <si>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</si>
  <si>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</si>
  <si>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</si>
  <si>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</si>
  <si>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</si>
  <si>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</si>
  <si>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</si>
  <si>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</si>
  <si>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</si>
  <si>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</si>
  <si>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</si>
  <si>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</si>
  <si>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</si>
  <si>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</si>
  <si>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</si>
  <si>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</si>
  <si>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</si>
  <si>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</si>
  <si>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</si>
  <si>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</si>
  <si>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</si>
  <si>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</si>
  <si>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</si>
  <si>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</si>
  <si>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</si>
  <si>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</si>
  <si>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</si>
  <si>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</si>
  <si>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</si>
  <si>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</si>
  <si>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</si>
  <si>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</si>
  <si>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</si>
  <si>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</si>
  <si>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</si>
  <si>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</si>
  <si>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</si>
  <si>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</si>
  <si>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</si>
  <si>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</si>
  <si>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</si>
  <si>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</si>
  <si>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</si>
  <si>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</si>
  <si>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</si>
  <si>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</si>
  <si>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</si>
  <si>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</si>
  <si>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</si>
  <si>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</si>
  <si>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</si>
  <si>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</si>
  <si>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</si>
  <si>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</si>
  <si>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</si>
  <si>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</si>
  <si>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</si>
  <si>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</si>
  <si>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</si>
  <si>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</si>
  <si>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</si>
  <si>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</si>
  <si>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</si>
  <si>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</si>
  <si>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</si>
  <si>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</si>
  <si>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</si>
  <si>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</si>
  <si>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</si>
  <si>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</si>
  <si>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</si>
  <si>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</si>
  <si>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</si>
  <si>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</si>
  <si>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</si>
  <si>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</si>
  <si>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</si>
  <si>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</si>
  <si>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</si>
  <si>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</si>
  <si>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</si>
  <si>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</si>
  <si>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</si>
  <si>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</si>
  <si>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</si>
  <si>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</si>
  <si>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</si>
  <si>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</si>
  <si>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</si>
  <si>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</si>
  <si>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</si>
  <si>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</si>
  <si>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</si>
  <si>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</si>
  <si>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</si>
  <si>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</si>
  <si>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</si>
  <si>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</si>
  <si>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</si>
  <si>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</si>
  <si>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</si>
  <si>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</si>
  <si>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</si>
  <si>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</si>
  <si>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</si>
  <si>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</si>
  <si>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</si>
  <si>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</si>
  <si>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</si>
  <si>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</si>
  <si>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</si>
  <si>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</si>
  <si>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</si>
  <si>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</si>
  <si>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</si>
  <si>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</si>
  <si>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</si>
  <si>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</si>
  <si>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</si>
  <si>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</si>
  <si>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</si>
  <si>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</si>
  <si>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</si>
  <si>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</si>
  <si>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</si>
  <si>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</si>
  <si>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</si>
  <si>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</si>
  <si>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</si>
  <si>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</si>
  <si>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</si>
  <si>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</si>
  <si>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</si>
  <si>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</si>
  <si>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</si>
  <si>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</si>
  <si>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</si>
  <si>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</si>
  <si>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</si>
  <si>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</si>
  <si>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</si>
  <si>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</si>
  <si>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</si>
  <si>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</si>
  <si>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</si>
  <si>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</si>
  <si>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</si>
  <si>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</si>
  <si>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</si>
  <si>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</si>
  <si>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</si>
  <si>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</si>
  <si>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</si>
  <si>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</si>
  <si>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</si>
  <si>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</si>
  <si>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</si>
  <si>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</si>
  <si>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</si>
  <si>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</si>
  <si>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</si>
  <si>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</si>
  <si>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</si>
  <si>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</si>
  <si>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</si>
  <si>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</si>
  <si>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</si>
  <si>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</si>
  <si>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</si>
  <si>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</si>
  <si>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</si>
  <si>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</si>
  <si>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</si>
  <si>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</si>
  <si>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</si>
  <si>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</si>
  <si>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</si>
  <si>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</si>
  <si>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</si>
  <si>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</si>
  <si>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</si>
  <si>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</si>
  <si>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</si>
  <si>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</si>
  <si>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</si>
  <si>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</si>
  <si>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</si>
  <si>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</si>
  <si>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</si>
  <si>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</si>
  <si>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</si>
  <si>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</si>
  <si>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</si>
  <si>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</si>
  <si>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</si>
  <si>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</si>
  <si>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</si>
  <si>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</si>
  <si>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</si>
  <si>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</si>
  <si>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</si>
  <si>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</si>
  <si>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</si>
  <si>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</si>
  <si>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</si>
  <si>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</si>
  <si>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</si>
  <si>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</si>
  <si>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</si>
  <si>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</si>
  <si>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</si>
  <si>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</si>
  <si>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</si>
  <si>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</si>
  <si>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</si>
  <si>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</si>
  <si>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</si>
  <si>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</si>
  <si>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</si>
  <si>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</si>
  <si>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</si>
  <si>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</si>
  <si>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</si>
  <si>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</si>
  <si>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</si>
  <si>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</si>
  <si>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</si>
  <si>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</si>
  <si>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</si>
  <si>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</si>
  <si>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</si>
  <si>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</si>
  <si>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</si>
  <si>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</si>
  <si>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</si>
  <si>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</si>
  <si>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</si>
  <si>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</si>
  <si>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</si>
  <si>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</si>
  <si>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</si>
  <si>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</si>
  <si>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</si>
  <si>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</si>
  <si>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</si>
  <si>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</si>
  <si>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</si>
  <si>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</si>
  <si>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</si>
  <si>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</si>
  <si>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</si>
  <si>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</si>
  <si>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</si>
  <si>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</si>
  <si>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</si>
  <si>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</si>
  <si>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</si>
  <si>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</si>
  <si>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</si>
  <si>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</si>
  <si>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</si>
  <si>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</si>
  <si>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</si>
  <si>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</si>
  <si>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</si>
  <si>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</si>
  <si>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</si>
  <si>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</si>
  <si>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</si>
  <si>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</si>
  <si>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</si>
  <si>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</si>
  <si>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</si>
  <si>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</si>
  <si>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</si>
  <si>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</si>
  <si>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</si>
  <si>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</si>
  <si>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</si>
  <si>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</si>
  <si>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</si>
  <si>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</si>
  <si>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</si>
  <si>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</si>
  <si>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</si>
  <si>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</si>
  <si>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</si>
  <si>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</si>
  <si>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</si>
  <si>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</si>
  <si>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</si>
  <si>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</si>
  <si>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</si>
  <si>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</si>
  <si>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</si>
  <si>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</si>
  <si>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</si>
  <si>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</si>
  <si>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</si>
  <si>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</si>
  <si>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</si>
  <si>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</si>
  <si>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</si>
  <si>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</si>
  <si>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</si>
  <si>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</si>
  <si>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</si>
  <si>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</si>
  <si>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</si>
  <si>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</si>
  <si>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</si>
  <si>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</si>
  <si>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</si>
  <si>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</si>
  <si>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</si>
  <si>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</si>
  <si>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</si>
  <si>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</si>
  <si>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</si>
  <si>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</si>
  <si>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</si>
  <si>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</si>
  <si>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</si>
  <si>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</si>
  <si>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</si>
  <si>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</si>
  <si>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</si>
  <si>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</si>
  <si>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</si>
  <si>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</si>
  <si>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</si>
  <si>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</si>
  <si>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</si>
  <si>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</si>
  <si>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</si>
  <si>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</si>
  <si>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</si>
  <si>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</si>
  <si>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</si>
  <si>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</si>
  <si>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</si>
  <si>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</si>
  <si>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</si>
  <si>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</si>
  <si>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</si>
  <si>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</si>
  <si>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</si>
  <si>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</si>
  <si>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</si>
  <si>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</si>
  <si>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</si>
  <si>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</si>
  <si>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</si>
  <si>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</si>
  <si>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</si>
  <si>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</si>
  <si>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</si>
  <si>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</si>
  <si>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</si>
  <si>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</si>
  <si>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</si>
  <si>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</si>
  <si>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</si>
  <si>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</si>
  <si>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</si>
  <si>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</si>
  <si>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</si>
  <si>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</si>
  <si>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</si>
  <si>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</si>
  <si>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</si>
  <si>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</si>
  <si>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</si>
  <si>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</si>
  <si>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</si>
  <si>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</si>
  <si>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</si>
  <si>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</si>
  <si>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</si>
  <si>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</si>
  <si>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</si>
  <si>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</si>
  <si>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</si>
  <si>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</si>
  <si>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</si>
  <si>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</si>
  <si>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</si>
  <si>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</si>
  <si>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</si>
  <si>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</si>
  <si>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</si>
  <si>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</si>
  <si>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</si>
  <si>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</si>
  <si>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</si>
  <si>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</si>
  <si>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</si>
  <si>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</si>
  <si>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</si>
  <si>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</si>
  <si>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</si>
  <si>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</si>
  <si>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</si>
  <si>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</si>
  <si>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</si>
  <si>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</si>
  <si>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</si>
  <si>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</si>
  <si>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</si>
  <si>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</si>
  <si>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</si>
  <si>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</si>
  <si>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</si>
  <si>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</si>
  <si>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</si>
  <si>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</si>
  <si>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</si>
  <si>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</si>
  <si>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</si>
  <si>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</si>
  <si>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</si>
  <si>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</si>
  <si>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</si>
  <si>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</si>
  <si>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</si>
  <si>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</si>
  <si>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</si>
  <si>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</si>
  <si>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</si>
  <si>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</si>
  <si>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</si>
  <si>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</si>
  <si>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</si>
  <si>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</si>
  <si>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</si>
  <si>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</si>
  <si>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</si>
  <si>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</si>
  <si>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</si>
  <si>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</si>
  <si>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</si>
  <si>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</si>
  <si>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</si>
  <si>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</si>
  <si>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</si>
  <si>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</si>
  <si>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</si>
  <si>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</si>
  <si>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</si>
  <si>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</si>
  <si>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</si>
  <si>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</si>
  <si>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</si>
  <si>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</si>
  <si>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</si>
  <si>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</si>
  <si>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</si>
  <si>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</si>
  <si>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</si>
  <si>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</si>
  <si>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</si>
  <si>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</si>
  <si>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</si>
  <si>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</si>
  <si>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</si>
  <si>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</si>
  <si>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</si>
  <si>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</si>
  <si>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</si>
  <si>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</si>
  <si>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</si>
  <si>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</si>
  <si>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</si>
  <si>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</si>
  <si>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</si>
  <si>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</si>
  <si>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</si>
  <si>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</si>
  <si>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</si>
  <si>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</si>
  <si>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</si>
  <si>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</si>
  <si>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</si>
  <si>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</si>
  <si>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</si>
  <si>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</si>
  <si>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</si>
  <si>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</si>
  <si>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</si>
  <si>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</si>
  <si>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</si>
  <si>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</si>
  <si>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</si>
  <si>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</si>
  <si>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</si>
  <si>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</si>
  <si>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</si>
  <si>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</si>
  <si>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</si>
  <si>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</si>
  <si>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</si>
  <si>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</si>
  <si>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</si>
  <si>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</si>
  <si>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</si>
  <si>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</si>
  <si>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</si>
  <si>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</si>
  <si>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</si>
  <si>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</si>
  <si>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</si>
  <si>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</si>
  <si>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</si>
  <si>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</si>
  <si>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</si>
  <si>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</si>
  <si>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</si>
  <si>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</si>
  <si>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</si>
  <si>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</si>
  <si>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</si>
  <si>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</si>
  <si>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</si>
  <si>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</si>
  <si>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</si>
  <si>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</si>
  <si>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</si>
  <si>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</si>
  <si>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</si>
  <si>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</si>
  <si>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</si>
  <si>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</si>
  <si>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</si>
  <si>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</si>
  <si>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</si>
  <si>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</si>
  <si>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</si>
  <si>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</si>
  <si>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</si>
  <si>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</si>
  <si>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</si>
  <si>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</si>
  <si>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</si>
  <si>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</si>
  <si>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</si>
  <si>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</si>
  <si>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</si>
  <si>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</si>
  <si>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</si>
  <si>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</si>
  <si>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</si>
  <si>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</si>
  <si>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</si>
  <si>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</si>
  <si>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</si>
  <si>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</si>
  <si>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</si>
  <si>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</si>
  <si>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</si>
  <si>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</si>
  <si>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 xml:space="preserve">Full Service Partnership Program - Children's </t>
  </si>
  <si>
    <t>Full Service Partnership Program - TAY  to Older Adults</t>
  </si>
  <si>
    <t>Housing Supports (FSP)</t>
  </si>
  <si>
    <t>Integrated Peers Services (FSP)</t>
  </si>
  <si>
    <t>Wellness Centers (FSP)</t>
  </si>
  <si>
    <t>General System Transformation</t>
  </si>
  <si>
    <t>Mental Health Services</t>
  </si>
  <si>
    <t>Housing Supports (ST)</t>
  </si>
  <si>
    <t>Integrated Peers Services (ST)</t>
  </si>
  <si>
    <t>Crisis Services</t>
  </si>
  <si>
    <t>System Transformation Culturally Specific Supports</t>
  </si>
  <si>
    <t>Wellness Centers (ST)</t>
  </si>
  <si>
    <t>Outreach for Early Recognition of Mental Illness</t>
  </si>
  <si>
    <t>Stigma and Discrimination Reduction</t>
  </si>
  <si>
    <t>Homeless Integrated Care Coordination and Evaluation</t>
  </si>
  <si>
    <t>County Behavioral Health Facility Renovations</t>
  </si>
  <si>
    <t>AVATAR - Electronic Health Record Enhancements and Maintenance</t>
  </si>
  <si>
    <t>MHSA Data Portal - Licenses, Enhancements, Maintenance</t>
  </si>
  <si>
    <t>2021-22</t>
  </si>
  <si>
    <t>11512 B Ave</t>
  </si>
  <si>
    <t xml:space="preserve">Auburn </t>
  </si>
  <si>
    <t>Elizabeth Sira</t>
  </si>
  <si>
    <t>Senior Accountant</t>
  </si>
  <si>
    <t>esira@placer.ca.gov</t>
  </si>
  <si>
    <t>530-745-3138</t>
  </si>
  <si>
    <t>20/21</t>
  </si>
  <si>
    <t>Adj ending balance for Prudent Reserve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</si>
</sst>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58">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4"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5" fillId="0" borderId="0" xfId="0" applyFont="1"/>
    <xf numFmtId="0" fontId="24" fillId="0" borderId="0" xfId="0" applyFont="1"/>
    <xf numFmtId="9" fontId="33" fillId="0" borderId="0" xfId="1" applyFont="1" applyAlignment="1" applyProtection="1">
      <alignment horizontal="center"/>
    </xf>
    <xf numFmtId="0" fontId="35"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94"/>
  </cols>
  <sheetData>
    <row r="1" spans="1:6" ht="15.75" x14ac:dyDescent="0.25">
      <c r="A1" s="9" t="s">
        <v>218</v>
      </c>
    </row>
    <row r="2" spans="1:6" x14ac:dyDescent="0.2">
      <c r="A2" s="95" t="s">
        <v>220</v>
      </c>
    </row>
    <row r="3" spans="1:6" x14ac:dyDescent="0.2">
      <c r="A3" s="102" t="s">
        <v>219</v>
      </c>
    </row>
    <row r="16" spans="1:6" x14ac:dyDescent="0.2">
      <c r="F16" s="97"/>
    </row>
    <row r="26" spans="5:6" x14ac:dyDescent="0.2">
      <c r="E26" s="98"/>
    </row>
    <row r="28" spans="5:6" x14ac:dyDescent="0.2">
      <c r="F28" s="96"/>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zoomScale="80" zoomScaleNormal="80" zoomScaleSheetLayoutView="40" workbookViewId="0">
      <selection activeCell="F19" sqref="F19"/>
    </sheetView>
  </sheetViews>
  <sheetFormatPr defaultColWidth="9.140625" defaultRowHeight="15" zeroHeight="1" x14ac:dyDescent="0.2"/>
  <cols>
    <col min="1" max="1" width="2.7109375" style="20" customWidth="1"/>
    <col min="2" max="2" width="6.7109375" style="20" customWidth="1"/>
    <col min="3" max="3" width="9.5703125" style="20" customWidth="1"/>
    <col min="4" max="4" width="9.42578125" style="20" bestFit="1" customWidth="1"/>
    <col min="5" max="5" width="55.140625" style="20" customWidth="1"/>
    <col min="6" max="7" width="17.7109375" style="20" customWidth="1"/>
    <col min="8" max="8" width="31" style="20" bestFit="1" customWidth="1"/>
    <col min="9" max="9" width="24.85546875" style="20" customWidth="1"/>
    <col min="10" max="10" width="24.42578125" style="20" bestFit="1" customWidth="1"/>
    <col min="11" max="11" width="20.85546875" style="20" bestFit="1" customWidth="1"/>
    <col min="12" max="12" width="25.140625" style="20" bestFit="1" customWidth="1"/>
    <col min="13" max="13" width="26.5703125" style="20" customWidth="1"/>
    <col min="14" max="14" width="21.140625" style="20" bestFit="1" customWidth="1"/>
    <col min="15" max="15" width="20.140625" style="20" bestFit="1" customWidth="1"/>
    <col min="16" max="16" width="17.7109375" style="20" customWidth="1"/>
    <col min="17" max="17" width="18" style="20" bestFit="1" customWidth="1"/>
    <col min="18" max="16384" width="9.140625" style="20"/>
  </cols>
  <sheetData>
    <row r="1" spans="1:17" x14ac:dyDescent="0.2">
      <c r="A1" s="323" t="s">
        <v>776</v>
      </c>
      <c r="B1" s="324" t="s">
        <v>277</v>
      </c>
      <c r="E1" s="142"/>
      <c r="I1" s="142"/>
      <c r="L1" s="142"/>
      <c r="P1" s="326" t="s">
        <v>275</v>
      </c>
    </row>
    <row r="2" spans="1:17" ht="15.75" thickBot="1" x14ac:dyDescent="0.25">
      <c r="B2" s="325" t="s">
        <v>276</v>
      </c>
      <c r="C2" s="41"/>
      <c r="D2" s="41"/>
      <c r="E2" s="167"/>
      <c r="F2" s="41"/>
      <c r="G2" s="41"/>
      <c r="H2" s="41"/>
      <c r="I2" s="167"/>
      <c r="J2" s="41"/>
      <c r="K2" s="41"/>
      <c r="L2" s="167"/>
      <c r="M2" s="41"/>
      <c r="N2" s="41"/>
      <c r="O2" s="41"/>
      <c r="P2" s="167"/>
    </row>
    <row r="3" spans="1:17" x14ac:dyDescent="0.2">
      <c r="B3" s="12"/>
      <c r="C3" s="12"/>
      <c r="D3" s="12"/>
    </row>
    <row r="4" spans="1:17" s="102" customFormat="1" x14ac:dyDescent="0.2">
      <c r="B4" s="327" t="s">
        <v>743</v>
      </c>
    </row>
    <row r="5" spans="1:17" ht="18" x14ac:dyDescent="0.25">
      <c r="B5" s="346" t="str">
        <f>'1. Information'!B5</f>
        <v>Annual Mental Health Services Act (MHSA) Revenue and Expenditure Report</v>
      </c>
      <c r="C5" s="4"/>
      <c r="D5" s="4"/>
      <c r="E5" s="4"/>
      <c r="F5" s="4"/>
      <c r="G5" s="4"/>
      <c r="H5" s="4"/>
      <c r="I5" s="4"/>
      <c r="J5" s="4"/>
      <c r="K5" s="5"/>
      <c r="L5" s="4"/>
      <c r="M5" s="4"/>
      <c r="N5" s="4"/>
      <c r="O5" s="4"/>
    </row>
    <row r="6" spans="1:17" ht="18" x14ac:dyDescent="0.2">
      <c r="B6" s="347" t="str">
        <f>'1. Information'!B6</f>
        <v>Fiscal Year: 2021-22</v>
      </c>
      <c r="C6" s="6"/>
      <c r="D6" s="6"/>
      <c r="E6" s="6"/>
      <c r="F6" s="6"/>
      <c r="G6" s="6"/>
      <c r="H6" s="6"/>
      <c r="I6" s="6"/>
      <c r="J6" s="6"/>
      <c r="K6" s="7"/>
      <c r="L6" s="6"/>
      <c r="M6" s="6"/>
      <c r="N6" s="6"/>
      <c r="O6" s="6"/>
    </row>
    <row r="7" spans="1:17" ht="18" x14ac:dyDescent="0.25">
      <c r="B7" s="346" t="s">
        <v>292</v>
      </c>
      <c r="C7" s="4"/>
      <c r="D7" s="4"/>
      <c r="E7" s="4"/>
      <c r="F7" s="4"/>
      <c r="G7" s="4"/>
      <c r="H7" s="4"/>
      <c r="I7" s="4"/>
      <c r="J7" s="4"/>
      <c r="K7" s="5"/>
      <c r="L7" s="4"/>
      <c r="M7" s="4"/>
      <c r="N7" s="4"/>
      <c r="O7" s="4"/>
    </row>
    <row r="8" spans="1:17" ht="15.75" x14ac:dyDescent="0.25">
      <c r="C8" s="5"/>
      <c r="D8" s="5"/>
      <c r="E8" s="5"/>
      <c r="F8" s="5"/>
      <c r="G8" s="5"/>
      <c r="H8" s="5"/>
      <c r="I8" s="5"/>
      <c r="J8" s="5"/>
      <c r="K8" s="5"/>
      <c r="L8" s="5"/>
      <c r="M8" s="4"/>
      <c r="N8" s="4"/>
      <c r="O8" s="4"/>
      <c r="P8" s="4"/>
    </row>
    <row r="9" spans="1:17" ht="15.75" x14ac:dyDescent="0.25">
      <c r="B9" s="135" t="s">
        <v>0</v>
      </c>
      <c r="C9" s="205"/>
      <c r="D9" s="206"/>
      <c r="E9" s="152" t="str">
        <f>IF(ISBLANK('1. Information'!D11),"",'1. Information'!D11)</f>
        <v>Placer</v>
      </c>
      <c r="G9" s="190" t="s">
        <v>1</v>
      </c>
      <c r="H9" s="226">
        <f>IF(ISBLANK('1. Information'!D9),"",'1. Information'!D9)</f>
        <v>44957</v>
      </c>
      <c r="I9" s="21"/>
      <c r="J9" s="21"/>
      <c r="K9" s="5"/>
      <c r="L9" s="5"/>
      <c r="M9" s="5"/>
      <c r="N9" s="5"/>
      <c r="O9" s="5"/>
      <c r="P9" s="5"/>
      <c r="Q9" s="5"/>
    </row>
    <row r="10" spans="1:17" ht="15.75" x14ac:dyDescent="0.25">
      <c r="B10" s="3"/>
      <c r="C10" s="3"/>
      <c r="D10" s="3"/>
      <c r="F10" s="3"/>
      <c r="G10" s="21"/>
      <c r="H10" s="21"/>
      <c r="I10" s="21"/>
      <c r="J10" s="5"/>
      <c r="K10" s="5"/>
      <c r="L10" s="5"/>
      <c r="M10" s="5"/>
      <c r="N10" s="5"/>
      <c r="O10" s="5"/>
      <c r="P10" s="5"/>
    </row>
    <row r="11" spans="1:17" ht="18.75" thickBot="1" x14ac:dyDescent="0.3">
      <c r="B11" s="216" t="s">
        <v>214</v>
      </c>
      <c r="C11" s="193"/>
      <c r="D11" s="193"/>
      <c r="E11" s="227"/>
      <c r="F11" s="227"/>
      <c r="G11" s="227"/>
      <c r="H11" s="229"/>
      <c r="I11" s="229"/>
      <c r="J11" s="262"/>
      <c r="K11" s="262"/>
      <c r="L11" s="5"/>
      <c r="M11" s="5"/>
      <c r="N11" s="5"/>
      <c r="O11"/>
      <c r="P11" s="5"/>
    </row>
    <row r="12" spans="1:17" ht="16.5" thickTop="1" x14ac:dyDescent="0.25">
      <c r="B12" s="9"/>
      <c r="C12" s="3"/>
      <c r="D12" s="3"/>
      <c r="H12" s="21"/>
      <c r="I12" s="21"/>
      <c r="J12" s="5"/>
      <c r="K12" s="5"/>
      <c r="L12" s="5"/>
      <c r="M12" s="5"/>
      <c r="N12" s="5"/>
      <c r="O12"/>
      <c r="P12" s="5"/>
    </row>
    <row r="13" spans="1:17" ht="15.75" x14ac:dyDescent="0.25">
      <c r="B13" s="348"/>
      <c r="C13" s="3"/>
      <c r="D13" s="3"/>
      <c r="F13" s="183" t="s">
        <v>23</v>
      </c>
      <c r="G13" s="198" t="s">
        <v>25</v>
      </c>
      <c r="H13" s="231" t="s">
        <v>27</v>
      </c>
      <c r="I13" s="231" t="s">
        <v>202</v>
      </c>
      <c r="J13" s="251" t="s">
        <v>203</v>
      </c>
      <c r="K13" s="183" t="s">
        <v>204</v>
      </c>
      <c r="L13" s="149"/>
      <c r="M13"/>
      <c r="N13"/>
    </row>
    <row r="14" spans="1:17" ht="65.25" customHeight="1" x14ac:dyDescent="0.25">
      <c r="F14" s="199" t="s">
        <v>294</v>
      </c>
      <c r="G14" s="201" t="s">
        <v>4</v>
      </c>
      <c r="H14" s="200" t="s">
        <v>5</v>
      </c>
      <c r="I14" s="200" t="s">
        <v>26</v>
      </c>
      <c r="J14" s="200" t="s">
        <v>12</v>
      </c>
      <c r="K14" s="258" t="s">
        <v>222</v>
      </c>
      <c r="L14"/>
      <c r="M14"/>
      <c r="N14"/>
    </row>
    <row r="15" spans="1:17" ht="15.75" x14ac:dyDescent="0.25">
      <c r="B15" s="236">
        <v>1</v>
      </c>
      <c r="C15" s="263" t="s">
        <v>142</v>
      </c>
      <c r="D15" s="205"/>
      <c r="E15" s="206"/>
      <c r="F15" s="109">
        <v>0</v>
      </c>
      <c r="G15" s="109"/>
      <c r="H15" s="109"/>
      <c r="I15" s="109"/>
      <c r="J15" s="109"/>
      <c r="K15" s="209">
        <f>SUM(F15:J15)</f>
        <v>0</v>
      </c>
      <c r="L15"/>
      <c r="M15"/>
      <c r="N15"/>
    </row>
    <row r="16" spans="1:17" ht="15.75" x14ac:dyDescent="0.25">
      <c r="B16" s="236">
        <v>2</v>
      </c>
      <c r="C16" s="263" t="s">
        <v>143</v>
      </c>
      <c r="D16" s="205"/>
      <c r="E16" s="206"/>
      <c r="F16" s="109">
        <v>822</v>
      </c>
      <c r="G16" s="109"/>
      <c r="H16" s="109"/>
      <c r="I16" s="109"/>
      <c r="J16" s="109"/>
      <c r="K16" s="209">
        <f>SUM(F16:J16)</f>
        <v>822</v>
      </c>
      <c r="L16"/>
      <c r="M16"/>
      <c r="N16"/>
    </row>
    <row r="17" spans="2:17" ht="15.75" x14ac:dyDescent="0.25">
      <c r="B17" s="236">
        <v>3</v>
      </c>
      <c r="C17" s="264" t="s">
        <v>238</v>
      </c>
      <c r="D17" s="208"/>
      <c r="E17" s="206"/>
      <c r="F17" s="109">
        <v>0</v>
      </c>
      <c r="G17" s="265"/>
      <c r="H17" s="265"/>
      <c r="I17" s="265"/>
      <c r="J17" s="265"/>
      <c r="K17" s="209">
        <f>F17</f>
        <v>0</v>
      </c>
      <c r="L17"/>
      <c r="M17"/>
      <c r="N17"/>
    </row>
    <row r="18" spans="2:17" ht="15.75" x14ac:dyDescent="0.25">
      <c r="B18" s="236">
        <v>4</v>
      </c>
      <c r="C18" s="264" t="s">
        <v>293</v>
      </c>
      <c r="D18" s="208"/>
      <c r="E18" s="206"/>
      <c r="F18" s="109">
        <v>0</v>
      </c>
      <c r="G18" s="265"/>
      <c r="H18" s="265"/>
      <c r="I18" s="265"/>
      <c r="J18" s="265"/>
      <c r="K18" s="209">
        <f>F18</f>
        <v>0</v>
      </c>
      <c r="L18"/>
      <c r="M18"/>
      <c r="N18"/>
    </row>
    <row r="19" spans="2:17" ht="15.75" x14ac:dyDescent="0.25">
      <c r="B19" s="236">
        <v>5</v>
      </c>
      <c r="C19" s="263" t="s">
        <v>144</v>
      </c>
      <c r="D19" s="205"/>
      <c r="E19" s="206"/>
      <c r="F19" s="266">
        <f>SUMIF($K$29:$K$128,"Project Administration",L$29:L$128)</f>
        <v>15624</v>
      </c>
      <c r="G19" s="267">
        <f>SUMIF($K$29:$K$128,"Project Administration",M$29:M$128)</f>
        <v>0</v>
      </c>
      <c r="H19" s="266">
        <f>SUMIF($K$29:$K$128,"Project Administration",N$29:N$128)</f>
        <v>0</v>
      </c>
      <c r="I19" s="266">
        <f>SUMIF($K$29:$K$128,"Project Administration",O$29:O$128)</f>
        <v>0</v>
      </c>
      <c r="J19" s="266">
        <f>SUMIF($K$29:$K$128,"Project Administration",P$29:P$128)</f>
        <v>0</v>
      </c>
      <c r="K19" s="209">
        <f t="shared" ref="K19:K23" si="0">SUM(F19:J19)</f>
        <v>15624</v>
      </c>
      <c r="L19"/>
      <c r="M19"/>
      <c r="N19"/>
    </row>
    <row r="20" spans="2:17" ht="15.75" x14ac:dyDescent="0.25">
      <c r="B20" s="236">
        <v>6</v>
      </c>
      <c r="C20" s="263" t="s">
        <v>145</v>
      </c>
      <c r="D20" s="205"/>
      <c r="E20" s="206"/>
      <c r="F20" s="265">
        <f>SUMIF($K$29:$K$128,"Project Evaluation",L$29:L$128)</f>
        <v>14013</v>
      </c>
      <c r="G20" s="268">
        <f>SUMIF($K$29:$K$128,"Project Evaluation",M$29:M$128)</f>
        <v>0</v>
      </c>
      <c r="H20" s="265">
        <f>SUMIF($K$29:$K$128,"Project Evaluation",N$29:N$128)</f>
        <v>0</v>
      </c>
      <c r="I20" s="265">
        <f>SUMIF($K$29:$K$128,"Project Evaluation",O$29:O$128)</f>
        <v>0</v>
      </c>
      <c r="J20" s="265">
        <f>SUMIF($K$29:$K$128,"Project Evaluation",P$29:P$128)</f>
        <v>0</v>
      </c>
      <c r="K20" s="209">
        <f t="shared" si="0"/>
        <v>14013</v>
      </c>
      <c r="L20"/>
      <c r="M20"/>
      <c r="N20"/>
    </row>
    <row r="21" spans="2:17" ht="15.75" x14ac:dyDescent="0.25">
      <c r="B21" s="236">
        <v>7</v>
      </c>
      <c r="C21" s="263" t="s">
        <v>196</v>
      </c>
      <c r="D21" s="205"/>
      <c r="E21" s="206"/>
      <c r="F21" s="265">
        <f>SUMIF($K$29:$K$128,"Project Direct",L$29:L$128)</f>
        <v>48095</v>
      </c>
      <c r="G21" s="268">
        <f>SUMIF($K$29:$K$128,"Project Direct",M$29:M$128)</f>
        <v>0</v>
      </c>
      <c r="H21" s="265">
        <f>SUMIF($K$29:$K$128,"Project Direct",N$29:N$128)</f>
        <v>0</v>
      </c>
      <c r="I21" s="265">
        <f>SUMIF($K$29:$K$128,"Project Direct",O$29:O$128)</f>
        <v>0</v>
      </c>
      <c r="J21" s="265">
        <f>SUMIF($K$29:$K$128,"Project Direct",P$29:P$128)</f>
        <v>0</v>
      </c>
      <c r="K21" s="209">
        <f t="shared" si="0"/>
        <v>48095</v>
      </c>
      <c r="L21"/>
      <c r="M21"/>
      <c r="N21"/>
    </row>
    <row r="22" spans="2:17" ht="15.75" x14ac:dyDescent="0.25">
      <c r="B22" s="236">
        <v>8</v>
      </c>
      <c r="C22" s="263" t="s">
        <v>146</v>
      </c>
      <c r="D22" s="269"/>
      <c r="F22" s="160">
        <f>SUM(F19:F21)</f>
        <v>77732</v>
      </c>
      <c r="G22" s="270">
        <f>SUM(G19:G21)</f>
        <v>0</v>
      </c>
      <c r="H22" s="160">
        <f>SUM(H19:H21)</f>
        <v>0</v>
      </c>
      <c r="I22" s="160">
        <f>SUM(I19:I21)</f>
        <v>0</v>
      </c>
      <c r="J22" s="160">
        <f t="shared" ref="J22" si="1">SUM(J19:J21)</f>
        <v>0</v>
      </c>
      <c r="K22" s="209">
        <f t="shared" si="0"/>
        <v>77732</v>
      </c>
      <c r="L22"/>
      <c r="M22"/>
      <c r="N22"/>
    </row>
    <row r="23" spans="2:17" ht="30.95" customHeight="1" x14ac:dyDescent="0.25">
      <c r="B23" s="236">
        <v>9</v>
      </c>
      <c r="C23" s="271" t="s">
        <v>239</v>
      </c>
      <c r="D23" s="272"/>
      <c r="E23" s="273"/>
      <c r="F23" s="274">
        <f>SUM(F15:F16,F18:F21)</f>
        <v>78554</v>
      </c>
      <c r="G23" s="274">
        <f>SUM(G15:G16,G19:G21)</f>
        <v>0</v>
      </c>
      <c r="H23" s="274">
        <f t="shared" ref="H23:J23" si="2">SUM(H15:H16,H19:H21)</f>
        <v>0</v>
      </c>
      <c r="I23" s="274">
        <f t="shared" si="2"/>
        <v>0</v>
      </c>
      <c r="J23" s="274">
        <f t="shared" si="2"/>
        <v>0</v>
      </c>
      <c r="K23" s="239">
        <f t="shared" si="0"/>
        <v>78554</v>
      </c>
      <c r="L23"/>
      <c r="M23"/>
      <c r="N23"/>
    </row>
    <row r="24" spans="2:17" x14ac:dyDescent="0.2"/>
    <row r="25" spans="2:17" ht="18.75" thickBot="1" x14ac:dyDescent="0.3">
      <c r="B25" s="216" t="s">
        <v>215</v>
      </c>
      <c r="C25" s="227"/>
      <c r="D25" s="227"/>
      <c r="E25" s="227"/>
      <c r="F25" s="227"/>
      <c r="G25" s="227"/>
      <c r="H25" s="227"/>
      <c r="I25" s="227"/>
      <c r="J25" s="227"/>
      <c r="K25" s="227"/>
      <c r="L25" s="227"/>
      <c r="M25" s="227"/>
      <c r="N25" s="227"/>
      <c r="O25" s="227"/>
      <c r="P25" s="227"/>
    </row>
    <row r="26" spans="2:17" ht="15.75" thickTop="1" x14ac:dyDescent="0.2"/>
    <row r="27" spans="2:17" x14ac:dyDescent="0.2">
      <c r="B27" s="344"/>
      <c r="D27" s="236" t="s">
        <v>23</v>
      </c>
      <c r="E27" s="236" t="s">
        <v>25</v>
      </c>
      <c r="F27" s="236" t="s">
        <v>27</v>
      </c>
      <c r="G27" s="236" t="s">
        <v>202</v>
      </c>
      <c r="H27" s="236" t="s">
        <v>203</v>
      </c>
      <c r="I27" s="236" t="s">
        <v>204</v>
      </c>
      <c r="J27" s="236" t="s">
        <v>213</v>
      </c>
      <c r="K27" s="236" t="s">
        <v>205</v>
      </c>
      <c r="L27" s="183" t="s">
        <v>206</v>
      </c>
      <c r="M27" s="183" t="s">
        <v>207</v>
      </c>
      <c r="N27" s="183" t="s">
        <v>208</v>
      </c>
      <c r="O27" s="224" t="s">
        <v>209</v>
      </c>
      <c r="P27" s="183" t="s">
        <v>210</v>
      </c>
      <c r="Q27" s="183" t="s">
        <v>211</v>
      </c>
    </row>
    <row r="28" spans="2:17" ht="47.25" x14ac:dyDescent="0.2">
      <c r="B28" s="275" t="s">
        <v>120</v>
      </c>
      <c r="C28" s="275"/>
      <c r="D28" s="243" t="s">
        <v>168</v>
      </c>
      <c r="E28" s="276" t="s">
        <v>10</v>
      </c>
      <c r="F28" s="200" t="s">
        <v>15</v>
      </c>
      <c r="G28" s="200" t="s">
        <v>136</v>
      </c>
      <c r="H28" s="200" t="s">
        <v>11</v>
      </c>
      <c r="I28" s="200" t="s">
        <v>133</v>
      </c>
      <c r="J28" s="200" t="s">
        <v>134</v>
      </c>
      <c r="K28" s="243" t="s">
        <v>135</v>
      </c>
      <c r="L28" s="199" t="s">
        <v>283</v>
      </c>
      <c r="M28" s="257" t="s">
        <v>4</v>
      </c>
      <c r="N28" s="255" t="s">
        <v>5</v>
      </c>
      <c r="O28" s="255" t="s">
        <v>26</v>
      </c>
      <c r="P28" s="277" t="s">
        <v>12</v>
      </c>
      <c r="Q28" s="258" t="s">
        <v>222</v>
      </c>
    </row>
    <row r="29" spans="2:17" ht="30" x14ac:dyDescent="0.2">
      <c r="B29" s="236">
        <v>10</v>
      </c>
      <c r="C29" s="224" t="s">
        <v>23</v>
      </c>
      <c r="D29" s="259">
        <f>IF(Q32&lt;&gt;0,VLOOKUP($E$9,Info_County_Code,2,FALSE),"")</f>
        <v>31</v>
      </c>
      <c r="E29" s="113" t="s">
        <v>796</v>
      </c>
      <c r="F29" s="29"/>
      <c r="G29" s="29">
        <v>42761</v>
      </c>
      <c r="H29" s="29">
        <v>42773</v>
      </c>
      <c r="I29" s="22">
        <v>3785000</v>
      </c>
      <c r="J29" s="22"/>
      <c r="K29" s="278" t="s">
        <v>140</v>
      </c>
      <c r="L29" s="23">
        <v>15624</v>
      </c>
      <c r="M29" s="23"/>
      <c r="N29" s="22"/>
      <c r="O29" s="22"/>
      <c r="P29" s="25"/>
      <c r="Q29" s="209">
        <f>SUM(L29:P29)</f>
        <v>15624</v>
      </c>
    </row>
    <row r="30" spans="2:17" ht="30" x14ac:dyDescent="0.2">
      <c r="B30" s="236">
        <v>10</v>
      </c>
      <c r="C30" s="183" t="s">
        <v>25</v>
      </c>
      <c r="D30" s="279">
        <f t="shared" ref="D30:J31" si="3">IF(ISBLANK(D29),"",D29)</f>
        <v>31</v>
      </c>
      <c r="E30" s="280" t="str">
        <f t="shared" si="3"/>
        <v>Homeless Integrated Care Coordination and Evaluation</v>
      </c>
      <c r="F30" s="281" t="str">
        <f t="shared" si="3"/>
        <v/>
      </c>
      <c r="G30" s="281">
        <f t="shared" si="3"/>
        <v>42761</v>
      </c>
      <c r="H30" s="281">
        <f t="shared" si="3"/>
        <v>42773</v>
      </c>
      <c r="I30" s="282">
        <f t="shared" si="3"/>
        <v>3785000</v>
      </c>
      <c r="J30" s="282" t="str">
        <f t="shared" si="3"/>
        <v/>
      </c>
      <c r="K30" s="235" t="s">
        <v>141</v>
      </c>
      <c r="L30" s="23">
        <v>14013</v>
      </c>
      <c r="M30" s="23"/>
      <c r="N30" s="22"/>
      <c r="O30" s="22"/>
      <c r="P30" s="25"/>
      <c r="Q30" s="209">
        <f t="shared" ref="Q30:Q60" si="4">SUM(L30:P30)</f>
        <v>14013</v>
      </c>
    </row>
    <row r="31" spans="2:17" ht="30" x14ac:dyDescent="0.2">
      <c r="B31" s="236">
        <v>10</v>
      </c>
      <c r="C31" s="183" t="s">
        <v>27</v>
      </c>
      <c r="D31" s="279">
        <f t="shared" ref="D31:I31" si="5">IF(ISBLANK(D29),"",D29)</f>
        <v>31</v>
      </c>
      <c r="E31" s="283" t="str">
        <f t="shared" si="5"/>
        <v>Homeless Integrated Care Coordination and Evaluation</v>
      </c>
      <c r="F31" s="284" t="str">
        <f t="shared" si="5"/>
        <v/>
      </c>
      <c r="G31" s="284">
        <f t="shared" si="5"/>
        <v>42761</v>
      </c>
      <c r="H31" s="284">
        <f t="shared" si="5"/>
        <v>42773</v>
      </c>
      <c r="I31" s="235">
        <f t="shared" si="5"/>
        <v>3785000</v>
      </c>
      <c r="J31" s="235" t="str">
        <f t="shared" si="3"/>
        <v/>
      </c>
      <c r="K31" s="235" t="s">
        <v>197</v>
      </c>
      <c r="L31" s="23">
        <v>48095</v>
      </c>
      <c r="M31" s="23"/>
      <c r="N31" s="22"/>
      <c r="O31" s="22"/>
      <c r="P31" s="25"/>
      <c r="Q31" s="209">
        <f t="shared" si="4"/>
        <v>48095</v>
      </c>
    </row>
    <row r="32" spans="2:17" ht="31.5" x14ac:dyDescent="0.25">
      <c r="B32" s="285">
        <v>10</v>
      </c>
      <c r="C32" s="285" t="s">
        <v>202</v>
      </c>
      <c r="D32" s="286">
        <f t="shared" ref="D32:J32" si="6">IF(ISBLANK(D29),"",D29)</f>
        <v>31</v>
      </c>
      <c r="E32" s="287" t="str">
        <f t="shared" si="6"/>
        <v>Homeless Integrated Care Coordination and Evaluation</v>
      </c>
      <c r="F32" s="288" t="str">
        <f t="shared" si="6"/>
        <v/>
      </c>
      <c r="G32" s="288">
        <f t="shared" si="6"/>
        <v>42761</v>
      </c>
      <c r="H32" s="288">
        <f t="shared" si="6"/>
        <v>42773</v>
      </c>
      <c r="I32" s="289">
        <f t="shared" si="6"/>
        <v>3785000</v>
      </c>
      <c r="J32" s="289" t="str">
        <f t="shared" si="6"/>
        <v/>
      </c>
      <c r="K32" s="239" t="s">
        <v>217</v>
      </c>
      <c r="L32" s="290">
        <f>SUM(L29:L31)</f>
        <v>77732</v>
      </c>
      <c r="M32" s="290">
        <f>SUM(M29:M31)</f>
        <v>0</v>
      </c>
      <c r="N32" s="291">
        <f t="shared" ref="N32:P32" si="7">SUM(N29:N31)</f>
        <v>0</v>
      </c>
      <c r="O32" s="291">
        <f t="shared" si="7"/>
        <v>0</v>
      </c>
      <c r="P32" s="292">
        <f t="shared" si="7"/>
        <v>0</v>
      </c>
      <c r="Q32" s="239">
        <f t="shared" si="4"/>
        <v>77732</v>
      </c>
    </row>
    <row r="33" spans="2:17" x14ac:dyDescent="0.2">
      <c r="B33" s="236">
        <v>11</v>
      </c>
      <c r="C33" s="224" t="s">
        <v>23</v>
      </c>
      <c r="D33" s="259" t="str">
        <f>IF(Q36&lt;&gt;0,VLOOKUP($E$9,Info_County_Code,2,FALSE),"")</f>
        <v/>
      </c>
      <c r="E33" s="113"/>
      <c r="F33" s="29"/>
      <c r="G33" s="29"/>
      <c r="H33" s="29"/>
      <c r="I33" s="22"/>
      <c r="J33" s="22"/>
      <c r="K33" s="278" t="str">
        <f>IF(NOT(ISBLANK(E33)),$K$29,"")</f>
        <v/>
      </c>
      <c r="L33" s="23"/>
      <c r="M33" s="23"/>
      <c r="N33" s="22"/>
      <c r="O33" s="22"/>
      <c r="P33" s="25"/>
      <c r="Q33" s="209">
        <f t="shared" ref="Q33:Q36" si="8">SUM(L33:P33)</f>
        <v>0</v>
      </c>
    </row>
    <row r="34" spans="2:17" x14ac:dyDescent="0.2">
      <c r="B34" s="236">
        <v>11</v>
      </c>
      <c r="C34" s="183" t="s">
        <v>25</v>
      </c>
      <c r="D34" s="279" t="str">
        <f t="shared" ref="D34:J34" si="9">IF(ISBLANK(D33),"",D33)</f>
        <v/>
      </c>
      <c r="E34" s="280" t="str">
        <f t="shared" si="9"/>
        <v/>
      </c>
      <c r="F34" s="281" t="str">
        <f t="shared" si="9"/>
        <v/>
      </c>
      <c r="G34" s="281" t="str">
        <f t="shared" si="9"/>
        <v/>
      </c>
      <c r="H34" s="281" t="str">
        <f t="shared" si="9"/>
        <v/>
      </c>
      <c r="I34" s="282" t="str">
        <f t="shared" si="9"/>
        <v/>
      </c>
      <c r="J34" s="282" t="str">
        <f t="shared" si="9"/>
        <v/>
      </c>
      <c r="K34" s="235" t="str">
        <f>IF(NOT(ISBLANK(E33)),$K$30,"")</f>
        <v/>
      </c>
      <c r="L34" s="23"/>
      <c r="M34" s="23"/>
      <c r="N34" s="22"/>
      <c r="O34" s="22"/>
      <c r="P34" s="25"/>
      <c r="Q34" s="209">
        <f t="shared" si="8"/>
        <v>0</v>
      </c>
    </row>
    <row r="35" spans="2:17" x14ac:dyDescent="0.2">
      <c r="B35" s="236">
        <v>11</v>
      </c>
      <c r="C35" s="183" t="s">
        <v>27</v>
      </c>
      <c r="D35" s="279" t="str">
        <f t="shared" ref="D35:J35" si="10">IF(ISBLANK(D33),"",D33)</f>
        <v/>
      </c>
      <c r="E35" s="283" t="str">
        <f t="shared" si="10"/>
        <v/>
      </c>
      <c r="F35" s="284" t="str">
        <f t="shared" si="10"/>
        <v/>
      </c>
      <c r="G35" s="284" t="str">
        <f t="shared" si="10"/>
        <v/>
      </c>
      <c r="H35" s="284" t="str">
        <f t="shared" si="10"/>
        <v/>
      </c>
      <c r="I35" s="235" t="str">
        <f t="shared" si="10"/>
        <v/>
      </c>
      <c r="J35" s="235" t="str">
        <f t="shared" si="10"/>
        <v/>
      </c>
      <c r="K35" s="235" t="str">
        <f>IF(NOT(ISBLANK(E33)),$K$31,"")</f>
        <v/>
      </c>
      <c r="L35" s="23"/>
      <c r="M35" s="23"/>
      <c r="N35" s="22"/>
      <c r="O35" s="22"/>
      <c r="P35" s="25"/>
      <c r="Q35" s="209">
        <f t="shared" si="8"/>
        <v>0</v>
      </c>
    </row>
    <row r="36" spans="2:17" ht="15.75" x14ac:dyDescent="0.25">
      <c r="B36" s="285">
        <v>11</v>
      </c>
      <c r="C36" s="285" t="s">
        <v>202</v>
      </c>
      <c r="D36" s="286" t="str">
        <f t="shared" ref="D36:J36" si="11">IF(ISBLANK(D33),"",D33)</f>
        <v/>
      </c>
      <c r="E36" s="287" t="str">
        <f t="shared" si="11"/>
        <v/>
      </c>
      <c r="F36" s="288" t="str">
        <f t="shared" si="11"/>
        <v/>
      </c>
      <c r="G36" s="288" t="str">
        <f t="shared" si="11"/>
        <v/>
      </c>
      <c r="H36" s="288" t="str">
        <f t="shared" si="11"/>
        <v/>
      </c>
      <c r="I36" s="289" t="str">
        <f t="shared" si="11"/>
        <v/>
      </c>
      <c r="J36" s="289" t="str">
        <f t="shared" si="11"/>
        <v/>
      </c>
      <c r="K36" s="239" t="str">
        <f>IF(NOT(ISBLANK(E33)),$K$32,"")</f>
        <v/>
      </c>
      <c r="L36" s="290">
        <f t="shared" ref="L36" si="12">SUM(L33:L35)</f>
        <v>0</v>
      </c>
      <c r="M36" s="290">
        <f>SUM(M33:M35)</f>
        <v>0</v>
      </c>
      <c r="N36" s="291">
        <f t="shared" ref="N36:P36" si="13">SUM(N33:N35)</f>
        <v>0</v>
      </c>
      <c r="O36" s="291">
        <f t="shared" si="13"/>
        <v>0</v>
      </c>
      <c r="P36" s="292">
        <f t="shared" si="13"/>
        <v>0</v>
      </c>
      <c r="Q36" s="239">
        <f t="shared" si="8"/>
        <v>0</v>
      </c>
    </row>
    <row r="37" spans="2:17" x14ac:dyDescent="0.2">
      <c r="B37" s="236">
        <v>12</v>
      </c>
      <c r="C37" s="224" t="s">
        <v>23</v>
      </c>
      <c r="D37" s="259" t="str">
        <f>IF(Q40&lt;&gt;0,VLOOKUP($E$9,Info_County_Code,2,FALSE),"")</f>
        <v/>
      </c>
      <c r="E37" s="113"/>
      <c r="F37" s="29"/>
      <c r="G37" s="29"/>
      <c r="H37" s="29"/>
      <c r="I37" s="22"/>
      <c r="J37" s="22"/>
      <c r="K37" s="278" t="str">
        <f>IF(NOT(ISBLANK(E37)),$K$29,"")</f>
        <v/>
      </c>
      <c r="L37" s="23"/>
      <c r="M37" s="23"/>
      <c r="N37" s="22"/>
      <c r="O37" s="22"/>
      <c r="P37" s="25"/>
      <c r="Q37" s="209">
        <f t="shared" si="4"/>
        <v>0</v>
      </c>
    </row>
    <row r="38" spans="2:17" x14ac:dyDescent="0.2">
      <c r="B38" s="236">
        <v>12</v>
      </c>
      <c r="C38" s="183" t="s">
        <v>25</v>
      </c>
      <c r="D38" s="279" t="str">
        <f t="shared" ref="D38:J38" si="14">IF(ISBLANK(D37),"",D37)</f>
        <v/>
      </c>
      <c r="E38" s="280" t="str">
        <f t="shared" si="14"/>
        <v/>
      </c>
      <c r="F38" s="281" t="str">
        <f t="shared" si="14"/>
        <v/>
      </c>
      <c r="G38" s="281" t="str">
        <f t="shared" si="14"/>
        <v/>
      </c>
      <c r="H38" s="281" t="str">
        <f t="shared" si="14"/>
        <v/>
      </c>
      <c r="I38" s="282" t="str">
        <f t="shared" si="14"/>
        <v/>
      </c>
      <c r="J38" s="282" t="str">
        <f t="shared" si="14"/>
        <v/>
      </c>
      <c r="K38" s="235" t="str">
        <f>IF(NOT(ISBLANK(E37)),$K$30,"")</f>
        <v/>
      </c>
      <c r="L38" s="23"/>
      <c r="M38" s="23"/>
      <c r="N38" s="22"/>
      <c r="O38" s="22"/>
      <c r="P38" s="25"/>
      <c r="Q38" s="209">
        <f t="shared" si="4"/>
        <v>0</v>
      </c>
    </row>
    <row r="39" spans="2:17" x14ac:dyDescent="0.2">
      <c r="B39" s="236">
        <v>12</v>
      </c>
      <c r="C39" s="183" t="s">
        <v>27</v>
      </c>
      <c r="D39" s="279" t="str">
        <f t="shared" ref="D39:J39" si="15">IF(ISBLANK(D37),"",D37)</f>
        <v/>
      </c>
      <c r="E39" s="283" t="str">
        <f t="shared" si="15"/>
        <v/>
      </c>
      <c r="F39" s="284" t="str">
        <f t="shared" si="15"/>
        <v/>
      </c>
      <c r="G39" s="284" t="str">
        <f t="shared" si="15"/>
        <v/>
      </c>
      <c r="H39" s="284" t="str">
        <f t="shared" si="15"/>
        <v/>
      </c>
      <c r="I39" s="235" t="str">
        <f t="shared" si="15"/>
        <v/>
      </c>
      <c r="J39" s="235" t="str">
        <f t="shared" si="15"/>
        <v/>
      </c>
      <c r="K39" s="235" t="str">
        <f>IF(NOT(ISBLANK(E37)),$K$31,"")</f>
        <v/>
      </c>
      <c r="L39" s="23"/>
      <c r="M39" s="23"/>
      <c r="N39" s="22"/>
      <c r="O39" s="22"/>
      <c r="P39" s="25"/>
      <c r="Q39" s="209">
        <f t="shared" si="4"/>
        <v>0</v>
      </c>
    </row>
    <row r="40" spans="2:17" ht="15.75" x14ac:dyDescent="0.25">
      <c r="B40" s="285">
        <v>12</v>
      </c>
      <c r="C40" s="285" t="s">
        <v>202</v>
      </c>
      <c r="D40" s="286" t="str">
        <f t="shared" ref="D40:J40" si="16">IF(ISBLANK(D37),"",D37)</f>
        <v/>
      </c>
      <c r="E40" s="287" t="str">
        <f t="shared" si="16"/>
        <v/>
      </c>
      <c r="F40" s="288" t="str">
        <f t="shared" si="16"/>
        <v/>
      </c>
      <c r="G40" s="288" t="str">
        <f t="shared" si="16"/>
        <v/>
      </c>
      <c r="H40" s="288" t="str">
        <f t="shared" si="16"/>
        <v/>
      </c>
      <c r="I40" s="289" t="str">
        <f t="shared" si="16"/>
        <v/>
      </c>
      <c r="J40" s="289" t="str">
        <f t="shared" si="16"/>
        <v/>
      </c>
      <c r="K40" s="239" t="str">
        <f>IF(NOT(ISBLANK(E37)),$K$32,"")</f>
        <v/>
      </c>
      <c r="L40" s="290">
        <f t="shared" ref="L40" si="17">SUM(L37:L39)</f>
        <v>0</v>
      </c>
      <c r="M40" s="290">
        <f>SUM(M37:M39)</f>
        <v>0</v>
      </c>
      <c r="N40" s="291">
        <f t="shared" ref="N40" si="18">SUM(N37:N39)</f>
        <v>0</v>
      </c>
      <c r="O40" s="291">
        <f t="shared" ref="O40" si="19">SUM(O37:O39)</f>
        <v>0</v>
      </c>
      <c r="P40" s="292">
        <f t="shared" ref="P40" si="20">SUM(P37:P39)</f>
        <v>0</v>
      </c>
      <c r="Q40" s="239">
        <f t="shared" si="4"/>
        <v>0</v>
      </c>
    </row>
    <row r="41" spans="2:17" x14ac:dyDescent="0.2">
      <c r="B41" s="236">
        <v>13</v>
      </c>
      <c r="C41" s="224" t="s">
        <v>23</v>
      </c>
      <c r="D41" s="259" t="str">
        <f>IF(Q44&lt;&gt;0,VLOOKUP($E$9,Info_County_Code,2,FALSE),"")</f>
        <v/>
      </c>
      <c r="E41" s="113"/>
      <c r="F41" s="29"/>
      <c r="G41" s="29"/>
      <c r="H41" s="29"/>
      <c r="I41" s="22"/>
      <c r="J41" s="22"/>
      <c r="K41" s="278" t="str">
        <f>IF(NOT(ISBLANK(E41)),$K$29,"")</f>
        <v/>
      </c>
      <c r="L41" s="23"/>
      <c r="M41" s="23"/>
      <c r="N41" s="22"/>
      <c r="O41" s="22"/>
      <c r="P41" s="25"/>
      <c r="Q41" s="209">
        <f t="shared" si="4"/>
        <v>0</v>
      </c>
    </row>
    <row r="42" spans="2:17" x14ac:dyDescent="0.2">
      <c r="B42" s="236">
        <v>13</v>
      </c>
      <c r="C42" s="183" t="s">
        <v>25</v>
      </c>
      <c r="D42" s="279" t="str">
        <f t="shared" ref="D42:J42" si="21">IF(ISBLANK(D41),"",D41)</f>
        <v/>
      </c>
      <c r="E42" s="280" t="str">
        <f t="shared" si="21"/>
        <v/>
      </c>
      <c r="F42" s="281" t="str">
        <f t="shared" si="21"/>
        <v/>
      </c>
      <c r="G42" s="281" t="str">
        <f t="shared" si="21"/>
        <v/>
      </c>
      <c r="H42" s="281" t="str">
        <f t="shared" si="21"/>
        <v/>
      </c>
      <c r="I42" s="282" t="str">
        <f t="shared" si="21"/>
        <v/>
      </c>
      <c r="J42" s="282" t="str">
        <f t="shared" si="21"/>
        <v/>
      </c>
      <c r="K42" s="235" t="str">
        <f>IF(NOT(ISBLANK(E41)),$K$30,"")</f>
        <v/>
      </c>
      <c r="L42" s="23"/>
      <c r="M42" s="23"/>
      <c r="N42" s="22"/>
      <c r="O42" s="22"/>
      <c r="P42" s="25"/>
      <c r="Q42" s="209">
        <f t="shared" si="4"/>
        <v>0</v>
      </c>
    </row>
    <row r="43" spans="2:17" x14ac:dyDescent="0.2">
      <c r="B43" s="236">
        <v>13</v>
      </c>
      <c r="C43" s="183" t="s">
        <v>27</v>
      </c>
      <c r="D43" s="279" t="str">
        <f t="shared" ref="D43:J43" si="22">IF(ISBLANK(D41),"",D41)</f>
        <v/>
      </c>
      <c r="E43" s="283" t="str">
        <f t="shared" si="22"/>
        <v/>
      </c>
      <c r="F43" s="284" t="str">
        <f t="shared" si="22"/>
        <v/>
      </c>
      <c r="G43" s="284" t="str">
        <f t="shared" si="22"/>
        <v/>
      </c>
      <c r="H43" s="284" t="str">
        <f t="shared" si="22"/>
        <v/>
      </c>
      <c r="I43" s="235" t="str">
        <f t="shared" si="22"/>
        <v/>
      </c>
      <c r="J43" s="235" t="str">
        <f t="shared" si="22"/>
        <v/>
      </c>
      <c r="K43" s="235" t="str">
        <f>IF(NOT(ISBLANK(E41)),$K$31,"")</f>
        <v/>
      </c>
      <c r="L43" s="23"/>
      <c r="M43" s="23"/>
      <c r="N43" s="22"/>
      <c r="O43" s="22"/>
      <c r="P43" s="25"/>
      <c r="Q43" s="209">
        <f t="shared" si="4"/>
        <v>0</v>
      </c>
    </row>
    <row r="44" spans="2:17" ht="15.75" x14ac:dyDescent="0.25">
      <c r="B44" s="285">
        <v>13</v>
      </c>
      <c r="C44" s="285" t="s">
        <v>202</v>
      </c>
      <c r="D44" s="286" t="str">
        <f t="shared" ref="D44:J44" si="23">IF(ISBLANK(D41),"",D41)</f>
        <v/>
      </c>
      <c r="E44" s="287" t="str">
        <f t="shared" si="23"/>
        <v/>
      </c>
      <c r="F44" s="288" t="str">
        <f t="shared" si="23"/>
        <v/>
      </c>
      <c r="G44" s="288" t="str">
        <f t="shared" si="23"/>
        <v/>
      </c>
      <c r="H44" s="288" t="str">
        <f t="shared" si="23"/>
        <v/>
      </c>
      <c r="I44" s="289" t="str">
        <f t="shared" si="23"/>
        <v/>
      </c>
      <c r="J44" s="289" t="str">
        <f t="shared" si="23"/>
        <v/>
      </c>
      <c r="K44" s="239" t="str">
        <f>IF(NOT(ISBLANK(E41)),$K$32,"")</f>
        <v/>
      </c>
      <c r="L44" s="290">
        <f t="shared" ref="L44" si="24">SUM(L41:L43)</f>
        <v>0</v>
      </c>
      <c r="M44" s="290">
        <f>SUM(M41:M43)</f>
        <v>0</v>
      </c>
      <c r="N44" s="291">
        <f t="shared" ref="N44" si="25">SUM(N41:N43)</f>
        <v>0</v>
      </c>
      <c r="O44" s="291">
        <f t="shared" ref="O44" si="26">SUM(O41:O43)</f>
        <v>0</v>
      </c>
      <c r="P44" s="292">
        <f t="shared" ref="P44" si="27">SUM(P41:P43)</f>
        <v>0</v>
      </c>
      <c r="Q44" s="239">
        <f t="shared" si="4"/>
        <v>0</v>
      </c>
    </row>
    <row r="45" spans="2:17" x14ac:dyDescent="0.2">
      <c r="B45" s="236">
        <v>14</v>
      </c>
      <c r="C45" s="224" t="s">
        <v>23</v>
      </c>
      <c r="D45" s="259" t="str">
        <f>IF(Q48&lt;&gt;0,VLOOKUP($E$9,Info_County_Code,2,FALSE),"")</f>
        <v/>
      </c>
      <c r="E45" s="113"/>
      <c r="F45" s="29"/>
      <c r="G45" s="29"/>
      <c r="H45" s="29"/>
      <c r="I45" s="22"/>
      <c r="J45" s="22"/>
      <c r="K45" s="278" t="str">
        <f>IF(NOT(ISBLANK(E45)),$K$29,"")</f>
        <v/>
      </c>
      <c r="L45" s="23"/>
      <c r="M45" s="23"/>
      <c r="N45" s="22"/>
      <c r="O45" s="22"/>
      <c r="P45" s="25"/>
      <c r="Q45" s="209">
        <f t="shared" si="4"/>
        <v>0</v>
      </c>
    </row>
    <row r="46" spans="2:17" x14ac:dyDescent="0.2">
      <c r="B46" s="236">
        <v>14</v>
      </c>
      <c r="C46" s="183" t="s">
        <v>25</v>
      </c>
      <c r="D46" s="279" t="str">
        <f t="shared" ref="D46:J46" si="28">IF(ISBLANK(D45),"",D45)</f>
        <v/>
      </c>
      <c r="E46" s="280" t="str">
        <f t="shared" si="28"/>
        <v/>
      </c>
      <c r="F46" s="281" t="str">
        <f t="shared" si="28"/>
        <v/>
      </c>
      <c r="G46" s="281" t="str">
        <f t="shared" si="28"/>
        <v/>
      </c>
      <c r="H46" s="281" t="str">
        <f t="shared" si="28"/>
        <v/>
      </c>
      <c r="I46" s="282" t="str">
        <f t="shared" si="28"/>
        <v/>
      </c>
      <c r="J46" s="282" t="str">
        <f t="shared" si="28"/>
        <v/>
      </c>
      <c r="K46" s="235" t="str">
        <f>IF(NOT(ISBLANK(E45)),$K$30,"")</f>
        <v/>
      </c>
      <c r="L46" s="23"/>
      <c r="M46" s="23"/>
      <c r="N46" s="22"/>
      <c r="O46" s="22"/>
      <c r="P46" s="25"/>
      <c r="Q46" s="209">
        <f t="shared" si="4"/>
        <v>0</v>
      </c>
    </row>
    <row r="47" spans="2:17" x14ac:dyDescent="0.2">
      <c r="B47" s="236">
        <v>14</v>
      </c>
      <c r="C47" s="183" t="s">
        <v>27</v>
      </c>
      <c r="D47" s="279" t="str">
        <f t="shared" ref="D47:J47" si="29">IF(ISBLANK(D45),"",D45)</f>
        <v/>
      </c>
      <c r="E47" s="283" t="str">
        <f t="shared" si="29"/>
        <v/>
      </c>
      <c r="F47" s="284" t="str">
        <f t="shared" si="29"/>
        <v/>
      </c>
      <c r="G47" s="284" t="str">
        <f t="shared" si="29"/>
        <v/>
      </c>
      <c r="H47" s="284" t="str">
        <f t="shared" si="29"/>
        <v/>
      </c>
      <c r="I47" s="235" t="str">
        <f t="shared" si="29"/>
        <v/>
      </c>
      <c r="J47" s="235" t="str">
        <f t="shared" si="29"/>
        <v/>
      </c>
      <c r="K47" s="235" t="str">
        <f>IF(NOT(ISBLANK(E45)),$K$31,"")</f>
        <v/>
      </c>
      <c r="L47" s="23"/>
      <c r="M47" s="23"/>
      <c r="N47" s="22"/>
      <c r="O47" s="22"/>
      <c r="P47" s="25"/>
      <c r="Q47" s="209">
        <f t="shared" si="4"/>
        <v>0</v>
      </c>
    </row>
    <row r="48" spans="2:17" ht="15.75" x14ac:dyDescent="0.25">
      <c r="B48" s="285">
        <v>14</v>
      </c>
      <c r="C48" s="285" t="s">
        <v>202</v>
      </c>
      <c r="D48" s="286" t="str">
        <f t="shared" ref="D48:J48" si="30">IF(ISBLANK(D45),"",D45)</f>
        <v/>
      </c>
      <c r="E48" s="287" t="str">
        <f t="shared" si="30"/>
        <v/>
      </c>
      <c r="F48" s="288" t="str">
        <f t="shared" si="30"/>
        <v/>
      </c>
      <c r="G48" s="288" t="str">
        <f t="shared" si="30"/>
        <v/>
      </c>
      <c r="H48" s="288" t="str">
        <f t="shared" si="30"/>
        <v/>
      </c>
      <c r="I48" s="289" t="str">
        <f t="shared" si="30"/>
        <v/>
      </c>
      <c r="J48" s="289" t="str">
        <f t="shared" si="30"/>
        <v/>
      </c>
      <c r="K48" s="239" t="str">
        <f>IF(NOT(ISBLANK(E45)),$K$32,"")</f>
        <v/>
      </c>
      <c r="L48" s="290">
        <f t="shared" ref="L48" si="31">SUM(L45:L47)</f>
        <v>0</v>
      </c>
      <c r="M48" s="290">
        <f>SUM(M45:M47)</f>
        <v>0</v>
      </c>
      <c r="N48" s="291">
        <f t="shared" ref="N48" si="32">SUM(N45:N47)</f>
        <v>0</v>
      </c>
      <c r="O48" s="291">
        <f t="shared" ref="O48" si="33">SUM(O45:O47)</f>
        <v>0</v>
      </c>
      <c r="P48" s="292">
        <f t="shared" ref="P48" si="34">SUM(P45:P47)</f>
        <v>0</v>
      </c>
      <c r="Q48" s="239">
        <f t="shared" si="4"/>
        <v>0</v>
      </c>
    </row>
    <row r="49" spans="2:17" x14ac:dyDescent="0.2">
      <c r="B49" s="236">
        <v>15</v>
      </c>
      <c r="C49" s="224" t="s">
        <v>23</v>
      </c>
      <c r="D49" s="259" t="str">
        <f>IF(Q52&lt;&gt;0,VLOOKUP($E$9,Info_County_Code,2,FALSE),"")</f>
        <v/>
      </c>
      <c r="E49" s="113"/>
      <c r="F49" s="29"/>
      <c r="G49" s="29"/>
      <c r="H49" s="29"/>
      <c r="I49" s="22"/>
      <c r="J49" s="22"/>
      <c r="K49" s="278" t="str">
        <f>IF(NOT(ISBLANK(E49)),$K$29,"")</f>
        <v/>
      </c>
      <c r="L49" s="23"/>
      <c r="M49" s="23"/>
      <c r="N49" s="22"/>
      <c r="O49" s="22"/>
      <c r="P49" s="25"/>
      <c r="Q49" s="209">
        <f t="shared" si="4"/>
        <v>0</v>
      </c>
    </row>
    <row r="50" spans="2:17" x14ac:dyDescent="0.2">
      <c r="B50" s="236">
        <v>15</v>
      </c>
      <c r="C50" s="183" t="s">
        <v>25</v>
      </c>
      <c r="D50" s="279" t="str">
        <f t="shared" ref="D50:J50" si="35">IF(ISBLANK(D49),"",D49)</f>
        <v/>
      </c>
      <c r="E50" s="280" t="str">
        <f t="shared" si="35"/>
        <v/>
      </c>
      <c r="F50" s="281" t="str">
        <f t="shared" si="35"/>
        <v/>
      </c>
      <c r="G50" s="281" t="str">
        <f t="shared" si="35"/>
        <v/>
      </c>
      <c r="H50" s="281" t="str">
        <f t="shared" si="35"/>
        <v/>
      </c>
      <c r="I50" s="282" t="str">
        <f t="shared" si="35"/>
        <v/>
      </c>
      <c r="J50" s="282" t="str">
        <f t="shared" si="35"/>
        <v/>
      </c>
      <c r="K50" s="235" t="str">
        <f>IF(NOT(ISBLANK(E49)),$K$30,"")</f>
        <v/>
      </c>
      <c r="L50" s="23"/>
      <c r="M50" s="23"/>
      <c r="N50" s="22"/>
      <c r="O50" s="22"/>
      <c r="P50" s="25"/>
      <c r="Q50" s="209">
        <f t="shared" si="4"/>
        <v>0</v>
      </c>
    </row>
    <row r="51" spans="2:17" x14ac:dyDescent="0.2">
      <c r="B51" s="236">
        <v>15</v>
      </c>
      <c r="C51" s="183" t="s">
        <v>27</v>
      </c>
      <c r="D51" s="279" t="str">
        <f t="shared" ref="D51:J51" si="36">IF(ISBLANK(D49),"",D49)</f>
        <v/>
      </c>
      <c r="E51" s="283" t="str">
        <f t="shared" si="36"/>
        <v/>
      </c>
      <c r="F51" s="284" t="str">
        <f t="shared" si="36"/>
        <v/>
      </c>
      <c r="G51" s="284" t="str">
        <f t="shared" si="36"/>
        <v/>
      </c>
      <c r="H51" s="284" t="str">
        <f t="shared" si="36"/>
        <v/>
      </c>
      <c r="I51" s="235" t="str">
        <f t="shared" si="36"/>
        <v/>
      </c>
      <c r="J51" s="235" t="str">
        <f t="shared" si="36"/>
        <v/>
      </c>
      <c r="K51" s="235" t="str">
        <f>IF(NOT(ISBLANK(E49)),$K$31,"")</f>
        <v/>
      </c>
      <c r="L51" s="23"/>
      <c r="M51" s="23"/>
      <c r="N51" s="22"/>
      <c r="O51" s="22"/>
      <c r="P51" s="25"/>
      <c r="Q51" s="209">
        <f t="shared" si="4"/>
        <v>0</v>
      </c>
    </row>
    <row r="52" spans="2:17" ht="15.75" x14ac:dyDescent="0.25">
      <c r="B52" s="285">
        <v>15</v>
      </c>
      <c r="C52" s="285" t="s">
        <v>202</v>
      </c>
      <c r="D52" s="286" t="str">
        <f t="shared" ref="D52:J52" si="37">IF(ISBLANK(D49),"",D49)</f>
        <v/>
      </c>
      <c r="E52" s="287" t="str">
        <f t="shared" si="37"/>
        <v/>
      </c>
      <c r="F52" s="288" t="str">
        <f t="shared" si="37"/>
        <v/>
      </c>
      <c r="G52" s="288" t="str">
        <f t="shared" si="37"/>
        <v/>
      </c>
      <c r="H52" s="288" t="str">
        <f t="shared" si="37"/>
        <v/>
      </c>
      <c r="I52" s="289" t="str">
        <f t="shared" si="37"/>
        <v/>
      </c>
      <c r="J52" s="289" t="str">
        <f t="shared" si="37"/>
        <v/>
      </c>
      <c r="K52" s="239" t="str">
        <f>IF(NOT(ISBLANK(E49)),$K$32,"")</f>
        <v/>
      </c>
      <c r="L52" s="290">
        <f t="shared" ref="L52" si="38">SUM(L49:L51)</f>
        <v>0</v>
      </c>
      <c r="M52" s="290">
        <f>SUM(M49:M51)</f>
        <v>0</v>
      </c>
      <c r="N52" s="291">
        <f t="shared" ref="N52" si="39">SUM(N49:N51)</f>
        <v>0</v>
      </c>
      <c r="O52" s="291">
        <f t="shared" ref="O52" si="40">SUM(O49:O51)</f>
        <v>0</v>
      </c>
      <c r="P52" s="292">
        <f t="shared" ref="P52" si="41">SUM(P49:P51)</f>
        <v>0</v>
      </c>
      <c r="Q52" s="239">
        <f t="shared" si="4"/>
        <v>0</v>
      </c>
    </row>
    <row r="53" spans="2:17" x14ac:dyDescent="0.2">
      <c r="B53" s="236">
        <v>16</v>
      </c>
      <c r="C53" s="224" t="s">
        <v>23</v>
      </c>
      <c r="D53" s="259" t="str">
        <f>IF(Q56&lt;&gt;0,VLOOKUP($E$9,Info_County_Code,2,FALSE),"")</f>
        <v/>
      </c>
      <c r="E53" s="113"/>
      <c r="F53" s="29"/>
      <c r="G53" s="29"/>
      <c r="H53" s="29"/>
      <c r="I53" s="22"/>
      <c r="J53" s="22"/>
      <c r="K53" s="278" t="str">
        <f>IF(NOT(ISBLANK(E53)),$K$29,"")</f>
        <v/>
      </c>
      <c r="L53" s="23"/>
      <c r="M53" s="23"/>
      <c r="N53" s="22"/>
      <c r="O53" s="22"/>
      <c r="P53" s="25"/>
      <c r="Q53" s="209">
        <f t="shared" si="4"/>
        <v>0</v>
      </c>
    </row>
    <row r="54" spans="2:17" x14ac:dyDescent="0.2">
      <c r="B54" s="236">
        <v>16</v>
      </c>
      <c r="C54" s="183" t="s">
        <v>25</v>
      </c>
      <c r="D54" s="279" t="str">
        <f t="shared" ref="D54:J54" si="42">IF(ISBLANK(D53),"",D53)</f>
        <v/>
      </c>
      <c r="E54" s="280" t="str">
        <f t="shared" si="42"/>
        <v/>
      </c>
      <c r="F54" s="281" t="str">
        <f t="shared" si="42"/>
        <v/>
      </c>
      <c r="G54" s="281" t="str">
        <f t="shared" si="42"/>
        <v/>
      </c>
      <c r="H54" s="281" t="str">
        <f t="shared" si="42"/>
        <v/>
      </c>
      <c r="I54" s="282" t="str">
        <f t="shared" si="42"/>
        <v/>
      </c>
      <c r="J54" s="282" t="str">
        <f t="shared" si="42"/>
        <v/>
      </c>
      <c r="K54" s="235" t="str">
        <f>IF(NOT(ISBLANK(E53)),$K$30,"")</f>
        <v/>
      </c>
      <c r="L54" s="23"/>
      <c r="M54" s="23"/>
      <c r="N54" s="22"/>
      <c r="O54" s="22"/>
      <c r="P54" s="25"/>
      <c r="Q54" s="209">
        <f t="shared" si="4"/>
        <v>0</v>
      </c>
    </row>
    <row r="55" spans="2:17" x14ac:dyDescent="0.2">
      <c r="B55" s="236">
        <v>16</v>
      </c>
      <c r="C55" s="183" t="s">
        <v>27</v>
      </c>
      <c r="D55" s="279" t="str">
        <f t="shared" ref="D55:J55" si="43">IF(ISBLANK(D53),"",D53)</f>
        <v/>
      </c>
      <c r="E55" s="283" t="str">
        <f t="shared" si="43"/>
        <v/>
      </c>
      <c r="F55" s="284" t="str">
        <f t="shared" si="43"/>
        <v/>
      </c>
      <c r="G55" s="284" t="str">
        <f t="shared" si="43"/>
        <v/>
      </c>
      <c r="H55" s="284" t="str">
        <f t="shared" si="43"/>
        <v/>
      </c>
      <c r="I55" s="235" t="str">
        <f t="shared" si="43"/>
        <v/>
      </c>
      <c r="J55" s="235" t="str">
        <f t="shared" si="43"/>
        <v/>
      </c>
      <c r="K55" s="235" t="str">
        <f>IF(NOT(ISBLANK(E53)),$K$31,"")</f>
        <v/>
      </c>
      <c r="L55" s="23"/>
      <c r="M55" s="23"/>
      <c r="N55" s="22"/>
      <c r="O55" s="22"/>
      <c r="P55" s="25"/>
      <c r="Q55" s="209">
        <f t="shared" si="4"/>
        <v>0</v>
      </c>
    </row>
    <row r="56" spans="2:17" ht="15.75" x14ac:dyDescent="0.25">
      <c r="B56" s="285">
        <v>16</v>
      </c>
      <c r="C56" s="285" t="s">
        <v>202</v>
      </c>
      <c r="D56" s="286" t="str">
        <f t="shared" ref="D56:J56" si="44">IF(ISBLANK(D53),"",D53)</f>
        <v/>
      </c>
      <c r="E56" s="287" t="str">
        <f t="shared" si="44"/>
        <v/>
      </c>
      <c r="F56" s="288" t="str">
        <f t="shared" si="44"/>
        <v/>
      </c>
      <c r="G56" s="288" t="str">
        <f t="shared" si="44"/>
        <v/>
      </c>
      <c r="H56" s="288" t="str">
        <f t="shared" si="44"/>
        <v/>
      </c>
      <c r="I56" s="289" t="str">
        <f t="shared" si="44"/>
        <v/>
      </c>
      <c r="J56" s="289" t="str">
        <f t="shared" si="44"/>
        <v/>
      </c>
      <c r="K56" s="239" t="str">
        <f>IF(NOT(ISBLANK(E53)),$K$32,"")</f>
        <v/>
      </c>
      <c r="L56" s="290">
        <f t="shared" ref="L56" si="45">SUM(L53:L55)</f>
        <v>0</v>
      </c>
      <c r="M56" s="290">
        <f>SUM(M53:M55)</f>
        <v>0</v>
      </c>
      <c r="N56" s="291">
        <f t="shared" ref="N56" si="46">SUM(N53:N55)</f>
        <v>0</v>
      </c>
      <c r="O56" s="291">
        <f t="shared" ref="O56" si="47">SUM(O53:O55)</f>
        <v>0</v>
      </c>
      <c r="P56" s="292">
        <f t="shared" ref="P56" si="48">SUM(P53:P55)</f>
        <v>0</v>
      </c>
      <c r="Q56" s="239">
        <f t="shared" si="4"/>
        <v>0</v>
      </c>
    </row>
    <row r="57" spans="2:17" x14ac:dyDescent="0.2">
      <c r="B57" s="236">
        <v>17</v>
      </c>
      <c r="C57" s="224" t="s">
        <v>23</v>
      </c>
      <c r="D57" s="259" t="str">
        <f>IF(Q60&lt;&gt;0,VLOOKUP($E$9,Info_County_Code,2,FALSE),"")</f>
        <v/>
      </c>
      <c r="E57" s="113"/>
      <c r="F57" s="29"/>
      <c r="G57" s="29"/>
      <c r="H57" s="29"/>
      <c r="I57" s="22"/>
      <c r="J57" s="22"/>
      <c r="K57" s="278" t="str">
        <f>IF(NOT(ISBLANK(E57)),$K$29,"")</f>
        <v/>
      </c>
      <c r="L57" s="23"/>
      <c r="M57" s="23"/>
      <c r="N57" s="22"/>
      <c r="O57" s="22"/>
      <c r="P57" s="25"/>
      <c r="Q57" s="209">
        <f t="shared" si="4"/>
        <v>0</v>
      </c>
    </row>
    <row r="58" spans="2:17" x14ac:dyDescent="0.2">
      <c r="B58" s="236">
        <v>17</v>
      </c>
      <c r="C58" s="183" t="s">
        <v>25</v>
      </c>
      <c r="D58" s="279" t="str">
        <f t="shared" ref="D58:J58" si="49">IF(ISBLANK(D57),"",D57)</f>
        <v/>
      </c>
      <c r="E58" s="280" t="str">
        <f t="shared" si="49"/>
        <v/>
      </c>
      <c r="F58" s="281" t="str">
        <f t="shared" si="49"/>
        <v/>
      </c>
      <c r="G58" s="281" t="str">
        <f t="shared" si="49"/>
        <v/>
      </c>
      <c r="H58" s="281" t="str">
        <f t="shared" si="49"/>
        <v/>
      </c>
      <c r="I58" s="282" t="str">
        <f t="shared" si="49"/>
        <v/>
      </c>
      <c r="J58" s="282" t="str">
        <f t="shared" si="49"/>
        <v/>
      </c>
      <c r="K58" s="235" t="str">
        <f>IF(NOT(ISBLANK(E57)),$K$30,"")</f>
        <v/>
      </c>
      <c r="L58" s="23"/>
      <c r="M58" s="23"/>
      <c r="N58" s="22"/>
      <c r="O58" s="22"/>
      <c r="P58" s="25"/>
      <c r="Q58" s="209">
        <f t="shared" si="4"/>
        <v>0</v>
      </c>
    </row>
    <row r="59" spans="2:17" x14ac:dyDescent="0.2">
      <c r="B59" s="236">
        <v>17</v>
      </c>
      <c r="C59" s="183" t="s">
        <v>27</v>
      </c>
      <c r="D59" s="279" t="str">
        <f t="shared" ref="D59:J59" si="50">IF(ISBLANK(D57),"",D57)</f>
        <v/>
      </c>
      <c r="E59" s="283" t="str">
        <f t="shared" si="50"/>
        <v/>
      </c>
      <c r="F59" s="284" t="str">
        <f t="shared" si="50"/>
        <v/>
      </c>
      <c r="G59" s="284" t="str">
        <f t="shared" si="50"/>
        <v/>
      </c>
      <c r="H59" s="284" t="str">
        <f t="shared" si="50"/>
        <v/>
      </c>
      <c r="I59" s="235" t="str">
        <f t="shared" si="50"/>
        <v/>
      </c>
      <c r="J59" s="235" t="str">
        <f t="shared" si="50"/>
        <v/>
      </c>
      <c r="K59" s="235" t="str">
        <f>IF(NOT(ISBLANK(E57)),$K$31,"")</f>
        <v/>
      </c>
      <c r="L59" s="23"/>
      <c r="M59" s="23"/>
      <c r="N59" s="22"/>
      <c r="O59" s="22"/>
      <c r="P59" s="25"/>
      <c r="Q59" s="209">
        <f t="shared" si="4"/>
        <v>0</v>
      </c>
    </row>
    <row r="60" spans="2:17" ht="15.75" x14ac:dyDescent="0.25">
      <c r="B60" s="285">
        <v>17</v>
      </c>
      <c r="C60" s="285" t="s">
        <v>202</v>
      </c>
      <c r="D60" s="286" t="str">
        <f t="shared" ref="D60:J60" si="51">IF(ISBLANK(D57),"",D57)</f>
        <v/>
      </c>
      <c r="E60" s="287" t="str">
        <f t="shared" si="51"/>
        <v/>
      </c>
      <c r="F60" s="288" t="str">
        <f t="shared" si="51"/>
        <v/>
      </c>
      <c r="G60" s="288" t="str">
        <f t="shared" si="51"/>
        <v/>
      </c>
      <c r="H60" s="288" t="str">
        <f t="shared" si="51"/>
        <v/>
      </c>
      <c r="I60" s="289" t="str">
        <f t="shared" si="51"/>
        <v/>
      </c>
      <c r="J60" s="289" t="str">
        <f t="shared" si="51"/>
        <v/>
      </c>
      <c r="K60" s="239" t="str">
        <f>IF(NOT(ISBLANK(E57)),$K$32,"")</f>
        <v/>
      </c>
      <c r="L60" s="290">
        <f t="shared" ref="L60" si="52">SUM(L57:L59)</f>
        <v>0</v>
      </c>
      <c r="M60" s="290">
        <f>SUM(M57:M59)</f>
        <v>0</v>
      </c>
      <c r="N60" s="291">
        <f t="shared" ref="N60" si="53">SUM(N57:N59)</f>
        <v>0</v>
      </c>
      <c r="O60" s="291">
        <f t="shared" ref="O60" si="54">SUM(O57:O59)</f>
        <v>0</v>
      </c>
      <c r="P60" s="292">
        <f t="shared" ref="P60" si="55">SUM(P57:P59)</f>
        <v>0</v>
      </c>
      <c r="Q60" s="239">
        <f t="shared" si="4"/>
        <v>0</v>
      </c>
    </row>
    <row r="61" spans="2:17" x14ac:dyDescent="0.2">
      <c r="B61" s="236">
        <v>18</v>
      </c>
      <c r="C61" s="224" t="s">
        <v>23</v>
      </c>
      <c r="D61" s="259" t="str">
        <f>IF(Q64&lt;&gt;0,VLOOKUP($E$9,Info_County_Code,2,FALSE),"")</f>
        <v/>
      </c>
      <c r="E61" s="113"/>
      <c r="F61" s="29"/>
      <c r="G61" s="29"/>
      <c r="H61" s="29"/>
      <c r="I61" s="22"/>
      <c r="J61" s="22"/>
      <c r="K61" s="278" t="str">
        <f>IF(NOT(ISBLANK(E61)),$K$29,"")</f>
        <v/>
      </c>
      <c r="L61" s="23"/>
      <c r="M61" s="23"/>
      <c r="N61" s="22"/>
      <c r="O61" s="22"/>
      <c r="P61" s="25"/>
      <c r="Q61" s="209">
        <f t="shared" ref="Q61:Q84" si="56">SUM(L61:P61)</f>
        <v>0</v>
      </c>
    </row>
    <row r="62" spans="2:17" x14ac:dyDescent="0.2">
      <c r="B62" s="236">
        <v>18</v>
      </c>
      <c r="C62" s="183" t="s">
        <v>25</v>
      </c>
      <c r="D62" s="279" t="str">
        <f t="shared" ref="D62:J62" si="57">IF(ISBLANK(D61),"",D61)</f>
        <v/>
      </c>
      <c r="E62" s="280" t="str">
        <f t="shared" si="57"/>
        <v/>
      </c>
      <c r="F62" s="281" t="str">
        <f t="shared" si="57"/>
        <v/>
      </c>
      <c r="G62" s="281" t="str">
        <f t="shared" si="57"/>
        <v/>
      </c>
      <c r="H62" s="281" t="str">
        <f t="shared" si="57"/>
        <v/>
      </c>
      <c r="I62" s="282" t="str">
        <f t="shared" si="57"/>
        <v/>
      </c>
      <c r="J62" s="282" t="str">
        <f t="shared" si="57"/>
        <v/>
      </c>
      <c r="K62" s="235" t="str">
        <f>IF(NOT(ISBLANK(E61)),$K$30,"")</f>
        <v/>
      </c>
      <c r="L62" s="23"/>
      <c r="M62" s="23"/>
      <c r="N62" s="22"/>
      <c r="O62" s="22"/>
      <c r="P62" s="25"/>
      <c r="Q62" s="209">
        <f t="shared" si="56"/>
        <v>0</v>
      </c>
    </row>
    <row r="63" spans="2:17" x14ac:dyDescent="0.2">
      <c r="B63" s="236">
        <v>18</v>
      </c>
      <c r="C63" s="183" t="s">
        <v>27</v>
      </c>
      <c r="D63" s="279" t="str">
        <f t="shared" ref="D63:J63" si="58">IF(ISBLANK(D61),"",D61)</f>
        <v/>
      </c>
      <c r="E63" s="283" t="str">
        <f t="shared" si="58"/>
        <v/>
      </c>
      <c r="F63" s="284" t="str">
        <f t="shared" si="58"/>
        <v/>
      </c>
      <c r="G63" s="284" t="str">
        <f t="shared" si="58"/>
        <v/>
      </c>
      <c r="H63" s="284" t="str">
        <f t="shared" si="58"/>
        <v/>
      </c>
      <c r="I63" s="235" t="str">
        <f t="shared" si="58"/>
        <v/>
      </c>
      <c r="J63" s="235" t="str">
        <f t="shared" si="58"/>
        <v/>
      </c>
      <c r="K63" s="235" t="str">
        <f>IF(NOT(ISBLANK(E61)),$K$31,"")</f>
        <v/>
      </c>
      <c r="L63" s="23"/>
      <c r="M63" s="23"/>
      <c r="N63" s="22"/>
      <c r="O63" s="22"/>
      <c r="P63" s="25"/>
      <c r="Q63" s="209">
        <f t="shared" si="56"/>
        <v>0</v>
      </c>
    </row>
    <row r="64" spans="2:17" ht="15.75" x14ac:dyDescent="0.25">
      <c r="B64" s="285">
        <v>18</v>
      </c>
      <c r="C64" s="285" t="s">
        <v>202</v>
      </c>
      <c r="D64" s="286" t="str">
        <f t="shared" ref="D64:J64" si="59">IF(ISBLANK(D61),"",D61)</f>
        <v/>
      </c>
      <c r="E64" s="287" t="str">
        <f t="shared" si="59"/>
        <v/>
      </c>
      <c r="F64" s="288" t="str">
        <f t="shared" si="59"/>
        <v/>
      </c>
      <c r="G64" s="288" t="str">
        <f t="shared" si="59"/>
        <v/>
      </c>
      <c r="H64" s="288" t="str">
        <f t="shared" si="59"/>
        <v/>
      </c>
      <c r="I64" s="289" t="str">
        <f t="shared" si="59"/>
        <v/>
      </c>
      <c r="J64" s="289" t="str">
        <f t="shared" si="59"/>
        <v/>
      </c>
      <c r="K64" s="239" t="str">
        <f>IF(NOT(ISBLANK(E61)),$K$32,"")</f>
        <v/>
      </c>
      <c r="L64" s="290">
        <f t="shared" ref="L64" si="60">SUM(L61:L63)</f>
        <v>0</v>
      </c>
      <c r="M64" s="290">
        <f>SUM(M61:M63)</f>
        <v>0</v>
      </c>
      <c r="N64" s="291">
        <f t="shared" ref="N64" si="61">SUM(N61:N63)</f>
        <v>0</v>
      </c>
      <c r="O64" s="291">
        <f t="shared" ref="O64" si="62">SUM(O61:O63)</f>
        <v>0</v>
      </c>
      <c r="P64" s="292">
        <f t="shared" ref="P64" si="63">SUM(P61:P63)</f>
        <v>0</v>
      </c>
      <c r="Q64" s="239">
        <f t="shared" si="56"/>
        <v>0</v>
      </c>
    </row>
    <row r="65" spans="2:17" x14ac:dyDescent="0.2">
      <c r="B65" s="236">
        <v>19</v>
      </c>
      <c r="C65" s="224" t="s">
        <v>23</v>
      </c>
      <c r="D65" s="259" t="str">
        <f>IF(Q68&lt;&gt;0,VLOOKUP($E$9,Info_County_Code,2,FALSE),"")</f>
        <v/>
      </c>
      <c r="E65" s="113"/>
      <c r="F65" s="29"/>
      <c r="G65" s="29"/>
      <c r="H65" s="29"/>
      <c r="I65" s="22"/>
      <c r="J65" s="22"/>
      <c r="K65" s="278" t="str">
        <f>IF(NOT(ISBLANK(E65)),$K$29,"")</f>
        <v/>
      </c>
      <c r="L65" s="23"/>
      <c r="M65" s="23"/>
      <c r="N65" s="22"/>
      <c r="O65" s="22"/>
      <c r="P65" s="25"/>
      <c r="Q65" s="209">
        <f t="shared" si="56"/>
        <v>0</v>
      </c>
    </row>
    <row r="66" spans="2:17" x14ac:dyDescent="0.2">
      <c r="B66" s="236">
        <v>19</v>
      </c>
      <c r="C66" s="183" t="s">
        <v>25</v>
      </c>
      <c r="D66" s="279" t="str">
        <f t="shared" ref="D66:J66" si="64">IF(ISBLANK(D65),"",D65)</f>
        <v/>
      </c>
      <c r="E66" s="280" t="str">
        <f t="shared" si="64"/>
        <v/>
      </c>
      <c r="F66" s="281" t="str">
        <f t="shared" si="64"/>
        <v/>
      </c>
      <c r="G66" s="281" t="str">
        <f t="shared" si="64"/>
        <v/>
      </c>
      <c r="H66" s="281" t="str">
        <f t="shared" si="64"/>
        <v/>
      </c>
      <c r="I66" s="282" t="str">
        <f t="shared" si="64"/>
        <v/>
      </c>
      <c r="J66" s="282" t="str">
        <f t="shared" si="64"/>
        <v/>
      </c>
      <c r="K66" s="235" t="str">
        <f>IF(NOT(ISBLANK(E65)),$K$30,"")</f>
        <v/>
      </c>
      <c r="L66" s="23"/>
      <c r="M66" s="23"/>
      <c r="N66" s="22"/>
      <c r="O66" s="22"/>
      <c r="P66" s="25"/>
      <c r="Q66" s="209">
        <f t="shared" si="56"/>
        <v>0</v>
      </c>
    </row>
    <row r="67" spans="2:17" x14ac:dyDescent="0.2">
      <c r="B67" s="236">
        <v>19</v>
      </c>
      <c r="C67" s="183" t="s">
        <v>27</v>
      </c>
      <c r="D67" s="279" t="str">
        <f t="shared" ref="D67:J67" si="65">IF(ISBLANK(D65),"",D65)</f>
        <v/>
      </c>
      <c r="E67" s="283" t="str">
        <f t="shared" si="65"/>
        <v/>
      </c>
      <c r="F67" s="284" t="str">
        <f t="shared" si="65"/>
        <v/>
      </c>
      <c r="G67" s="284" t="str">
        <f t="shared" si="65"/>
        <v/>
      </c>
      <c r="H67" s="284" t="str">
        <f t="shared" si="65"/>
        <v/>
      </c>
      <c r="I67" s="235" t="str">
        <f t="shared" si="65"/>
        <v/>
      </c>
      <c r="J67" s="235" t="str">
        <f t="shared" si="65"/>
        <v/>
      </c>
      <c r="K67" s="235" t="str">
        <f>IF(NOT(ISBLANK(E65)),$K$31,"")</f>
        <v/>
      </c>
      <c r="L67" s="23"/>
      <c r="M67" s="23"/>
      <c r="N67" s="22"/>
      <c r="O67" s="22"/>
      <c r="P67" s="25"/>
      <c r="Q67" s="209">
        <f t="shared" si="56"/>
        <v>0</v>
      </c>
    </row>
    <row r="68" spans="2:17" ht="15.75" x14ac:dyDescent="0.25">
      <c r="B68" s="285">
        <v>19</v>
      </c>
      <c r="C68" s="285" t="s">
        <v>202</v>
      </c>
      <c r="D68" s="286" t="str">
        <f t="shared" ref="D68:J68" si="66">IF(ISBLANK(D65),"",D65)</f>
        <v/>
      </c>
      <c r="E68" s="287" t="str">
        <f t="shared" si="66"/>
        <v/>
      </c>
      <c r="F68" s="288" t="str">
        <f t="shared" si="66"/>
        <v/>
      </c>
      <c r="G68" s="288" t="str">
        <f t="shared" si="66"/>
        <v/>
      </c>
      <c r="H68" s="288" t="str">
        <f t="shared" si="66"/>
        <v/>
      </c>
      <c r="I68" s="289" t="str">
        <f t="shared" si="66"/>
        <v/>
      </c>
      <c r="J68" s="289" t="str">
        <f t="shared" si="66"/>
        <v/>
      </c>
      <c r="K68" s="239" t="str">
        <f>IF(NOT(ISBLANK(E65)),$K$32,"")</f>
        <v/>
      </c>
      <c r="L68" s="290">
        <f t="shared" ref="L68" si="67">SUM(L65:L67)</f>
        <v>0</v>
      </c>
      <c r="M68" s="290">
        <f>SUM(M65:M67)</f>
        <v>0</v>
      </c>
      <c r="N68" s="291">
        <f t="shared" ref="N68" si="68">SUM(N65:N67)</f>
        <v>0</v>
      </c>
      <c r="O68" s="291">
        <f t="shared" ref="O68" si="69">SUM(O65:O67)</f>
        <v>0</v>
      </c>
      <c r="P68" s="292">
        <f t="shared" ref="P68" si="70">SUM(P65:P67)</f>
        <v>0</v>
      </c>
      <c r="Q68" s="239">
        <f t="shared" si="56"/>
        <v>0</v>
      </c>
    </row>
    <row r="69" spans="2:17" x14ac:dyDescent="0.2">
      <c r="B69" s="236">
        <v>20</v>
      </c>
      <c r="C69" s="224" t="s">
        <v>23</v>
      </c>
      <c r="D69" s="259" t="str">
        <f>IF(Q72&lt;&gt;0,VLOOKUP($E$9,Info_County_Code,2,FALSE),"")</f>
        <v/>
      </c>
      <c r="E69" s="113"/>
      <c r="F69" s="29"/>
      <c r="G69" s="29"/>
      <c r="H69" s="29"/>
      <c r="I69" s="22"/>
      <c r="J69" s="22"/>
      <c r="K69" s="278" t="str">
        <f>IF(NOT(ISBLANK(E69)),$K$29,"")</f>
        <v/>
      </c>
      <c r="L69" s="23"/>
      <c r="M69" s="23"/>
      <c r="N69" s="22"/>
      <c r="O69" s="22"/>
      <c r="P69" s="25"/>
      <c r="Q69" s="209">
        <f t="shared" si="56"/>
        <v>0</v>
      </c>
    </row>
    <row r="70" spans="2:17" x14ac:dyDescent="0.2">
      <c r="B70" s="236">
        <v>20</v>
      </c>
      <c r="C70" s="183" t="s">
        <v>25</v>
      </c>
      <c r="D70" s="279" t="str">
        <f t="shared" ref="D70:J70" si="71">IF(ISBLANK(D69),"",D69)</f>
        <v/>
      </c>
      <c r="E70" s="280" t="str">
        <f t="shared" si="71"/>
        <v/>
      </c>
      <c r="F70" s="281" t="str">
        <f t="shared" si="71"/>
        <v/>
      </c>
      <c r="G70" s="281" t="str">
        <f t="shared" si="71"/>
        <v/>
      </c>
      <c r="H70" s="281" t="str">
        <f t="shared" si="71"/>
        <v/>
      </c>
      <c r="I70" s="282" t="str">
        <f t="shared" si="71"/>
        <v/>
      </c>
      <c r="J70" s="282" t="str">
        <f t="shared" si="71"/>
        <v/>
      </c>
      <c r="K70" s="235" t="str">
        <f>IF(NOT(ISBLANK(E69)),$K$30,"")</f>
        <v/>
      </c>
      <c r="L70" s="23"/>
      <c r="M70" s="23"/>
      <c r="N70" s="22"/>
      <c r="O70" s="22"/>
      <c r="P70" s="25"/>
      <c r="Q70" s="209">
        <f t="shared" si="56"/>
        <v>0</v>
      </c>
    </row>
    <row r="71" spans="2:17" x14ac:dyDescent="0.2">
      <c r="B71" s="236">
        <v>20</v>
      </c>
      <c r="C71" s="183" t="s">
        <v>27</v>
      </c>
      <c r="D71" s="279" t="str">
        <f t="shared" ref="D71:J71" si="72">IF(ISBLANK(D69),"",D69)</f>
        <v/>
      </c>
      <c r="E71" s="283" t="str">
        <f t="shared" si="72"/>
        <v/>
      </c>
      <c r="F71" s="284" t="str">
        <f t="shared" si="72"/>
        <v/>
      </c>
      <c r="G71" s="284" t="str">
        <f t="shared" si="72"/>
        <v/>
      </c>
      <c r="H71" s="284" t="str">
        <f t="shared" si="72"/>
        <v/>
      </c>
      <c r="I71" s="235" t="str">
        <f t="shared" si="72"/>
        <v/>
      </c>
      <c r="J71" s="235" t="str">
        <f t="shared" si="72"/>
        <v/>
      </c>
      <c r="K71" s="235" t="str">
        <f>IF(NOT(ISBLANK(E69)),$K$31,"")</f>
        <v/>
      </c>
      <c r="L71" s="23"/>
      <c r="M71" s="23"/>
      <c r="N71" s="22"/>
      <c r="O71" s="22"/>
      <c r="P71" s="25"/>
      <c r="Q71" s="209">
        <f t="shared" si="56"/>
        <v>0</v>
      </c>
    </row>
    <row r="72" spans="2:17" ht="15.75" x14ac:dyDescent="0.25">
      <c r="B72" s="285">
        <v>20</v>
      </c>
      <c r="C72" s="285" t="s">
        <v>202</v>
      </c>
      <c r="D72" s="286" t="str">
        <f t="shared" ref="D72:J72" si="73">IF(ISBLANK(D69),"",D69)</f>
        <v/>
      </c>
      <c r="E72" s="287" t="str">
        <f t="shared" si="73"/>
        <v/>
      </c>
      <c r="F72" s="288" t="str">
        <f t="shared" si="73"/>
        <v/>
      </c>
      <c r="G72" s="288" t="str">
        <f t="shared" si="73"/>
        <v/>
      </c>
      <c r="H72" s="288" t="str">
        <f t="shared" si="73"/>
        <v/>
      </c>
      <c r="I72" s="289" t="str">
        <f t="shared" si="73"/>
        <v/>
      </c>
      <c r="J72" s="289" t="str">
        <f t="shared" si="73"/>
        <v/>
      </c>
      <c r="K72" s="239" t="str">
        <f>IF(NOT(ISBLANK(E69)),$K$32,"")</f>
        <v/>
      </c>
      <c r="L72" s="290">
        <f t="shared" ref="L72" si="74">SUM(L69:L71)</f>
        <v>0</v>
      </c>
      <c r="M72" s="290">
        <f>SUM(M69:M71)</f>
        <v>0</v>
      </c>
      <c r="N72" s="291">
        <f t="shared" ref="N72" si="75">SUM(N69:N71)</f>
        <v>0</v>
      </c>
      <c r="O72" s="291">
        <f t="shared" ref="O72" si="76">SUM(O69:O71)</f>
        <v>0</v>
      </c>
      <c r="P72" s="292">
        <f t="shared" ref="P72" si="77">SUM(P69:P71)</f>
        <v>0</v>
      </c>
      <c r="Q72" s="239">
        <f t="shared" si="56"/>
        <v>0</v>
      </c>
    </row>
    <row r="73" spans="2:17" x14ac:dyDescent="0.2">
      <c r="B73" s="236">
        <v>21</v>
      </c>
      <c r="C73" s="224" t="s">
        <v>23</v>
      </c>
      <c r="D73" s="259" t="str">
        <f>IF(Q76&lt;&gt;0,VLOOKUP($E$9,Info_County_Code,2,FALSE),"")</f>
        <v/>
      </c>
      <c r="E73" s="113"/>
      <c r="F73" s="29"/>
      <c r="G73" s="29"/>
      <c r="H73" s="29"/>
      <c r="I73" s="22"/>
      <c r="J73" s="22"/>
      <c r="K73" s="278" t="str">
        <f>IF(NOT(ISBLANK(E73)),$K$29,"")</f>
        <v/>
      </c>
      <c r="L73" s="23"/>
      <c r="M73" s="23"/>
      <c r="N73" s="22"/>
      <c r="O73" s="22"/>
      <c r="P73" s="25"/>
      <c r="Q73" s="209">
        <f t="shared" si="56"/>
        <v>0</v>
      </c>
    </row>
    <row r="74" spans="2:17" x14ac:dyDescent="0.2">
      <c r="B74" s="236">
        <v>21</v>
      </c>
      <c r="C74" s="183" t="s">
        <v>25</v>
      </c>
      <c r="D74" s="279" t="str">
        <f t="shared" ref="D74:J74" si="78">IF(ISBLANK(D73),"",D73)</f>
        <v/>
      </c>
      <c r="E74" s="280" t="str">
        <f t="shared" si="78"/>
        <v/>
      </c>
      <c r="F74" s="281" t="str">
        <f t="shared" si="78"/>
        <v/>
      </c>
      <c r="G74" s="281" t="str">
        <f t="shared" si="78"/>
        <v/>
      </c>
      <c r="H74" s="281" t="str">
        <f t="shared" si="78"/>
        <v/>
      </c>
      <c r="I74" s="282" t="str">
        <f t="shared" si="78"/>
        <v/>
      </c>
      <c r="J74" s="282" t="str">
        <f t="shared" si="78"/>
        <v/>
      </c>
      <c r="K74" s="235" t="str">
        <f>IF(NOT(ISBLANK(E73)),$K$30,"")</f>
        <v/>
      </c>
      <c r="L74" s="23"/>
      <c r="M74" s="23"/>
      <c r="N74" s="22"/>
      <c r="O74" s="22"/>
      <c r="P74" s="25"/>
      <c r="Q74" s="209">
        <f t="shared" si="56"/>
        <v>0</v>
      </c>
    </row>
    <row r="75" spans="2:17" x14ac:dyDescent="0.2">
      <c r="B75" s="236">
        <v>21</v>
      </c>
      <c r="C75" s="183" t="s">
        <v>27</v>
      </c>
      <c r="D75" s="279" t="str">
        <f t="shared" ref="D75:J75" si="79">IF(ISBLANK(D73),"",D73)</f>
        <v/>
      </c>
      <c r="E75" s="283" t="str">
        <f t="shared" si="79"/>
        <v/>
      </c>
      <c r="F75" s="284" t="str">
        <f t="shared" si="79"/>
        <v/>
      </c>
      <c r="G75" s="284" t="str">
        <f t="shared" si="79"/>
        <v/>
      </c>
      <c r="H75" s="284" t="str">
        <f t="shared" si="79"/>
        <v/>
      </c>
      <c r="I75" s="235" t="str">
        <f t="shared" si="79"/>
        <v/>
      </c>
      <c r="J75" s="235" t="str">
        <f t="shared" si="79"/>
        <v/>
      </c>
      <c r="K75" s="235" t="str">
        <f>IF(NOT(ISBLANK(E73)),$K$31,"")</f>
        <v/>
      </c>
      <c r="L75" s="23"/>
      <c r="M75" s="23"/>
      <c r="N75" s="22"/>
      <c r="O75" s="22"/>
      <c r="P75" s="25"/>
      <c r="Q75" s="209">
        <f t="shared" si="56"/>
        <v>0</v>
      </c>
    </row>
    <row r="76" spans="2:17" ht="15.75" x14ac:dyDescent="0.25">
      <c r="B76" s="285">
        <v>21</v>
      </c>
      <c r="C76" s="285" t="s">
        <v>202</v>
      </c>
      <c r="D76" s="286" t="str">
        <f t="shared" ref="D76:J76" si="80">IF(ISBLANK(D73),"",D73)</f>
        <v/>
      </c>
      <c r="E76" s="287" t="str">
        <f t="shared" si="80"/>
        <v/>
      </c>
      <c r="F76" s="288" t="str">
        <f t="shared" si="80"/>
        <v/>
      </c>
      <c r="G76" s="288" t="str">
        <f t="shared" si="80"/>
        <v/>
      </c>
      <c r="H76" s="288" t="str">
        <f t="shared" si="80"/>
        <v/>
      </c>
      <c r="I76" s="289" t="str">
        <f t="shared" si="80"/>
        <v/>
      </c>
      <c r="J76" s="289" t="str">
        <f t="shared" si="80"/>
        <v/>
      </c>
      <c r="K76" s="239" t="str">
        <f>IF(NOT(ISBLANK(E73)),$K$32,"")</f>
        <v/>
      </c>
      <c r="L76" s="290">
        <f t="shared" ref="L76" si="81">SUM(L73:L75)</f>
        <v>0</v>
      </c>
      <c r="M76" s="290">
        <f>SUM(M73:M75)</f>
        <v>0</v>
      </c>
      <c r="N76" s="291">
        <f t="shared" ref="N76" si="82">SUM(N73:N75)</f>
        <v>0</v>
      </c>
      <c r="O76" s="291">
        <f t="shared" ref="O76" si="83">SUM(O73:O75)</f>
        <v>0</v>
      </c>
      <c r="P76" s="292">
        <f t="shared" ref="P76" si="84">SUM(P73:P75)</f>
        <v>0</v>
      </c>
      <c r="Q76" s="239">
        <f t="shared" si="56"/>
        <v>0</v>
      </c>
    </row>
    <row r="77" spans="2:17" x14ac:dyDescent="0.2">
      <c r="B77" s="236">
        <v>22</v>
      </c>
      <c r="C77" s="224" t="s">
        <v>23</v>
      </c>
      <c r="D77" s="259" t="str">
        <f>IF(Q80&lt;&gt;0,VLOOKUP($E$9,Info_County_Code,2,FALSE),"")</f>
        <v/>
      </c>
      <c r="E77" s="113"/>
      <c r="F77" s="29"/>
      <c r="G77" s="29"/>
      <c r="H77" s="29"/>
      <c r="I77" s="22"/>
      <c r="J77" s="22"/>
      <c r="K77" s="278" t="str">
        <f>IF(NOT(ISBLANK(E77)),$K$29,"")</f>
        <v/>
      </c>
      <c r="L77" s="23"/>
      <c r="M77" s="23"/>
      <c r="N77" s="22"/>
      <c r="O77" s="22"/>
      <c r="P77" s="25"/>
      <c r="Q77" s="209">
        <f t="shared" si="56"/>
        <v>0</v>
      </c>
    </row>
    <row r="78" spans="2:17" x14ac:dyDescent="0.2">
      <c r="B78" s="236">
        <v>22</v>
      </c>
      <c r="C78" s="183" t="s">
        <v>25</v>
      </c>
      <c r="D78" s="279" t="str">
        <f t="shared" ref="D78:J78" si="85">IF(ISBLANK(D77),"",D77)</f>
        <v/>
      </c>
      <c r="E78" s="280" t="str">
        <f t="shared" si="85"/>
        <v/>
      </c>
      <c r="F78" s="281" t="str">
        <f t="shared" si="85"/>
        <v/>
      </c>
      <c r="G78" s="281" t="str">
        <f t="shared" si="85"/>
        <v/>
      </c>
      <c r="H78" s="281" t="str">
        <f t="shared" si="85"/>
        <v/>
      </c>
      <c r="I78" s="282" t="str">
        <f t="shared" si="85"/>
        <v/>
      </c>
      <c r="J78" s="282" t="str">
        <f t="shared" si="85"/>
        <v/>
      </c>
      <c r="K78" s="235" t="str">
        <f>IF(NOT(ISBLANK(E77)),$K$30,"")</f>
        <v/>
      </c>
      <c r="L78" s="23"/>
      <c r="M78" s="23"/>
      <c r="N78" s="22"/>
      <c r="O78" s="22"/>
      <c r="P78" s="25"/>
      <c r="Q78" s="209">
        <f t="shared" si="56"/>
        <v>0</v>
      </c>
    </row>
    <row r="79" spans="2:17" x14ac:dyDescent="0.2">
      <c r="B79" s="236">
        <v>22</v>
      </c>
      <c r="C79" s="183" t="s">
        <v>27</v>
      </c>
      <c r="D79" s="279" t="str">
        <f t="shared" ref="D79:J79" si="86">IF(ISBLANK(D77),"",D77)</f>
        <v/>
      </c>
      <c r="E79" s="283" t="str">
        <f t="shared" si="86"/>
        <v/>
      </c>
      <c r="F79" s="284" t="str">
        <f t="shared" si="86"/>
        <v/>
      </c>
      <c r="G79" s="284" t="str">
        <f t="shared" si="86"/>
        <v/>
      </c>
      <c r="H79" s="284" t="str">
        <f t="shared" si="86"/>
        <v/>
      </c>
      <c r="I79" s="235" t="str">
        <f t="shared" si="86"/>
        <v/>
      </c>
      <c r="J79" s="235" t="str">
        <f t="shared" si="86"/>
        <v/>
      </c>
      <c r="K79" s="235" t="str">
        <f>IF(NOT(ISBLANK(E77)),$K$31,"")</f>
        <v/>
      </c>
      <c r="L79" s="23"/>
      <c r="M79" s="23"/>
      <c r="N79" s="22"/>
      <c r="O79" s="22"/>
      <c r="P79" s="25"/>
      <c r="Q79" s="209">
        <f t="shared" si="56"/>
        <v>0</v>
      </c>
    </row>
    <row r="80" spans="2:17" ht="15.75" x14ac:dyDescent="0.25">
      <c r="B80" s="285">
        <v>22</v>
      </c>
      <c r="C80" s="285" t="s">
        <v>202</v>
      </c>
      <c r="D80" s="286" t="str">
        <f t="shared" ref="D80:J80" si="87">IF(ISBLANK(D77),"",D77)</f>
        <v/>
      </c>
      <c r="E80" s="287" t="str">
        <f t="shared" si="87"/>
        <v/>
      </c>
      <c r="F80" s="288" t="str">
        <f t="shared" si="87"/>
        <v/>
      </c>
      <c r="G80" s="288" t="str">
        <f t="shared" si="87"/>
        <v/>
      </c>
      <c r="H80" s="288" t="str">
        <f t="shared" si="87"/>
        <v/>
      </c>
      <c r="I80" s="289" t="str">
        <f t="shared" si="87"/>
        <v/>
      </c>
      <c r="J80" s="289" t="str">
        <f t="shared" si="87"/>
        <v/>
      </c>
      <c r="K80" s="239" t="str">
        <f>IF(NOT(ISBLANK(E77)),$K$32,"")</f>
        <v/>
      </c>
      <c r="L80" s="290">
        <f t="shared" ref="L80" si="88">SUM(L77:L79)</f>
        <v>0</v>
      </c>
      <c r="M80" s="290">
        <f>SUM(M77:M79)</f>
        <v>0</v>
      </c>
      <c r="N80" s="291">
        <f t="shared" ref="N80" si="89">SUM(N77:N79)</f>
        <v>0</v>
      </c>
      <c r="O80" s="291">
        <f t="shared" ref="O80" si="90">SUM(O77:O79)</f>
        <v>0</v>
      </c>
      <c r="P80" s="292">
        <f t="shared" ref="P80" si="91">SUM(P77:P79)</f>
        <v>0</v>
      </c>
      <c r="Q80" s="239">
        <f t="shared" si="56"/>
        <v>0</v>
      </c>
    </row>
    <row r="81" spans="2:17" x14ac:dyDescent="0.2">
      <c r="B81" s="236">
        <v>23</v>
      </c>
      <c r="C81" s="224" t="s">
        <v>23</v>
      </c>
      <c r="D81" s="259" t="str">
        <f>IF(Q84&lt;&gt;0,VLOOKUP($E$9,Info_County_Code,2,FALSE),"")</f>
        <v/>
      </c>
      <c r="E81" s="113"/>
      <c r="F81" s="29"/>
      <c r="G81" s="29"/>
      <c r="H81" s="29"/>
      <c r="I81" s="22"/>
      <c r="J81" s="22"/>
      <c r="K81" s="278" t="str">
        <f>IF(NOT(ISBLANK(E81)),$K$29,"")</f>
        <v/>
      </c>
      <c r="L81" s="23"/>
      <c r="M81" s="23"/>
      <c r="N81" s="22"/>
      <c r="O81" s="22"/>
      <c r="P81" s="25"/>
      <c r="Q81" s="209">
        <f t="shared" si="56"/>
        <v>0</v>
      </c>
    </row>
    <row r="82" spans="2:17" x14ac:dyDescent="0.2">
      <c r="B82" s="236">
        <v>23</v>
      </c>
      <c r="C82" s="183" t="s">
        <v>25</v>
      </c>
      <c r="D82" s="279" t="str">
        <f t="shared" ref="D82:J82" si="92">IF(ISBLANK(D81),"",D81)</f>
        <v/>
      </c>
      <c r="E82" s="280" t="str">
        <f t="shared" si="92"/>
        <v/>
      </c>
      <c r="F82" s="281" t="str">
        <f t="shared" si="92"/>
        <v/>
      </c>
      <c r="G82" s="281" t="str">
        <f t="shared" si="92"/>
        <v/>
      </c>
      <c r="H82" s="281" t="str">
        <f t="shared" si="92"/>
        <v/>
      </c>
      <c r="I82" s="282" t="str">
        <f t="shared" si="92"/>
        <v/>
      </c>
      <c r="J82" s="282" t="str">
        <f t="shared" si="92"/>
        <v/>
      </c>
      <c r="K82" s="235" t="str">
        <f>IF(NOT(ISBLANK(E81)),$K$30,"")</f>
        <v/>
      </c>
      <c r="L82" s="23"/>
      <c r="M82" s="23"/>
      <c r="N82" s="22"/>
      <c r="O82" s="22"/>
      <c r="P82" s="25"/>
      <c r="Q82" s="209">
        <f t="shared" si="56"/>
        <v>0</v>
      </c>
    </row>
    <row r="83" spans="2:17" x14ac:dyDescent="0.2">
      <c r="B83" s="236">
        <v>23</v>
      </c>
      <c r="C83" s="183" t="s">
        <v>27</v>
      </c>
      <c r="D83" s="279" t="str">
        <f t="shared" ref="D83:J83" si="93">IF(ISBLANK(D81),"",D81)</f>
        <v/>
      </c>
      <c r="E83" s="283" t="str">
        <f t="shared" si="93"/>
        <v/>
      </c>
      <c r="F83" s="284" t="str">
        <f t="shared" si="93"/>
        <v/>
      </c>
      <c r="G83" s="284" t="str">
        <f t="shared" si="93"/>
        <v/>
      </c>
      <c r="H83" s="284" t="str">
        <f t="shared" si="93"/>
        <v/>
      </c>
      <c r="I83" s="235" t="str">
        <f t="shared" si="93"/>
        <v/>
      </c>
      <c r="J83" s="235" t="str">
        <f t="shared" si="93"/>
        <v/>
      </c>
      <c r="K83" s="235" t="str">
        <f>IF(NOT(ISBLANK(E81)),$K$31,"")</f>
        <v/>
      </c>
      <c r="L83" s="23"/>
      <c r="M83" s="23"/>
      <c r="N83" s="22"/>
      <c r="O83" s="22"/>
      <c r="P83" s="25"/>
      <c r="Q83" s="209">
        <f t="shared" si="56"/>
        <v>0</v>
      </c>
    </row>
    <row r="84" spans="2:17" ht="15.75" x14ac:dyDescent="0.25">
      <c r="B84" s="285">
        <v>23</v>
      </c>
      <c r="C84" s="285" t="s">
        <v>202</v>
      </c>
      <c r="D84" s="286" t="str">
        <f t="shared" ref="D84:J84" si="94">IF(ISBLANK(D81),"",D81)</f>
        <v/>
      </c>
      <c r="E84" s="287" t="str">
        <f t="shared" si="94"/>
        <v/>
      </c>
      <c r="F84" s="288" t="str">
        <f t="shared" si="94"/>
        <v/>
      </c>
      <c r="G84" s="288" t="str">
        <f t="shared" si="94"/>
        <v/>
      </c>
      <c r="H84" s="288" t="str">
        <f t="shared" si="94"/>
        <v/>
      </c>
      <c r="I84" s="289" t="str">
        <f t="shared" si="94"/>
        <v/>
      </c>
      <c r="J84" s="289" t="str">
        <f t="shared" si="94"/>
        <v/>
      </c>
      <c r="K84" s="239" t="str">
        <f>IF(NOT(ISBLANK(E81)),$K$32,"")</f>
        <v/>
      </c>
      <c r="L84" s="290">
        <f t="shared" ref="L84" si="95">SUM(L81:L83)</f>
        <v>0</v>
      </c>
      <c r="M84" s="290">
        <f>SUM(M81:M83)</f>
        <v>0</v>
      </c>
      <c r="N84" s="291">
        <f t="shared" ref="N84" si="96">SUM(N81:N83)</f>
        <v>0</v>
      </c>
      <c r="O84" s="291">
        <f t="shared" ref="O84" si="97">SUM(O81:O83)</f>
        <v>0</v>
      </c>
      <c r="P84" s="292">
        <f t="shared" ref="P84" si="98">SUM(P81:P83)</f>
        <v>0</v>
      </c>
      <c r="Q84" s="239">
        <f t="shared" si="56"/>
        <v>0</v>
      </c>
    </row>
    <row r="85" spans="2:17" x14ac:dyDescent="0.2">
      <c r="B85" s="236">
        <v>24</v>
      </c>
      <c r="C85" s="224" t="s">
        <v>23</v>
      </c>
      <c r="D85" s="259" t="str">
        <f>IF(Q88&lt;&gt;0,VLOOKUP($E$9,Info_County_Code,2,FALSE),"")</f>
        <v/>
      </c>
      <c r="E85" s="113"/>
      <c r="F85" s="29"/>
      <c r="G85" s="29"/>
      <c r="H85" s="29"/>
      <c r="I85" s="22"/>
      <c r="J85" s="22"/>
      <c r="K85" s="278" t="str">
        <f>IF(NOT(ISBLANK(E85)),$K$29,"")</f>
        <v/>
      </c>
      <c r="L85" s="23"/>
      <c r="M85" s="23"/>
      <c r="N85" s="22"/>
      <c r="O85" s="22"/>
      <c r="P85" s="25"/>
      <c r="Q85" s="209">
        <f t="shared" ref="Q85:Q128" si="99">SUM(L85:P85)</f>
        <v>0</v>
      </c>
    </row>
    <row r="86" spans="2:17" x14ac:dyDescent="0.2">
      <c r="B86" s="236">
        <v>24</v>
      </c>
      <c r="C86" s="183" t="s">
        <v>25</v>
      </c>
      <c r="D86" s="279" t="str">
        <f t="shared" ref="D86:J86" si="100">IF(ISBLANK(D85),"",D85)</f>
        <v/>
      </c>
      <c r="E86" s="280" t="str">
        <f t="shared" si="100"/>
        <v/>
      </c>
      <c r="F86" s="281" t="str">
        <f t="shared" si="100"/>
        <v/>
      </c>
      <c r="G86" s="281" t="str">
        <f t="shared" si="100"/>
        <v/>
      </c>
      <c r="H86" s="281" t="str">
        <f t="shared" si="100"/>
        <v/>
      </c>
      <c r="I86" s="282" t="str">
        <f t="shared" si="100"/>
        <v/>
      </c>
      <c r="J86" s="282" t="str">
        <f t="shared" si="100"/>
        <v/>
      </c>
      <c r="K86" s="235" t="str">
        <f>IF(NOT(ISBLANK(E85)),$K$30,"")</f>
        <v/>
      </c>
      <c r="L86" s="23"/>
      <c r="M86" s="23"/>
      <c r="N86" s="22"/>
      <c r="O86" s="22"/>
      <c r="P86" s="25"/>
      <c r="Q86" s="209">
        <f t="shared" si="99"/>
        <v>0</v>
      </c>
    </row>
    <row r="87" spans="2:17" x14ac:dyDescent="0.2">
      <c r="B87" s="236">
        <v>24</v>
      </c>
      <c r="C87" s="183" t="s">
        <v>27</v>
      </c>
      <c r="D87" s="279" t="str">
        <f t="shared" ref="D87:J87" si="101">IF(ISBLANK(D85),"",D85)</f>
        <v/>
      </c>
      <c r="E87" s="283" t="str">
        <f t="shared" si="101"/>
        <v/>
      </c>
      <c r="F87" s="284" t="str">
        <f t="shared" si="101"/>
        <v/>
      </c>
      <c r="G87" s="284" t="str">
        <f t="shared" si="101"/>
        <v/>
      </c>
      <c r="H87" s="284" t="str">
        <f t="shared" si="101"/>
        <v/>
      </c>
      <c r="I87" s="235" t="str">
        <f t="shared" si="101"/>
        <v/>
      </c>
      <c r="J87" s="235" t="str">
        <f t="shared" si="101"/>
        <v/>
      </c>
      <c r="K87" s="235" t="str">
        <f>IF(NOT(ISBLANK(E85)),$K$31,"")</f>
        <v/>
      </c>
      <c r="L87" s="23"/>
      <c r="M87" s="23"/>
      <c r="N87" s="22"/>
      <c r="O87" s="22"/>
      <c r="P87" s="25"/>
      <c r="Q87" s="209">
        <f t="shared" si="99"/>
        <v>0</v>
      </c>
    </row>
    <row r="88" spans="2:17" ht="15.75" x14ac:dyDescent="0.25">
      <c r="B88" s="285">
        <v>24</v>
      </c>
      <c r="C88" s="285" t="s">
        <v>202</v>
      </c>
      <c r="D88" s="286" t="str">
        <f t="shared" ref="D88:J88" si="102">IF(ISBLANK(D85),"",D85)</f>
        <v/>
      </c>
      <c r="E88" s="293" t="str">
        <f t="shared" si="102"/>
        <v/>
      </c>
      <c r="F88" s="294" t="str">
        <f t="shared" si="102"/>
        <v/>
      </c>
      <c r="G88" s="294" t="str">
        <f t="shared" si="102"/>
        <v/>
      </c>
      <c r="H88" s="294" t="str">
        <f t="shared" si="102"/>
        <v/>
      </c>
      <c r="I88" s="239" t="str">
        <f t="shared" si="102"/>
        <v/>
      </c>
      <c r="J88" s="239" t="str">
        <f t="shared" si="102"/>
        <v/>
      </c>
      <c r="K88" s="239" t="str">
        <f>IF(NOT(ISBLANK(E85)),$K$32,"")</f>
        <v/>
      </c>
      <c r="L88" s="295">
        <f t="shared" ref="L88" si="103">SUM(L85:L87)</f>
        <v>0</v>
      </c>
      <c r="M88" s="295">
        <f>SUM(M85:M87)</f>
        <v>0</v>
      </c>
      <c r="N88" s="296">
        <f t="shared" ref="N88:P88" si="104">SUM(N85:N87)</f>
        <v>0</v>
      </c>
      <c r="O88" s="296">
        <f t="shared" si="104"/>
        <v>0</v>
      </c>
      <c r="P88" s="297">
        <f t="shared" si="104"/>
        <v>0</v>
      </c>
      <c r="Q88" s="239">
        <f t="shared" si="99"/>
        <v>0</v>
      </c>
    </row>
    <row r="89" spans="2:17" x14ac:dyDescent="0.2">
      <c r="B89" s="236">
        <v>25</v>
      </c>
      <c r="C89" s="224" t="s">
        <v>23</v>
      </c>
      <c r="D89" s="259" t="str">
        <f>IF(Q92&lt;&gt;0,VLOOKUP($E$9,Info_County_Code,2,FALSE),"")</f>
        <v/>
      </c>
      <c r="E89" s="113"/>
      <c r="F89" s="29"/>
      <c r="G89" s="29"/>
      <c r="H89" s="29"/>
      <c r="I89" s="22"/>
      <c r="J89" s="22"/>
      <c r="K89" s="278" t="str">
        <f>IF(NOT(ISBLANK(E89)),$K$29,"")</f>
        <v/>
      </c>
      <c r="L89" s="23"/>
      <c r="M89" s="23"/>
      <c r="N89" s="22"/>
      <c r="O89" s="22"/>
      <c r="P89" s="25"/>
      <c r="Q89" s="209">
        <f t="shared" si="99"/>
        <v>0</v>
      </c>
    </row>
    <row r="90" spans="2:17" x14ac:dyDescent="0.2">
      <c r="B90" s="236">
        <v>25</v>
      </c>
      <c r="C90" s="183" t="s">
        <v>25</v>
      </c>
      <c r="D90" s="279" t="str">
        <f t="shared" ref="D90:J90" si="105">IF(ISBLANK(D89),"",D89)</f>
        <v/>
      </c>
      <c r="E90" s="280" t="str">
        <f t="shared" si="105"/>
        <v/>
      </c>
      <c r="F90" s="281" t="str">
        <f t="shared" si="105"/>
        <v/>
      </c>
      <c r="G90" s="281" t="str">
        <f t="shared" si="105"/>
        <v/>
      </c>
      <c r="H90" s="281" t="str">
        <f t="shared" si="105"/>
        <v/>
      </c>
      <c r="I90" s="282" t="str">
        <f t="shared" si="105"/>
        <v/>
      </c>
      <c r="J90" s="282" t="str">
        <f t="shared" si="105"/>
        <v/>
      </c>
      <c r="K90" s="235" t="str">
        <f>IF(NOT(ISBLANK(E89)),$K$30,"")</f>
        <v/>
      </c>
      <c r="L90" s="23"/>
      <c r="M90" s="23"/>
      <c r="N90" s="22"/>
      <c r="O90" s="22"/>
      <c r="P90" s="25"/>
      <c r="Q90" s="209">
        <f t="shared" si="99"/>
        <v>0</v>
      </c>
    </row>
    <row r="91" spans="2:17" x14ac:dyDescent="0.2">
      <c r="B91" s="236">
        <v>25</v>
      </c>
      <c r="C91" s="183" t="s">
        <v>27</v>
      </c>
      <c r="D91" s="279" t="str">
        <f t="shared" ref="D91:J91" si="106">IF(ISBLANK(D89),"",D89)</f>
        <v/>
      </c>
      <c r="E91" s="283" t="str">
        <f t="shared" si="106"/>
        <v/>
      </c>
      <c r="F91" s="284" t="str">
        <f t="shared" si="106"/>
        <v/>
      </c>
      <c r="G91" s="284" t="str">
        <f t="shared" si="106"/>
        <v/>
      </c>
      <c r="H91" s="284" t="str">
        <f t="shared" si="106"/>
        <v/>
      </c>
      <c r="I91" s="235" t="str">
        <f t="shared" si="106"/>
        <v/>
      </c>
      <c r="J91" s="235" t="str">
        <f t="shared" si="106"/>
        <v/>
      </c>
      <c r="K91" s="235" t="str">
        <f>IF(NOT(ISBLANK(E89)),$K$31,"")</f>
        <v/>
      </c>
      <c r="L91" s="23"/>
      <c r="M91" s="23"/>
      <c r="N91" s="22"/>
      <c r="O91" s="22"/>
      <c r="P91" s="25"/>
      <c r="Q91" s="209">
        <f t="shared" si="99"/>
        <v>0</v>
      </c>
    </row>
    <row r="92" spans="2:17" ht="15.75" x14ac:dyDescent="0.25">
      <c r="B92" s="285">
        <v>25</v>
      </c>
      <c r="C92" s="285" t="s">
        <v>202</v>
      </c>
      <c r="D92" s="286" t="str">
        <f t="shared" ref="D92:J92" si="107">IF(ISBLANK(D89),"",D89)</f>
        <v/>
      </c>
      <c r="E92" s="293" t="str">
        <f t="shared" si="107"/>
        <v/>
      </c>
      <c r="F92" s="294" t="str">
        <f t="shared" si="107"/>
        <v/>
      </c>
      <c r="G92" s="294" t="str">
        <f t="shared" si="107"/>
        <v/>
      </c>
      <c r="H92" s="294" t="str">
        <f t="shared" si="107"/>
        <v/>
      </c>
      <c r="I92" s="239" t="str">
        <f t="shared" si="107"/>
        <v/>
      </c>
      <c r="J92" s="239" t="str">
        <f t="shared" si="107"/>
        <v/>
      </c>
      <c r="K92" s="239" t="str">
        <f>IF(NOT(ISBLANK(E89)),$K$32,"")</f>
        <v/>
      </c>
      <c r="L92" s="295">
        <f t="shared" ref="L92" si="108">SUM(L89:L91)</f>
        <v>0</v>
      </c>
      <c r="M92" s="295">
        <f>SUM(M89:M91)</f>
        <v>0</v>
      </c>
      <c r="N92" s="296">
        <f t="shared" ref="N92:P92" si="109">SUM(N89:N91)</f>
        <v>0</v>
      </c>
      <c r="O92" s="296">
        <f t="shared" si="109"/>
        <v>0</v>
      </c>
      <c r="P92" s="297">
        <f t="shared" si="109"/>
        <v>0</v>
      </c>
      <c r="Q92" s="239">
        <f t="shared" si="99"/>
        <v>0</v>
      </c>
    </row>
    <row r="93" spans="2:17" x14ac:dyDescent="0.2">
      <c r="B93" s="236">
        <v>26</v>
      </c>
      <c r="C93" s="224" t="s">
        <v>23</v>
      </c>
      <c r="D93" s="259" t="str">
        <f>IF(Q96&lt;&gt;0,VLOOKUP($E$9,Info_County_Code,2,FALSE),"")</f>
        <v/>
      </c>
      <c r="E93" s="113"/>
      <c r="F93" s="29"/>
      <c r="G93" s="29"/>
      <c r="H93" s="29"/>
      <c r="I93" s="22"/>
      <c r="J93" s="22"/>
      <c r="K93" s="278" t="str">
        <f>IF(NOT(ISBLANK(E93)),$K$29,"")</f>
        <v/>
      </c>
      <c r="L93" s="23"/>
      <c r="M93" s="23"/>
      <c r="N93" s="22"/>
      <c r="O93" s="22"/>
      <c r="P93" s="25"/>
      <c r="Q93" s="209">
        <f t="shared" si="99"/>
        <v>0</v>
      </c>
    </row>
    <row r="94" spans="2:17" x14ac:dyDescent="0.2">
      <c r="B94" s="236">
        <v>26</v>
      </c>
      <c r="C94" s="183" t="s">
        <v>25</v>
      </c>
      <c r="D94" s="279" t="str">
        <f t="shared" ref="D94:J94" si="110">IF(ISBLANK(D93),"",D93)</f>
        <v/>
      </c>
      <c r="E94" s="280" t="str">
        <f t="shared" si="110"/>
        <v/>
      </c>
      <c r="F94" s="281" t="str">
        <f t="shared" si="110"/>
        <v/>
      </c>
      <c r="G94" s="281" t="str">
        <f t="shared" si="110"/>
        <v/>
      </c>
      <c r="H94" s="281" t="str">
        <f t="shared" si="110"/>
        <v/>
      </c>
      <c r="I94" s="282" t="str">
        <f t="shared" si="110"/>
        <v/>
      </c>
      <c r="J94" s="282" t="str">
        <f t="shared" si="110"/>
        <v/>
      </c>
      <c r="K94" s="235" t="str">
        <f>IF(NOT(ISBLANK(E93)),$K$30,"")</f>
        <v/>
      </c>
      <c r="L94" s="23"/>
      <c r="M94" s="23"/>
      <c r="N94" s="22"/>
      <c r="O94" s="22"/>
      <c r="P94" s="25"/>
      <c r="Q94" s="209">
        <f t="shared" si="99"/>
        <v>0</v>
      </c>
    </row>
    <row r="95" spans="2:17" x14ac:dyDescent="0.2">
      <c r="B95" s="236">
        <v>26</v>
      </c>
      <c r="C95" s="183" t="s">
        <v>27</v>
      </c>
      <c r="D95" s="279" t="str">
        <f t="shared" ref="D95:J95" si="111">IF(ISBLANK(D93),"",D93)</f>
        <v/>
      </c>
      <c r="E95" s="283" t="str">
        <f t="shared" si="111"/>
        <v/>
      </c>
      <c r="F95" s="284" t="str">
        <f t="shared" si="111"/>
        <v/>
      </c>
      <c r="G95" s="284" t="str">
        <f t="shared" si="111"/>
        <v/>
      </c>
      <c r="H95" s="284" t="str">
        <f t="shared" si="111"/>
        <v/>
      </c>
      <c r="I95" s="235" t="str">
        <f t="shared" si="111"/>
        <v/>
      </c>
      <c r="J95" s="235" t="str">
        <f t="shared" si="111"/>
        <v/>
      </c>
      <c r="K95" s="235" t="str">
        <f>IF(NOT(ISBLANK(E93)),$K$31,"")</f>
        <v/>
      </c>
      <c r="L95" s="23"/>
      <c r="M95" s="23"/>
      <c r="N95" s="22"/>
      <c r="O95" s="22"/>
      <c r="P95" s="25"/>
      <c r="Q95" s="209">
        <f t="shared" si="99"/>
        <v>0</v>
      </c>
    </row>
    <row r="96" spans="2:17" ht="15.75" x14ac:dyDescent="0.25">
      <c r="B96" s="285">
        <v>26</v>
      </c>
      <c r="C96" s="285" t="s">
        <v>202</v>
      </c>
      <c r="D96" s="286" t="str">
        <f t="shared" ref="D96:J96" si="112">IF(ISBLANK(D93),"",D93)</f>
        <v/>
      </c>
      <c r="E96" s="293" t="str">
        <f t="shared" si="112"/>
        <v/>
      </c>
      <c r="F96" s="294" t="str">
        <f t="shared" si="112"/>
        <v/>
      </c>
      <c r="G96" s="294" t="str">
        <f t="shared" si="112"/>
        <v/>
      </c>
      <c r="H96" s="294" t="str">
        <f t="shared" si="112"/>
        <v/>
      </c>
      <c r="I96" s="239" t="str">
        <f t="shared" si="112"/>
        <v/>
      </c>
      <c r="J96" s="239" t="str">
        <f t="shared" si="112"/>
        <v/>
      </c>
      <c r="K96" s="239" t="str">
        <f>IF(NOT(ISBLANK(E93)),$K$32,"")</f>
        <v/>
      </c>
      <c r="L96" s="295">
        <f t="shared" ref="L96" si="113">SUM(L93:L95)</f>
        <v>0</v>
      </c>
      <c r="M96" s="295">
        <f>SUM(M93:M95)</f>
        <v>0</v>
      </c>
      <c r="N96" s="296">
        <f t="shared" ref="N96:P96" si="114">SUM(N93:N95)</f>
        <v>0</v>
      </c>
      <c r="O96" s="296">
        <f t="shared" si="114"/>
        <v>0</v>
      </c>
      <c r="P96" s="297">
        <f t="shared" si="114"/>
        <v>0</v>
      </c>
      <c r="Q96" s="239">
        <f t="shared" si="99"/>
        <v>0</v>
      </c>
    </row>
    <row r="97" spans="2:17" x14ac:dyDescent="0.2">
      <c r="B97" s="236">
        <v>27</v>
      </c>
      <c r="C97" s="224" t="s">
        <v>23</v>
      </c>
      <c r="D97" s="259" t="str">
        <f>IF(Q100&lt;&gt;0,VLOOKUP($E$9,Info_County_Code,2,FALSE),"")</f>
        <v/>
      </c>
      <c r="E97" s="113"/>
      <c r="F97" s="29"/>
      <c r="G97" s="29"/>
      <c r="H97" s="29"/>
      <c r="I97" s="22"/>
      <c r="J97" s="22"/>
      <c r="K97" s="278" t="str">
        <f>IF(NOT(ISBLANK(E97)),$K$29,"")</f>
        <v/>
      </c>
      <c r="L97" s="23"/>
      <c r="M97" s="23"/>
      <c r="N97" s="22"/>
      <c r="O97" s="22"/>
      <c r="P97" s="25"/>
      <c r="Q97" s="209">
        <f t="shared" ref="Q97:Q100" si="115">SUM(L97:P97)</f>
        <v>0</v>
      </c>
    </row>
    <row r="98" spans="2:17" x14ac:dyDescent="0.2">
      <c r="B98" s="236">
        <v>27</v>
      </c>
      <c r="C98" s="183" t="s">
        <v>25</v>
      </c>
      <c r="D98" s="279" t="str">
        <f t="shared" ref="D98:J98" si="116">IF(ISBLANK(D97),"",D97)</f>
        <v/>
      </c>
      <c r="E98" s="280" t="str">
        <f t="shared" si="116"/>
        <v/>
      </c>
      <c r="F98" s="281" t="str">
        <f t="shared" si="116"/>
        <v/>
      </c>
      <c r="G98" s="281" t="str">
        <f t="shared" si="116"/>
        <v/>
      </c>
      <c r="H98" s="281" t="str">
        <f t="shared" si="116"/>
        <v/>
      </c>
      <c r="I98" s="282" t="str">
        <f t="shared" si="116"/>
        <v/>
      </c>
      <c r="J98" s="282" t="str">
        <f t="shared" si="116"/>
        <v/>
      </c>
      <c r="K98" s="235" t="str">
        <f>IF(NOT(ISBLANK(E97)),$K$30,"")</f>
        <v/>
      </c>
      <c r="L98" s="23"/>
      <c r="M98" s="23"/>
      <c r="N98" s="22"/>
      <c r="O98" s="22"/>
      <c r="P98" s="25"/>
      <c r="Q98" s="209">
        <f t="shared" si="115"/>
        <v>0</v>
      </c>
    </row>
    <row r="99" spans="2:17" x14ac:dyDescent="0.2">
      <c r="B99" s="236">
        <v>27</v>
      </c>
      <c r="C99" s="183" t="s">
        <v>27</v>
      </c>
      <c r="D99" s="279" t="str">
        <f t="shared" ref="D99:J99" si="117">IF(ISBLANK(D97),"",D97)</f>
        <v/>
      </c>
      <c r="E99" s="283" t="str">
        <f t="shared" si="117"/>
        <v/>
      </c>
      <c r="F99" s="284" t="str">
        <f t="shared" si="117"/>
        <v/>
      </c>
      <c r="G99" s="284" t="str">
        <f t="shared" si="117"/>
        <v/>
      </c>
      <c r="H99" s="284" t="str">
        <f t="shared" si="117"/>
        <v/>
      </c>
      <c r="I99" s="235" t="str">
        <f t="shared" si="117"/>
        <v/>
      </c>
      <c r="J99" s="235" t="str">
        <f t="shared" si="117"/>
        <v/>
      </c>
      <c r="K99" s="235" t="str">
        <f>IF(NOT(ISBLANK(E97)),$K$31,"")</f>
        <v/>
      </c>
      <c r="L99" s="23"/>
      <c r="M99" s="23"/>
      <c r="N99" s="22"/>
      <c r="O99" s="22"/>
      <c r="P99" s="25"/>
      <c r="Q99" s="209">
        <f t="shared" si="115"/>
        <v>0</v>
      </c>
    </row>
    <row r="100" spans="2:17" ht="15.75" x14ac:dyDescent="0.25">
      <c r="B100" s="285">
        <v>27</v>
      </c>
      <c r="C100" s="285" t="s">
        <v>202</v>
      </c>
      <c r="D100" s="286" t="str">
        <f t="shared" ref="D100:J100" si="118">IF(ISBLANK(D97),"",D97)</f>
        <v/>
      </c>
      <c r="E100" s="293" t="str">
        <f t="shared" si="118"/>
        <v/>
      </c>
      <c r="F100" s="294" t="str">
        <f t="shared" si="118"/>
        <v/>
      </c>
      <c r="G100" s="294" t="str">
        <f t="shared" si="118"/>
        <v/>
      </c>
      <c r="H100" s="294" t="str">
        <f t="shared" si="118"/>
        <v/>
      </c>
      <c r="I100" s="239" t="str">
        <f t="shared" si="118"/>
        <v/>
      </c>
      <c r="J100" s="239" t="str">
        <f t="shared" si="118"/>
        <v/>
      </c>
      <c r="K100" s="239" t="str">
        <f>IF(NOT(ISBLANK(E97)),$K$32,"")</f>
        <v/>
      </c>
      <c r="L100" s="295">
        <f t="shared" ref="L100" si="119">SUM(L97:L99)</f>
        <v>0</v>
      </c>
      <c r="M100" s="295">
        <f>SUM(M97:M99)</f>
        <v>0</v>
      </c>
      <c r="N100" s="296">
        <f t="shared" ref="N100:P100" si="120">SUM(N97:N99)</f>
        <v>0</v>
      </c>
      <c r="O100" s="296">
        <f t="shared" si="120"/>
        <v>0</v>
      </c>
      <c r="P100" s="297">
        <f t="shared" si="120"/>
        <v>0</v>
      </c>
      <c r="Q100" s="239">
        <f t="shared" si="115"/>
        <v>0</v>
      </c>
    </row>
    <row r="101" spans="2:17" x14ac:dyDescent="0.2">
      <c r="B101" s="236">
        <v>28</v>
      </c>
      <c r="C101" s="224" t="s">
        <v>23</v>
      </c>
      <c r="D101" s="259" t="str">
        <f>IF(Q104&lt;&gt;0,VLOOKUP($E$9,Info_County_Code,2,FALSE),"")</f>
        <v/>
      </c>
      <c r="E101" s="113"/>
      <c r="F101" s="29"/>
      <c r="G101" s="29"/>
      <c r="H101" s="29"/>
      <c r="I101" s="22"/>
      <c r="J101" s="22"/>
      <c r="K101" s="278" t="str">
        <f>IF(NOT(ISBLANK(E101)),$K$29,"")</f>
        <v/>
      </c>
      <c r="L101" s="23"/>
      <c r="M101" s="23"/>
      <c r="N101" s="22"/>
      <c r="O101" s="22"/>
      <c r="P101" s="25"/>
      <c r="Q101" s="209">
        <f t="shared" si="99"/>
        <v>0</v>
      </c>
    </row>
    <row r="102" spans="2:17" x14ac:dyDescent="0.2">
      <c r="B102" s="236">
        <v>28</v>
      </c>
      <c r="C102" s="183" t="s">
        <v>25</v>
      </c>
      <c r="D102" s="279" t="str">
        <f t="shared" ref="D102:J102" si="121">IF(ISBLANK(D101),"",D101)</f>
        <v/>
      </c>
      <c r="E102" s="280" t="str">
        <f t="shared" si="121"/>
        <v/>
      </c>
      <c r="F102" s="281" t="str">
        <f t="shared" si="121"/>
        <v/>
      </c>
      <c r="G102" s="281" t="str">
        <f t="shared" si="121"/>
        <v/>
      </c>
      <c r="H102" s="281" t="str">
        <f t="shared" si="121"/>
        <v/>
      </c>
      <c r="I102" s="282" t="str">
        <f t="shared" si="121"/>
        <v/>
      </c>
      <c r="J102" s="282" t="str">
        <f t="shared" si="121"/>
        <v/>
      </c>
      <c r="K102" s="235" t="str">
        <f>IF(NOT(ISBLANK(E101)),$K$30,"")</f>
        <v/>
      </c>
      <c r="L102" s="23"/>
      <c r="M102" s="23"/>
      <c r="N102" s="22"/>
      <c r="O102" s="22"/>
      <c r="P102" s="25"/>
      <c r="Q102" s="209">
        <f t="shared" si="99"/>
        <v>0</v>
      </c>
    </row>
    <row r="103" spans="2:17" x14ac:dyDescent="0.2">
      <c r="B103" s="236">
        <v>28</v>
      </c>
      <c r="C103" s="183" t="s">
        <v>27</v>
      </c>
      <c r="D103" s="279" t="str">
        <f t="shared" ref="D103:J103" si="122">IF(ISBLANK(D101),"",D101)</f>
        <v/>
      </c>
      <c r="E103" s="283" t="str">
        <f t="shared" si="122"/>
        <v/>
      </c>
      <c r="F103" s="284" t="str">
        <f t="shared" si="122"/>
        <v/>
      </c>
      <c r="G103" s="284" t="str">
        <f t="shared" si="122"/>
        <v/>
      </c>
      <c r="H103" s="284" t="str">
        <f t="shared" si="122"/>
        <v/>
      </c>
      <c r="I103" s="235" t="str">
        <f t="shared" si="122"/>
        <v/>
      </c>
      <c r="J103" s="235" t="str">
        <f t="shared" si="122"/>
        <v/>
      </c>
      <c r="K103" s="235" t="str">
        <f>IF(NOT(ISBLANK(E101)),$K$31,"")</f>
        <v/>
      </c>
      <c r="L103" s="23"/>
      <c r="M103" s="23"/>
      <c r="N103" s="22"/>
      <c r="O103" s="22"/>
      <c r="P103" s="25"/>
      <c r="Q103" s="209">
        <f t="shared" si="99"/>
        <v>0</v>
      </c>
    </row>
    <row r="104" spans="2:17" ht="15.75" x14ac:dyDescent="0.25">
      <c r="B104" s="285">
        <v>28</v>
      </c>
      <c r="C104" s="285" t="s">
        <v>202</v>
      </c>
      <c r="D104" s="286" t="str">
        <f t="shared" ref="D104:J104" si="123">IF(ISBLANK(D101),"",D101)</f>
        <v/>
      </c>
      <c r="E104" s="293" t="str">
        <f t="shared" si="123"/>
        <v/>
      </c>
      <c r="F104" s="294" t="str">
        <f t="shared" si="123"/>
        <v/>
      </c>
      <c r="G104" s="294" t="str">
        <f t="shared" si="123"/>
        <v/>
      </c>
      <c r="H104" s="294" t="str">
        <f t="shared" si="123"/>
        <v/>
      </c>
      <c r="I104" s="239" t="str">
        <f t="shared" si="123"/>
        <v/>
      </c>
      <c r="J104" s="239" t="str">
        <f t="shared" si="123"/>
        <v/>
      </c>
      <c r="K104" s="239" t="str">
        <f>IF(NOT(ISBLANK(E101)),$K$32,"")</f>
        <v/>
      </c>
      <c r="L104" s="295">
        <f t="shared" ref="L104" si="124">SUM(L101:L103)</f>
        <v>0</v>
      </c>
      <c r="M104" s="295">
        <f>SUM(M101:M103)</f>
        <v>0</v>
      </c>
      <c r="N104" s="296">
        <f t="shared" ref="N104:P104" si="125">SUM(N101:N103)</f>
        <v>0</v>
      </c>
      <c r="O104" s="296">
        <f t="shared" si="125"/>
        <v>0</v>
      </c>
      <c r="P104" s="297">
        <f t="shared" si="125"/>
        <v>0</v>
      </c>
      <c r="Q104" s="239">
        <f t="shared" si="99"/>
        <v>0</v>
      </c>
    </row>
    <row r="105" spans="2:17" x14ac:dyDescent="0.2">
      <c r="B105" s="236">
        <v>29</v>
      </c>
      <c r="C105" s="224" t="s">
        <v>23</v>
      </c>
      <c r="D105" s="259" t="str">
        <f>IF(Q108&lt;&gt;0,VLOOKUP($E$9,Info_County_Code,2,FALSE),"")</f>
        <v/>
      </c>
      <c r="E105" s="113"/>
      <c r="F105" s="29"/>
      <c r="G105" s="29"/>
      <c r="H105" s="29"/>
      <c r="I105" s="22"/>
      <c r="J105" s="22"/>
      <c r="K105" s="278" t="str">
        <f>IF(NOT(ISBLANK(E105)),$K$29,"")</f>
        <v/>
      </c>
      <c r="L105" s="23"/>
      <c r="M105" s="23"/>
      <c r="N105" s="22"/>
      <c r="O105" s="22"/>
      <c r="P105" s="25"/>
      <c r="Q105" s="209">
        <f t="shared" ref="Q105:Q108" si="126">SUM(L105:P105)</f>
        <v>0</v>
      </c>
    </row>
    <row r="106" spans="2:17" x14ac:dyDescent="0.2">
      <c r="B106" s="236">
        <v>29</v>
      </c>
      <c r="C106" s="183" t="s">
        <v>25</v>
      </c>
      <c r="D106" s="279" t="str">
        <f t="shared" ref="D106:J106" si="127">IF(ISBLANK(D105),"",D105)</f>
        <v/>
      </c>
      <c r="E106" s="280" t="str">
        <f t="shared" si="127"/>
        <v/>
      </c>
      <c r="F106" s="281" t="str">
        <f t="shared" si="127"/>
        <v/>
      </c>
      <c r="G106" s="281" t="str">
        <f t="shared" si="127"/>
        <v/>
      </c>
      <c r="H106" s="281" t="str">
        <f t="shared" si="127"/>
        <v/>
      </c>
      <c r="I106" s="282" t="str">
        <f t="shared" si="127"/>
        <v/>
      </c>
      <c r="J106" s="282" t="str">
        <f t="shared" si="127"/>
        <v/>
      </c>
      <c r="K106" s="235" t="str">
        <f>IF(NOT(ISBLANK(E105)),$K$30,"")</f>
        <v/>
      </c>
      <c r="L106" s="23"/>
      <c r="M106" s="23"/>
      <c r="N106" s="22"/>
      <c r="O106" s="22"/>
      <c r="P106" s="25"/>
      <c r="Q106" s="209">
        <f t="shared" si="126"/>
        <v>0</v>
      </c>
    </row>
    <row r="107" spans="2:17" x14ac:dyDescent="0.2">
      <c r="B107" s="236">
        <v>29</v>
      </c>
      <c r="C107" s="183" t="s">
        <v>27</v>
      </c>
      <c r="D107" s="279" t="str">
        <f t="shared" ref="D107:J107" si="128">IF(ISBLANK(D105),"",D105)</f>
        <v/>
      </c>
      <c r="E107" s="283" t="str">
        <f t="shared" si="128"/>
        <v/>
      </c>
      <c r="F107" s="284" t="str">
        <f t="shared" si="128"/>
        <v/>
      </c>
      <c r="G107" s="284" t="str">
        <f t="shared" si="128"/>
        <v/>
      </c>
      <c r="H107" s="284" t="str">
        <f t="shared" si="128"/>
        <v/>
      </c>
      <c r="I107" s="235" t="str">
        <f t="shared" si="128"/>
        <v/>
      </c>
      <c r="J107" s="235" t="str">
        <f t="shared" si="128"/>
        <v/>
      </c>
      <c r="K107" s="235" t="str">
        <f>IF(NOT(ISBLANK(E105)),$K$31,"")</f>
        <v/>
      </c>
      <c r="L107" s="23"/>
      <c r="M107" s="23"/>
      <c r="N107" s="22"/>
      <c r="O107" s="22"/>
      <c r="P107" s="25"/>
      <c r="Q107" s="209">
        <f t="shared" si="126"/>
        <v>0</v>
      </c>
    </row>
    <row r="108" spans="2:17" ht="15.75" x14ac:dyDescent="0.25">
      <c r="B108" s="285">
        <v>29</v>
      </c>
      <c r="C108" s="285" t="s">
        <v>202</v>
      </c>
      <c r="D108" s="286" t="str">
        <f t="shared" ref="D108:J108" si="129">IF(ISBLANK(D105),"",D105)</f>
        <v/>
      </c>
      <c r="E108" s="293" t="str">
        <f t="shared" si="129"/>
        <v/>
      </c>
      <c r="F108" s="294" t="str">
        <f t="shared" si="129"/>
        <v/>
      </c>
      <c r="G108" s="294" t="str">
        <f t="shared" si="129"/>
        <v/>
      </c>
      <c r="H108" s="294" t="str">
        <f t="shared" si="129"/>
        <v/>
      </c>
      <c r="I108" s="239" t="str">
        <f t="shared" si="129"/>
        <v/>
      </c>
      <c r="J108" s="239" t="str">
        <f t="shared" si="129"/>
        <v/>
      </c>
      <c r="K108" s="239" t="str">
        <f>IF(NOT(ISBLANK(E105)),$K$32,"")</f>
        <v/>
      </c>
      <c r="L108" s="295">
        <f t="shared" ref="L108" si="130">SUM(L105:L107)</f>
        <v>0</v>
      </c>
      <c r="M108" s="295">
        <f>SUM(M105:M107)</f>
        <v>0</v>
      </c>
      <c r="N108" s="296">
        <f t="shared" ref="N108:P108" si="131">SUM(N105:N107)</f>
        <v>0</v>
      </c>
      <c r="O108" s="296">
        <f t="shared" si="131"/>
        <v>0</v>
      </c>
      <c r="P108" s="297">
        <f t="shared" si="131"/>
        <v>0</v>
      </c>
      <c r="Q108" s="239">
        <f t="shared" si="126"/>
        <v>0</v>
      </c>
    </row>
    <row r="109" spans="2:17" x14ac:dyDescent="0.2">
      <c r="B109" s="236">
        <v>30</v>
      </c>
      <c r="C109" s="224" t="s">
        <v>23</v>
      </c>
      <c r="D109" s="259" t="str">
        <f>IF(Q112&lt;&gt;0,VLOOKUP($E$9,Info_County_Code,2,FALSE),"")</f>
        <v/>
      </c>
      <c r="E109" s="113"/>
      <c r="F109" s="29"/>
      <c r="G109" s="29"/>
      <c r="H109" s="29"/>
      <c r="I109" s="22"/>
      <c r="J109" s="22"/>
      <c r="K109" s="278" t="str">
        <f>IF(NOT(ISBLANK(E109)),$K$29,"")</f>
        <v/>
      </c>
      <c r="L109" s="23"/>
      <c r="M109" s="23"/>
      <c r="N109" s="22"/>
      <c r="O109" s="22"/>
      <c r="P109" s="25"/>
      <c r="Q109" s="209">
        <f t="shared" si="99"/>
        <v>0</v>
      </c>
    </row>
    <row r="110" spans="2:17" x14ac:dyDescent="0.2">
      <c r="B110" s="236">
        <v>30</v>
      </c>
      <c r="C110" s="183" t="s">
        <v>25</v>
      </c>
      <c r="D110" s="279" t="str">
        <f t="shared" ref="D110:J110" si="132">IF(ISBLANK(D109),"",D109)</f>
        <v/>
      </c>
      <c r="E110" s="280" t="str">
        <f t="shared" si="132"/>
        <v/>
      </c>
      <c r="F110" s="281" t="str">
        <f t="shared" si="132"/>
        <v/>
      </c>
      <c r="G110" s="281" t="str">
        <f t="shared" si="132"/>
        <v/>
      </c>
      <c r="H110" s="281" t="str">
        <f t="shared" si="132"/>
        <v/>
      </c>
      <c r="I110" s="282" t="str">
        <f t="shared" si="132"/>
        <v/>
      </c>
      <c r="J110" s="282" t="str">
        <f t="shared" si="132"/>
        <v/>
      </c>
      <c r="K110" s="235" t="str">
        <f>IF(NOT(ISBLANK(E109)),$K$30,"")</f>
        <v/>
      </c>
      <c r="L110" s="23"/>
      <c r="M110" s="23"/>
      <c r="N110" s="22"/>
      <c r="O110" s="22"/>
      <c r="P110" s="25"/>
      <c r="Q110" s="209">
        <f t="shared" si="99"/>
        <v>0</v>
      </c>
    </row>
    <row r="111" spans="2:17" x14ac:dyDescent="0.2">
      <c r="B111" s="236">
        <v>30</v>
      </c>
      <c r="C111" s="183" t="s">
        <v>27</v>
      </c>
      <c r="D111" s="279" t="str">
        <f t="shared" ref="D111:J111" si="133">IF(ISBLANK(D109),"",D109)</f>
        <v/>
      </c>
      <c r="E111" s="283" t="str">
        <f t="shared" si="133"/>
        <v/>
      </c>
      <c r="F111" s="284" t="str">
        <f t="shared" si="133"/>
        <v/>
      </c>
      <c r="G111" s="284" t="str">
        <f t="shared" si="133"/>
        <v/>
      </c>
      <c r="H111" s="284" t="str">
        <f t="shared" si="133"/>
        <v/>
      </c>
      <c r="I111" s="235" t="str">
        <f t="shared" si="133"/>
        <v/>
      </c>
      <c r="J111" s="235" t="str">
        <f t="shared" si="133"/>
        <v/>
      </c>
      <c r="K111" s="235" t="str">
        <f>IF(NOT(ISBLANK(E109)),$K$31,"")</f>
        <v/>
      </c>
      <c r="L111" s="23"/>
      <c r="M111" s="23"/>
      <c r="N111" s="22"/>
      <c r="O111" s="22"/>
      <c r="P111" s="25"/>
      <c r="Q111" s="209">
        <f t="shared" si="99"/>
        <v>0</v>
      </c>
    </row>
    <row r="112" spans="2:17" ht="15.75" x14ac:dyDescent="0.25">
      <c r="B112" s="285">
        <v>30</v>
      </c>
      <c r="C112" s="285" t="s">
        <v>202</v>
      </c>
      <c r="D112" s="286" t="str">
        <f t="shared" ref="D112:J112" si="134">IF(ISBLANK(D109),"",D109)</f>
        <v/>
      </c>
      <c r="E112" s="293" t="str">
        <f t="shared" si="134"/>
        <v/>
      </c>
      <c r="F112" s="294" t="str">
        <f t="shared" si="134"/>
        <v/>
      </c>
      <c r="G112" s="294" t="str">
        <f t="shared" si="134"/>
        <v/>
      </c>
      <c r="H112" s="294" t="str">
        <f t="shared" si="134"/>
        <v/>
      </c>
      <c r="I112" s="239" t="str">
        <f t="shared" si="134"/>
        <v/>
      </c>
      <c r="J112" s="239" t="str">
        <f t="shared" si="134"/>
        <v/>
      </c>
      <c r="K112" s="239" t="str">
        <f>IF(NOT(ISBLANK(E109)),$K$32,"")</f>
        <v/>
      </c>
      <c r="L112" s="295">
        <f t="shared" ref="L112" si="135">SUM(L109:L111)</f>
        <v>0</v>
      </c>
      <c r="M112" s="295">
        <f>SUM(M109:M111)</f>
        <v>0</v>
      </c>
      <c r="N112" s="296">
        <f t="shared" ref="N112:P112" si="136">SUM(N109:N111)</f>
        <v>0</v>
      </c>
      <c r="O112" s="296">
        <f t="shared" si="136"/>
        <v>0</v>
      </c>
      <c r="P112" s="297">
        <f t="shared" si="136"/>
        <v>0</v>
      </c>
      <c r="Q112" s="239">
        <f t="shared" si="99"/>
        <v>0</v>
      </c>
    </row>
    <row r="113" spans="2:17" x14ac:dyDescent="0.2">
      <c r="B113" s="236">
        <v>31</v>
      </c>
      <c r="C113" s="224" t="s">
        <v>23</v>
      </c>
      <c r="D113" s="259" t="str">
        <f>IF(Q116&lt;&gt;0,VLOOKUP($E$9,Info_County_Code,2,FALSE),"")</f>
        <v/>
      </c>
      <c r="E113" s="113"/>
      <c r="F113" s="29"/>
      <c r="G113" s="29"/>
      <c r="H113" s="29"/>
      <c r="I113" s="22"/>
      <c r="J113" s="22"/>
      <c r="K113" s="278" t="str">
        <f>IF(NOT(ISBLANK(E113)),$K$29,"")</f>
        <v/>
      </c>
      <c r="L113" s="23"/>
      <c r="M113" s="23"/>
      <c r="N113" s="22"/>
      <c r="O113" s="22"/>
      <c r="P113" s="25"/>
      <c r="Q113" s="209">
        <f t="shared" ref="Q113:Q116" si="137">SUM(L113:P113)</f>
        <v>0</v>
      </c>
    </row>
    <row r="114" spans="2:17" x14ac:dyDescent="0.2">
      <c r="B114" s="236">
        <v>31</v>
      </c>
      <c r="C114" s="183" t="s">
        <v>25</v>
      </c>
      <c r="D114" s="279" t="str">
        <f t="shared" ref="D114:J114" si="138">IF(ISBLANK(D113),"",D113)</f>
        <v/>
      </c>
      <c r="E114" s="280" t="str">
        <f t="shared" si="138"/>
        <v/>
      </c>
      <c r="F114" s="281" t="str">
        <f t="shared" si="138"/>
        <v/>
      </c>
      <c r="G114" s="281" t="str">
        <f t="shared" si="138"/>
        <v/>
      </c>
      <c r="H114" s="281" t="str">
        <f t="shared" si="138"/>
        <v/>
      </c>
      <c r="I114" s="282" t="str">
        <f t="shared" si="138"/>
        <v/>
      </c>
      <c r="J114" s="282" t="str">
        <f t="shared" si="138"/>
        <v/>
      </c>
      <c r="K114" s="235" t="str">
        <f>IF(NOT(ISBLANK(E113)),$K$30,"")</f>
        <v/>
      </c>
      <c r="L114" s="23"/>
      <c r="M114" s="23"/>
      <c r="N114" s="22"/>
      <c r="O114" s="22"/>
      <c r="P114" s="25"/>
      <c r="Q114" s="209">
        <f t="shared" si="137"/>
        <v>0</v>
      </c>
    </row>
    <row r="115" spans="2:17" x14ac:dyDescent="0.2">
      <c r="B115" s="236">
        <v>31</v>
      </c>
      <c r="C115" s="183" t="s">
        <v>27</v>
      </c>
      <c r="D115" s="279" t="str">
        <f t="shared" ref="D115:J115" si="139">IF(ISBLANK(D113),"",D113)</f>
        <v/>
      </c>
      <c r="E115" s="283" t="str">
        <f t="shared" si="139"/>
        <v/>
      </c>
      <c r="F115" s="284" t="str">
        <f t="shared" si="139"/>
        <v/>
      </c>
      <c r="G115" s="284" t="str">
        <f t="shared" si="139"/>
        <v/>
      </c>
      <c r="H115" s="284" t="str">
        <f t="shared" si="139"/>
        <v/>
      </c>
      <c r="I115" s="235" t="str">
        <f t="shared" si="139"/>
        <v/>
      </c>
      <c r="J115" s="235" t="str">
        <f t="shared" si="139"/>
        <v/>
      </c>
      <c r="K115" s="235" t="str">
        <f>IF(NOT(ISBLANK(E113)),$K$31,"")</f>
        <v/>
      </c>
      <c r="L115" s="23"/>
      <c r="M115" s="23"/>
      <c r="N115" s="22"/>
      <c r="O115" s="22"/>
      <c r="P115" s="25"/>
      <c r="Q115" s="209">
        <f t="shared" si="137"/>
        <v>0</v>
      </c>
    </row>
    <row r="116" spans="2:17" ht="15.75" x14ac:dyDescent="0.25">
      <c r="B116" s="285">
        <v>31</v>
      </c>
      <c r="C116" s="285" t="s">
        <v>202</v>
      </c>
      <c r="D116" s="286" t="str">
        <f t="shared" ref="D116:J116" si="140">IF(ISBLANK(D113),"",D113)</f>
        <v/>
      </c>
      <c r="E116" s="293" t="str">
        <f t="shared" si="140"/>
        <v/>
      </c>
      <c r="F116" s="294" t="str">
        <f t="shared" si="140"/>
        <v/>
      </c>
      <c r="G116" s="294" t="str">
        <f t="shared" si="140"/>
        <v/>
      </c>
      <c r="H116" s="294" t="str">
        <f t="shared" si="140"/>
        <v/>
      </c>
      <c r="I116" s="239" t="str">
        <f t="shared" si="140"/>
        <v/>
      </c>
      <c r="J116" s="239" t="str">
        <f t="shared" si="140"/>
        <v/>
      </c>
      <c r="K116" s="239" t="str">
        <f>IF(NOT(ISBLANK(E113)),$K$32,"")</f>
        <v/>
      </c>
      <c r="L116" s="295">
        <f t="shared" ref="L116" si="141">SUM(L113:L115)</f>
        <v>0</v>
      </c>
      <c r="M116" s="295">
        <f>SUM(M113:M115)</f>
        <v>0</v>
      </c>
      <c r="N116" s="296">
        <f t="shared" ref="N116:P116" si="142">SUM(N113:N115)</f>
        <v>0</v>
      </c>
      <c r="O116" s="296">
        <f t="shared" si="142"/>
        <v>0</v>
      </c>
      <c r="P116" s="297">
        <f t="shared" si="142"/>
        <v>0</v>
      </c>
      <c r="Q116" s="239">
        <f t="shared" si="137"/>
        <v>0</v>
      </c>
    </row>
    <row r="117" spans="2:17" x14ac:dyDescent="0.2">
      <c r="B117" s="236">
        <v>32</v>
      </c>
      <c r="C117" s="224" t="s">
        <v>23</v>
      </c>
      <c r="D117" s="259" t="str">
        <f>IF(Q120&lt;&gt;0,VLOOKUP($E$9,Info_County_Code,2,FALSE),"")</f>
        <v/>
      </c>
      <c r="E117" s="113"/>
      <c r="F117" s="29"/>
      <c r="G117" s="29"/>
      <c r="H117" s="29"/>
      <c r="I117" s="22"/>
      <c r="J117" s="22"/>
      <c r="K117" s="278" t="str">
        <f>IF(NOT(ISBLANK(E117)),$K$29,"")</f>
        <v/>
      </c>
      <c r="L117" s="23"/>
      <c r="M117" s="23"/>
      <c r="N117" s="22"/>
      <c r="O117" s="22"/>
      <c r="P117" s="25"/>
      <c r="Q117" s="209">
        <f t="shared" si="99"/>
        <v>0</v>
      </c>
    </row>
    <row r="118" spans="2:17" x14ac:dyDescent="0.2">
      <c r="B118" s="236">
        <v>32</v>
      </c>
      <c r="C118" s="183" t="s">
        <v>25</v>
      </c>
      <c r="D118" s="279" t="str">
        <f t="shared" ref="D118:J118" si="143">IF(ISBLANK(D117),"",D117)</f>
        <v/>
      </c>
      <c r="E118" s="280" t="str">
        <f t="shared" si="143"/>
        <v/>
      </c>
      <c r="F118" s="281" t="str">
        <f t="shared" si="143"/>
        <v/>
      </c>
      <c r="G118" s="281" t="str">
        <f t="shared" si="143"/>
        <v/>
      </c>
      <c r="H118" s="281" t="str">
        <f t="shared" si="143"/>
        <v/>
      </c>
      <c r="I118" s="282" t="str">
        <f t="shared" si="143"/>
        <v/>
      </c>
      <c r="J118" s="282" t="str">
        <f t="shared" si="143"/>
        <v/>
      </c>
      <c r="K118" s="235" t="str">
        <f>IF(NOT(ISBLANK(E117)),$K$30,"")</f>
        <v/>
      </c>
      <c r="L118" s="23"/>
      <c r="M118" s="23"/>
      <c r="N118" s="22"/>
      <c r="O118" s="22"/>
      <c r="P118" s="25"/>
      <c r="Q118" s="209">
        <f t="shared" si="99"/>
        <v>0</v>
      </c>
    </row>
    <row r="119" spans="2:17" x14ac:dyDescent="0.2">
      <c r="B119" s="236">
        <v>32</v>
      </c>
      <c r="C119" s="183" t="s">
        <v>27</v>
      </c>
      <c r="D119" s="279" t="str">
        <f t="shared" ref="D119:J119" si="144">IF(ISBLANK(D117),"",D117)</f>
        <v/>
      </c>
      <c r="E119" s="283" t="str">
        <f t="shared" si="144"/>
        <v/>
      </c>
      <c r="F119" s="284" t="str">
        <f t="shared" si="144"/>
        <v/>
      </c>
      <c r="G119" s="284" t="str">
        <f t="shared" si="144"/>
        <v/>
      </c>
      <c r="H119" s="284" t="str">
        <f t="shared" si="144"/>
        <v/>
      </c>
      <c r="I119" s="235" t="str">
        <f t="shared" si="144"/>
        <v/>
      </c>
      <c r="J119" s="235" t="str">
        <f t="shared" si="144"/>
        <v/>
      </c>
      <c r="K119" s="235" t="str">
        <f>IF(NOT(ISBLANK(E117)),$K$31,"")</f>
        <v/>
      </c>
      <c r="L119" s="23"/>
      <c r="M119" s="23"/>
      <c r="N119" s="22"/>
      <c r="O119" s="22"/>
      <c r="P119" s="25"/>
      <c r="Q119" s="209">
        <f t="shared" si="99"/>
        <v>0</v>
      </c>
    </row>
    <row r="120" spans="2:17" ht="15.75" x14ac:dyDescent="0.25">
      <c r="B120" s="285">
        <v>32</v>
      </c>
      <c r="C120" s="285" t="s">
        <v>202</v>
      </c>
      <c r="D120" s="286" t="str">
        <f t="shared" ref="D120:J120" si="145">IF(ISBLANK(D117),"",D117)</f>
        <v/>
      </c>
      <c r="E120" s="293" t="str">
        <f t="shared" si="145"/>
        <v/>
      </c>
      <c r="F120" s="294" t="str">
        <f t="shared" si="145"/>
        <v/>
      </c>
      <c r="G120" s="294" t="str">
        <f t="shared" si="145"/>
        <v/>
      </c>
      <c r="H120" s="294" t="str">
        <f t="shared" si="145"/>
        <v/>
      </c>
      <c r="I120" s="239" t="str">
        <f t="shared" si="145"/>
        <v/>
      </c>
      <c r="J120" s="239" t="str">
        <f t="shared" si="145"/>
        <v/>
      </c>
      <c r="K120" s="239" t="str">
        <f>IF(NOT(ISBLANK(E117)),$K$32,"")</f>
        <v/>
      </c>
      <c r="L120" s="295">
        <f t="shared" ref="L120" si="146">SUM(L117:L119)</f>
        <v>0</v>
      </c>
      <c r="M120" s="295">
        <f>SUM(M117:M119)</f>
        <v>0</v>
      </c>
      <c r="N120" s="296">
        <f t="shared" ref="N120:P120" si="147">SUM(N117:N119)</f>
        <v>0</v>
      </c>
      <c r="O120" s="296">
        <f t="shared" si="147"/>
        <v>0</v>
      </c>
      <c r="P120" s="297">
        <f t="shared" si="147"/>
        <v>0</v>
      </c>
      <c r="Q120" s="239">
        <f t="shared" si="99"/>
        <v>0</v>
      </c>
    </row>
    <row r="121" spans="2:17" x14ac:dyDescent="0.2">
      <c r="B121" s="236">
        <v>33</v>
      </c>
      <c r="C121" s="224" t="s">
        <v>23</v>
      </c>
      <c r="D121" s="259" t="str">
        <f>IF(Q124&lt;&gt;0,VLOOKUP($E$9,Info_County_Code,2,FALSE),"")</f>
        <v/>
      </c>
      <c r="E121" s="113"/>
      <c r="F121" s="29"/>
      <c r="G121" s="29"/>
      <c r="H121" s="29"/>
      <c r="I121" s="22"/>
      <c r="J121" s="22"/>
      <c r="K121" s="278" t="str">
        <f>IF(NOT(ISBLANK(E121)),$K$29,"")</f>
        <v/>
      </c>
      <c r="L121" s="23"/>
      <c r="M121" s="23"/>
      <c r="N121" s="22"/>
      <c r="O121" s="22"/>
      <c r="P121" s="25"/>
      <c r="Q121" s="209">
        <f t="shared" ref="Q121:Q124" si="148">SUM(L121:P121)</f>
        <v>0</v>
      </c>
    </row>
    <row r="122" spans="2:17" x14ac:dyDescent="0.2">
      <c r="B122" s="236">
        <v>33</v>
      </c>
      <c r="C122" s="183" t="s">
        <v>25</v>
      </c>
      <c r="D122" s="279" t="str">
        <f t="shared" ref="D122:J122" si="149">IF(ISBLANK(D121),"",D121)</f>
        <v/>
      </c>
      <c r="E122" s="280" t="str">
        <f t="shared" si="149"/>
        <v/>
      </c>
      <c r="F122" s="281" t="str">
        <f t="shared" si="149"/>
        <v/>
      </c>
      <c r="G122" s="281" t="str">
        <f t="shared" si="149"/>
        <v/>
      </c>
      <c r="H122" s="281" t="str">
        <f t="shared" si="149"/>
        <v/>
      </c>
      <c r="I122" s="282" t="str">
        <f t="shared" si="149"/>
        <v/>
      </c>
      <c r="J122" s="282" t="str">
        <f t="shared" si="149"/>
        <v/>
      </c>
      <c r="K122" s="235" t="str">
        <f>IF(NOT(ISBLANK(E121)),$K$30,"")</f>
        <v/>
      </c>
      <c r="L122" s="23"/>
      <c r="M122" s="23"/>
      <c r="N122" s="22"/>
      <c r="O122" s="22"/>
      <c r="P122" s="25"/>
      <c r="Q122" s="209">
        <f t="shared" si="148"/>
        <v>0</v>
      </c>
    </row>
    <row r="123" spans="2:17" x14ac:dyDescent="0.2">
      <c r="B123" s="236">
        <v>33</v>
      </c>
      <c r="C123" s="183" t="s">
        <v>27</v>
      </c>
      <c r="D123" s="279" t="str">
        <f t="shared" ref="D123:J123" si="150">IF(ISBLANK(D121),"",D121)</f>
        <v/>
      </c>
      <c r="E123" s="283" t="str">
        <f t="shared" si="150"/>
        <v/>
      </c>
      <c r="F123" s="284" t="str">
        <f t="shared" si="150"/>
        <v/>
      </c>
      <c r="G123" s="284" t="str">
        <f t="shared" si="150"/>
        <v/>
      </c>
      <c r="H123" s="284" t="str">
        <f t="shared" si="150"/>
        <v/>
      </c>
      <c r="I123" s="235" t="str">
        <f t="shared" si="150"/>
        <v/>
      </c>
      <c r="J123" s="235" t="str">
        <f t="shared" si="150"/>
        <v/>
      </c>
      <c r="K123" s="235" t="str">
        <f>IF(NOT(ISBLANK(E121)),$K$31,"")</f>
        <v/>
      </c>
      <c r="L123" s="23"/>
      <c r="M123" s="23"/>
      <c r="N123" s="22"/>
      <c r="O123" s="22"/>
      <c r="P123" s="25"/>
      <c r="Q123" s="209">
        <f t="shared" si="148"/>
        <v>0</v>
      </c>
    </row>
    <row r="124" spans="2:17" ht="15.75" x14ac:dyDescent="0.25">
      <c r="B124" s="285">
        <v>33</v>
      </c>
      <c r="C124" s="285" t="s">
        <v>202</v>
      </c>
      <c r="D124" s="286" t="str">
        <f t="shared" ref="D124:J124" si="151">IF(ISBLANK(D121),"",D121)</f>
        <v/>
      </c>
      <c r="E124" s="293" t="str">
        <f t="shared" si="151"/>
        <v/>
      </c>
      <c r="F124" s="294" t="str">
        <f t="shared" si="151"/>
        <v/>
      </c>
      <c r="G124" s="294" t="str">
        <f t="shared" si="151"/>
        <v/>
      </c>
      <c r="H124" s="294" t="str">
        <f t="shared" si="151"/>
        <v/>
      </c>
      <c r="I124" s="239" t="str">
        <f t="shared" si="151"/>
        <v/>
      </c>
      <c r="J124" s="239" t="str">
        <f t="shared" si="151"/>
        <v/>
      </c>
      <c r="K124" s="239" t="str">
        <f>IF(NOT(ISBLANK(E121)),$K$32,"")</f>
        <v/>
      </c>
      <c r="L124" s="295">
        <f t="shared" ref="L124" si="152">SUM(L121:L123)</f>
        <v>0</v>
      </c>
      <c r="M124" s="295">
        <f>SUM(M121:M123)</f>
        <v>0</v>
      </c>
      <c r="N124" s="296">
        <f t="shared" ref="N124:P124" si="153">SUM(N121:N123)</f>
        <v>0</v>
      </c>
      <c r="O124" s="296">
        <f t="shared" si="153"/>
        <v>0</v>
      </c>
      <c r="P124" s="297">
        <f t="shared" si="153"/>
        <v>0</v>
      </c>
      <c r="Q124" s="239">
        <f t="shared" si="148"/>
        <v>0</v>
      </c>
    </row>
    <row r="125" spans="2:17" x14ac:dyDescent="0.2">
      <c r="B125" s="236">
        <v>34</v>
      </c>
      <c r="C125" s="224" t="s">
        <v>23</v>
      </c>
      <c r="D125" s="259" t="str">
        <f>IF(Q128&lt;&gt;0,VLOOKUP($E$9,Info_County_Code,2,FALSE),"")</f>
        <v/>
      </c>
      <c r="E125" s="113"/>
      <c r="F125" s="29"/>
      <c r="G125" s="29"/>
      <c r="H125" s="29"/>
      <c r="I125" s="22"/>
      <c r="J125" s="22"/>
      <c r="K125" s="278" t="str">
        <f>IF(NOT(ISBLANK(E125)),$K$29,"")</f>
        <v/>
      </c>
      <c r="L125" s="23"/>
      <c r="M125" s="23"/>
      <c r="N125" s="22"/>
      <c r="O125" s="22"/>
      <c r="P125" s="25"/>
      <c r="Q125" s="209">
        <f t="shared" si="99"/>
        <v>0</v>
      </c>
    </row>
    <row r="126" spans="2:17" x14ac:dyDescent="0.2">
      <c r="B126" s="236">
        <v>34</v>
      </c>
      <c r="C126" s="183" t="s">
        <v>25</v>
      </c>
      <c r="D126" s="279" t="str">
        <f t="shared" ref="D126:J126" si="154">IF(ISBLANK(D125),"",D125)</f>
        <v/>
      </c>
      <c r="E126" s="280" t="str">
        <f t="shared" si="154"/>
        <v/>
      </c>
      <c r="F126" s="281" t="str">
        <f t="shared" si="154"/>
        <v/>
      </c>
      <c r="G126" s="281" t="str">
        <f t="shared" si="154"/>
        <v/>
      </c>
      <c r="H126" s="281" t="str">
        <f t="shared" si="154"/>
        <v/>
      </c>
      <c r="I126" s="282" t="str">
        <f t="shared" si="154"/>
        <v/>
      </c>
      <c r="J126" s="282" t="str">
        <f t="shared" si="154"/>
        <v/>
      </c>
      <c r="K126" s="235" t="str">
        <f>IF(NOT(ISBLANK(E125)),$K$30,"")</f>
        <v/>
      </c>
      <c r="L126" s="23"/>
      <c r="M126" s="23"/>
      <c r="N126" s="22"/>
      <c r="O126" s="22"/>
      <c r="P126" s="25"/>
      <c r="Q126" s="209">
        <f t="shared" si="99"/>
        <v>0</v>
      </c>
    </row>
    <row r="127" spans="2:17" x14ac:dyDescent="0.2">
      <c r="B127" s="236">
        <v>34</v>
      </c>
      <c r="C127" s="183" t="s">
        <v>27</v>
      </c>
      <c r="D127" s="279" t="str">
        <f t="shared" ref="D127:J127" si="155">IF(ISBLANK(D125),"",D125)</f>
        <v/>
      </c>
      <c r="E127" s="283" t="str">
        <f t="shared" si="155"/>
        <v/>
      </c>
      <c r="F127" s="284" t="str">
        <f t="shared" si="155"/>
        <v/>
      </c>
      <c r="G127" s="284" t="str">
        <f t="shared" si="155"/>
        <v/>
      </c>
      <c r="H127" s="284" t="str">
        <f t="shared" si="155"/>
        <v/>
      </c>
      <c r="I127" s="235" t="str">
        <f t="shared" si="155"/>
        <v/>
      </c>
      <c r="J127" s="235" t="str">
        <f t="shared" si="155"/>
        <v/>
      </c>
      <c r="K127" s="235" t="str">
        <f>IF(NOT(ISBLANK(E125)),$K$31,"")</f>
        <v/>
      </c>
      <c r="L127" s="23"/>
      <c r="M127" s="23"/>
      <c r="N127" s="22"/>
      <c r="O127" s="22"/>
      <c r="P127" s="25"/>
      <c r="Q127" s="209">
        <f t="shared" si="99"/>
        <v>0</v>
      </c>
    </row>
    <row r="128" spans="2:17" ht="15.75" x14ac:dyDescent="0.25">
      <c r="B128" s="285">
        <v>34</v>
      </c>
      <c r="C128" s="285" t="s">
        <v>202</v>
      </c>
      <c r="D128" s="286" t="str">
        <f t="shared" ref="D128:J128" si="156">IF(ISBLANK(D125),"",D125)</f>
        <v/>
      </c>
      <c r="E128" s="293" t="str">
        <f t="shared" si="156"/>
        <v/>
      </c>
      <c r="F128" s="294" t="str">
        <f t="shared" si="156"/>
        <v/>
      </c>
      <c r="G128" s="294" t="str">
        <f t="shared" si="156"/>
        <v/>
      </c>
      <c r="H128" s="294" t="str">
        <f t="shared" si="156"/>
        <v/>
      </c>
      <c r="I128" s="239" t="str">
        <f t="shared" si="156"/>
        <v/>
      </c>
      <c r="J128" s="239" t="str">
        <f t="shared" si="156"/>
        <v/>
      </c>
      <c r="K128" s="239" t="str">
        <f>IF(NOT(ISBLANK(E125)),$K$32,"")</f>
        <v/>
      </c>
      <c r="L128" s="295">
        <f t="shared" ref="L128" si="157">SUM(L125:L127)</f>
        <v>0</v>
      </c>
      <c r="M128" s="295">
        <f>SUM(M125:M127)</f>
        <v>0</v>
      </c>
      <c r="N128" s="296">
        <f t="shared" ref="N128:P128" si="158">SUM(N125:N127)</f>
        <v>0</v>
      </c>
      <c r="O128" s="296">
        <f t="shared" si="158"/>
        <v>0</v>
      </c>
      <c r="P128" s="297">
        <f t="shared" si="158"/>
        <v>0</v>
      </c>
      <c r="Q128" s="239">
        <f t="shared" si="99"/>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38" customWidth="1"/>
    <col min="2" max="2" width="9.140625" style="138" hidden="1" customWidth="1"/>
    <col min="3" max="16384" width="9.140625" style="138" hidden="1"/>
  </cols>
  <sheetData>
    <row r="1" spans="1:1" ht="15.75" customHeight="1" x14ac:dyDescent="0.25">
      <c r="A1" s="329" t="s">
        <v>773</v>
      </c>
    </row>
    <row r="2" spans="1:1" ht="15.75" x14ac:dyDescent="0.25">
      <c r="A2" s="331" t="s">
        <v>313</v>
      </c>
    </row>
    <row r="3" spans="1:1" ht="15.75" x14ac:dyDescent="0.25">
      <c r="A3" s="331" t="s">
        <v>312</v>
      </c>
    </row>
    <row r="4" spans="1:1" ht="15.75" x14ac:dyDescent="0.25">
      <c r="A4" s="331" t="s">
        <v>485</v>
      </c>
    </row>
    <row r="5" spans="1:1" ht="15.75" x14ac:dyDescent="0.25">
      <c r="A5" s="331" t="s">
        <v>486</v>
      </c>
    </row>
    <row r="6" spans="1:1" ht="15.75" x14ac:dyDescent="0.25">
      <c r="A6" s="331" t="s">
        <v>487</v>
      </c>
    </row>
    <row r="7" spans="1:1" ht="15.75" x14ac:dyDescent="0.25">
      <c r="A7" s="331" t="s">
        <v>737</v>
      </c>
    </row>
    <row r="8" spans="1:1" ht="45.75" x14ac:dyDescent="0.25">
      <c r="A8" s="331" t="s">
        <v>488</v>
      </c>
    </row>
    <row r="9" spans="1:1" ht="15.75" x14ac:dyDescent="0.25">
      <c r="A9" s="331" t="s">
        <v>429</v>
      </c>
    </row>
    <row r="10" spans="1:1" ht="120.75" x14ac:dyDescent="0.25">
      <c r="A10" s="331" t="s">
        <v>489</v>
      </c>
    </row>
    <row r="11" spans="1:1" ht="15.75" x14ac:dyDescent="0.25">
      <c r="A11" s="331" t="s">
        <v>490</v>
      </c>
    </row>
    <row r="12" spans="1:1" ht="15.75" x14ac:dyDescent="0.25">
      <c r="A12" s="331" t="s">
        <v>491</v>
      </c>
    </row>
    <row r="13" spans="1:1" ht="15.75" x14ac:dyDescent="0.25">
      <c r="A13" s="331" t="s">
        <v>758</v>
      </c>
    </row>
    <row r="14" spans="1:1" ht="15.75" x14ac:dyDescent="0.25">
      <c r="A14" s="331" t="s">
        <v>492</v>
      </c>
    </row>
    <row r="15" spans="1:1" ht="15.75" x14ac:dyDescent="0.25">
      <c r="A15" s="331" t="s">
        <v>424</v>
      </c>
    </row>
    <row r="16" spans="1:1" ht="30.75" x14ac:dyDescent="0.25">
      <c r="A16" s="331" t="s">
        <v>493</v>
      </c>
    </row>
    <row r="17" spans="1:1" ht="15.75" x14ac:dyDescent="0.25">
      <c r="A17" s="331" t="s">
        <v>326</v>
      </c>
    </row>
    <row r="18" spans="1:1" ht="15.75" x14ac:dyDescent="0.25">
      <c r="A18" s="331" t="s">
        <v>434</v>
      </c>
    </row>
    <row r="19" spans="1:1" ht="15.75" x14ac:dyDescent="0.25">
      <c r="A19" s="331" t="s">
        <v>435</v>
      </c>
    </row>
    <row r="20" spans="1:1" ht="15.75" x14ac:dyDescent="0.25">
      <c r="A20" s="331" t="s">
        <v>436</v>
      </c>
    </row>
    <row r="21" spans="1:1" ht="15.75" x14ac:dyDescent="0.25">
      <c r="A21" s="331" t="s">
        <v>494</v>
      </c>
    </row>
    <row r="22" spans="1:1" ht="45.75" x14ac:dyDescent="0.25">
      <c r="A22" s="331" t="s">
        <v>495</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496</v>
      </c>
    </row>
    <row r="29" spans="1:1" ht="30.75" x14ac:dyDescent="0.25">
      <c r="A29" s="331" t="s">
        <v>497</v>
      </c>
    </row>
    <row r="30" spans="1:1" ht="30.75" x14ac:dyDescent="0.25">
      <c r="A30" s="331" t="s">
        <v>498</v>
      </c>
    </row>
    <row r="31" spans="1:1" ht="30.75" x14ac:dyDescent="0.25">
      <c r="A31" s="331" t="s">
        <v>499</v>
      </c>
    </row>
    <row r="32" spans="1:1" ht="30.75" x14ac:dyDescent="0.25">
      <c r="A32" s="331" t="s">
        <v>500</v>
      </c>
    </row>
    <row r="33" spans="1:1" ht="15.75" x14ac:dyDescent="0.25">
      <c r="A33" s="331" t="s">
        <v>501</v>
      </c>
    </row>
    <row r="34" spans="1:1" ht="30.75" x14ac:dyDescent="0.25">
      <c r="A34" s="331" t="s">
        <v>502</v>
      </c>
    </row>
    <row r="35" spans="1:1" ht="30.75" x14ac:dyDescent="0.25">
      <c r="A35" s="331" t="s">
        <v>503</v>
      </c>
    </row>
    <row r="36" spans="1:1" ht="30.75" x14ac:dyDescent="0.25">
      <c r="A36" s="331" t="s">
        <v>504</v>
      </c>
    </row>
    <row r="37" spans="1:1" ht="30.75" x14ac:dyDescent="0.25">
      <c r="A37" s="331" t="s">
        <v>505</v>
      </c>
    </row>
    <row r="38" spans="1:1" ht="30.75" x14ac:dyDescent="0.25">
      <c r="A38" s="331" t="s">
        <v>506</v>
      </c>
    </row>
    <row r="39" spans="1:1" ht="15.75" x14ac:dyDescent="0.25">
      <c r="A39" s="331" t="s">
        <v>507</v>
      </c>
    </row>
    <row r="40" spans="1:1" ht="30.75" x14ac:dyDescent="0.25">
      <c r="A40" s="331" t="s">
        <v>508</v>
      </c>
    </row>
    <row r="41" spans="1:1" ht="30.75" x14ac:dyDescent="0.25">
      <c r="A41" s="331" t="s">
        <v>509</v>
      </c>
    </row>
    <row r="42" spans="1:1" ht="30.75" x14ac:dyDescent="0.25">
      <c r="A42" s="331" t="s">
        <v>510</v>
      </c>
    </row>
    <row r="43" spans="1:1" ht="30.75" x14ac:dyDescent="0.25">
      <c r="A43" s="331" t="s">
        <v>511</v>
      </c>
    </row>
    <row r="44" spans="1:1" ht="30.75" x14ac:dyDescent="0.25">
      <c r="A44" s="331" t="s">
        <v>512</v>
      </c>
    </row>
    <row r="45" spans="1:1" ht="15.75" x14ac:dyDescent="0.25">
      <c r="A45" s="331" t="s">
        <v>513</v>
      </c>
    </row>
    <row r="46" spans="1:1" ht="15.75" x14ac:dyDescent="0.25">
      <c r="A46" s="331" t="s">
        <v>514</v>
      </c>
    </row>
    <row r="47" spans="1:1" ht="15.75" x14ac:dyDescent="0.25">
      <c r="A47" s="331" t="s">
        <v>515</v>
      </c>
    </row>
    <row r="48" spans="1:1" ht="15.75" x14ac:dyDescent="0.25">
      <c r="A48" s="331" t="s">
        <v>516</v>
      </c>
    </row>
    <row r="49" spans="1:1" ht="15.75" x14ac:dyDescent="0.25">
      <c r="A49" s="331" t="s">
        <v>517</v>
      </c>
    </row>
    <row r="50" spans="1:1" ht="15.75" x14ac:dyDescent="0.25">
      <c r="A50" s="331" t="s">
        <v>518</v>
      </c>
    </row>
    <row r="51" spans="1:1" ht="15.75" x14ac:dyDescent="0.25">
      <c r="A51" s="331" t="s">
        <v>470</v>
      </c>
    </row>
    <row r="52" spans="1:1" ht="15.75" x14ac:dyDescent="0.25">
      <c r="A52" s="331" t="s">
        <v>763</v>
      </c>
    </row>
    <row r="53" spans="1:1" ht="15.75" x14ac:dyDescent="0.25">
      <c r="A53" s="331" t="s">
        <v>764</v>
      </c>
    </row>
    <row r="54" spans="1:1" ht="15.75" x14ac:dyDescent="0.25">
      <c r="A54" s="331" t="s">
        <v>765</v>
      </c>
    </row>
    <row r="55" spans="1:1" ht="15.75" x14ac:dyDescent="0.25">
      <c r="A55" s="331" t="s">
        <v>766</v>
      </c>
    </row>
    <row r="56" spans="1:1" ht="15.75" x14ac:dyDescent="0.25">
      <c r="A56" s="331" t="s">
        <v>767</v>
      </c>
    </row>
    <row r="57" spans="1:1" ht="15.75" x14ac:dyDescent="0.25">
      <c r="A57" s="331" t="s">
        <v>519</v>
      </c>
    </row>
    <row r="58" spans="1:1" ht="45.75" x14ac:dyDescent="0.25">
      <c r="A58" s="331" t="s">
        <v>520</v>
      </c>
    </row>
    <row r="59" spans="1:1" ht="75.75" x14ac:dyDescent="0.25">
      <c r="A59" s="331" t="s">
        <v>521</v>
      </c>
    </row>
    <row r="60" spans="1:1" ht="75.75" x14ac:dyDescent="0.25">
      <c r="A60" s="331" t="s">
        <v>522</v>
      </c>
    </row>
    <row r="61" spans="1:1" ht="15.75" x14ac:dyDescent="0.25">
      <c r="A61" s="331" t="s">
        <v>523</v>
      </c>
    </row>
    <row r="62" spans="1:1" ht="45.75" x14ac:dyDescent="0.25">
      <c r="A62" s="331" t="s">
        <v>524</v>
      </c>
    </row>
    <row r="63" spans="1:1" ht="45.75" x14ac:dyDescent="0.25">
      <c r="A63" s="331" t="s">
        <v>525</v>
      </c>
    </row>
    <row r="64" spans="1:1" ht="75.75" x14ac:dyDescent="0.25">
      <c r="A64" s="331" t="s">
        <v>526</v>
      </c>
    </row>
    <row r="65" spans="1:1" ht="15.75" x14ac:dyDescent="0.25">
      <c r="A65" s="331" t="s">
        <v>527</v>
      </c>
    </row>
    <row r="66" spans="1:1" ht="30.75" x14ac:dyDescent="0.25">
      <c r="A66" s="331" t="s">
        <v>528</v>
      </c>
    </row>
    <row r="67" spans="1:1" ht="30.75" x14ac:dyDescent="0.25">
      <c r="A67" s="331" t="s">
        <v>529</v>
      </c>
    </row>
    <row r="68" spans="1:1" ht="30.75" x14ac:dyDescent="0.25">
      <c r="A68" s="331" t="s">
        <v>530</v>
      </c>
    </row>
    <row r="69" spans="1:1" ht="30.75" x14ac:dyDescent="0.25">
      <c r="A69" s="331" t="s">
        <v>531</v>
      </c>
    </row>
    <row r="70" spans="1:1" ht="30.75" x14ac:dyDescent="0.25">
      <c r="A70" s="331" t="s">
        <v>532</v>
      </c>
    </row>
    <row r="71" spans="1:1" ht="15.75" x14ac:dyDescent="0.25">
      <c r="A71" s="331" t="s">
        <v>533</v>
      </c>
    </row>
    <row r="72" spans="1:1" ht="45.75" x14ac:dyDescent="0.25">
      <c r="A72" s="331" t="s">
        <v>534</v>
      </c>
    </row>
    <row r="73" spans="1:1" ht="15.75" x14ac:dyDescent="0.25">
      <c r="A73" s="331" t="s">
        <v>535</v>
      </c>
    </row>
    <row r="74" spans="1:1" ht="15.75" x14ac:dyDescent="0.25">
      <c r="A74" s="331" t="s">
        <v>536</v>
      </c>
    </row>
    <row r="75" spans="1:1" ht="15.75" x14ac:dyDescent="0.25">
      <c r="A75" s="331" t="s">
        <v>537</v>
      </c>
    </row>
    <row r="76" spans="1:1" ht="15.75" x14ac:dyDescent="0.25">
      <c r="A76" s="331" t="s">
        <v>538</v>
      </c>
    </row>
    <row r="77" spans="1:1" ht="15.75" x14ac:dyDescent="0.25">
      <c r="A77" s="331" t="s">
        <v>539</v>
      </c>
    </row>
    <row r="78" spans="1:1" ht="15.75" x14ac:dyDescent="0.25">
      <c r="A78" s="331" t="s">
        <v>540</v>
      </c>
    </row>
    <row r="79" spans="1:1" ht="15.75" x14ac:dyDescent="0.25">
      <c r="A79" s="331" t="s">
        <v>541</v>
      </c>
    </row>
    <row r="80" spans="1:1" ht="30.75" x14ac:dyDescent="0.25">
      <c r="A80" s="331" t="s">
        <v>542</v>
      </c>
    </row>
    <row r="81" spans="1:1" ht="30.75" x14ac:dyDescent="0.25">
      <c r="A81" s="331" t="s">
        <v>543</v>
      </c>
    </row>
    <row r="82" spans="1:1" ht="30.75" x14ac:dyDescent="0.25">
      <c r="A82" s="331" t="s">
        <v>544</v>
      </c>
    </row>
    <row r="83" spans="1:1" ht="30.75" x14ac:dyDescent="0.25">
      <c r="A83" s="331" t="s">
        <v>545</v>
      </c>
    </row>
    <row r="84" spans="1:1" ht="30.75" x14ac:dyDescent="0.25">
      <c r="A84" s="331" t="s">
        <v>546</v>
      </c>
    </row>
    <row r="85" spans="1:1" ht="15.75" x14ac:dyDescent="0.25">
      <c r="A85" s="331" t="s">
        <v>547</v>
      </c>
    </row>
    <row r="86" spans="1:1" ht="45.75" x14ac:dyDescent="0.25">
      <c r="A86" s="331" t="s">
        <v>548</v>
      </c>
    </row>
    <row r="87" spans="1:1" ht="15.75" x14ac:dyDescent="0.25">
      <c r="A87" s="331" t="s">
        <v>549</v>
      </c>
    </row>
    <row r="88" spans="1:1" ht="15.75" x14ac:dyDescent="0.25">
      <c r="A88" s="331" t="s">
        <v>550</v>
      </c>
    </row>
    <row r="89" spans="1:1" ht="15.75" x14ac:dyDescent="0.25">
      <c r="A89" s="331" t="s">
        <v>551</v>
      </c>
    </row>
    <row r="90" spans="1:1" ht="15.75" x14ac:dyDescent="0.25">
      <c r="A90" s="331" t="s">
        <v>552</v>
      </c>
    </row>
    <row r="91" spans="1:1" ht="15.75" x14ac:dyDescent="0.25">
      <c r="A91" s="331" t="s">
        <v>553</v>
      </c>
    </row>
    <row r="92" spans="1:1" ht="15.75" x14ac:dyDescent="0.25">
      <c r="A92" s="331" t="s">
        <v>554</v>
      </c>
    </row>
    <row r="93" spans="1:1" ht="15.75" x14ac:dyDescent="0.25">
      <c r="A93" s="331" t="s">
        <v>555</v>
      </c>
    </row>
    <row r="94" spans="1:1" ht="30.75" x14ac:dyDescent="0.25">
      <c r="A94" s="331" t="s">
        <v>556</v>
      </c>
    </row>
    <row r="95" spans="1:1" ht="30.75" x14ac:dyDescent="0.25">
      <c r="A95" s="331" t="s">
        <v>557</v>
      </c>
    </row>
    <row r="96" spans="1:1" ht="30.75" x14ac:dyDescent="0.25">
      <c r="A96" s="331" t="s">
        <v>558</v>
      </c>
    </row>
    <row r="97" spans="1:1" ht="30.75" x14ac:dyDescent="0.25">
      <c r="A97" s="331" t="s">
        <v>559</v>
      </c>
    </row>
    <row r="98" spans="1:1" ht="30.75" x14ac:dyDescent="0.25">
      <c r="A98" s="331" t="s">
        <v>560</v>
      </c>
    </row>
    <row r="99" spans="1:1" ht="15.75" x14ac:dyDescent="0.25">
      <c r="A99" s="331" t="s">
        <v>561</v>
      </c>
    </row>
    <row r="100" spans="1:1" ht="45.75" x14ac:dyDescent="0.25">
      <c r="A100" s="331" t="s">
        <v>562</v>
      </c>
    </row>
    <row r="101" spans="1:1" ht="15.75" x14ac:dyDescent="0.25">
      <c r="A101" s="331" t="s">
        <v>563</v>
      </c>
    </row>
    <row r="102" spans="1:1" ht="15.75" x14ac:dyDescent="0.25">
      <c r="A102" s="331" t="s">
        <v>564</v>
      </c>
    </row>
    <row r="103" spans="1:1" ht="15.75" x14ac:dyDescent="0.25">
      <c r="A103" s="331" t="s">
        <v>565</v>
      </c>
    </row>
    <row r="104" spans="1:1" ht="15.75" x14ac:dyDescent="0.25">
      <c r="A104" s="331" t="s">
        <v>566</v>
      </c>
    </row>
    <row r="105" spans="1:1" ht="15.75" x14ac:dyDescent="0.25">
      <c r="A105" s="331" t="s">
        <v>567</v>
      </c>
    </row>
    <row r="106" spans="1:1" ht="15.75" x14ac:dyDescent="0.25">
      <c r="A106" s="331" t="s">
        <v>568</v>
      </c>
    </row>
    <row r="107" spans="1:1" ht="15.75" x14ac:dyDescent="0.25">
      <c r="A107" s="331" t="s">
        <v>569</v>
      </c>
    </row>
    <row r="108" spans="1:1" ht="15.75" x14ac:dyDescent="0.25">
      <c r="A108" s="331" t="s">
        <v>570</v>
      </c>
    </row>
    <row r="109" spans="1:1" ht="15.75" x14ac:dyDescent="0.25">
      <c r="A109" s="331" t="s">
        <v>571</v>
      </c>
    </row>
    <row r="110" spans="1:1" ht="15.75" x14ac:dyDescent="0.25">
      <c r="A110" s="331" t="s">
        <v>572</v>
      </c>
    </row>
    <row r="111" spans="1:1" ht="15.75" x14ac:dyDescent="0.25">
      <c r="A111" s="331" t="s">
        <v>573</v>
      </c>
    </row>
    <row r="112" spans="1:1" ht="15.75" x14ac:dyDescent="0.25">
      <c r="A112" s="331" t="s">
        <v>574</v>
      </c>
    </row>
    <row r="113" spans="1:1" ht="15.75" x14ac:dyDescent="0.25">
      <c r="A113" s="331" t="s">
        <v>575</v>
      </c>
    </row>
    <row r="114" spans="1:1" ht="15.75" hidden="1" x14ac:dyDescent="0.25">
      <c r="A114" s="137"/>
    </row>
    <row r="115" spans="1:1" ht="15.75" hidden="1" x14ac:dyDescent="0.25">
      <c r="A115" s="137"/>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abSelected="1" topLeftCell="A9" zoomScale="80" zoomScaleNormal="80" zoomScaleSheetLayoutView="55" workbookViewId="0">
      <selection activeCell="G16" sqref="G16"/>
    </sheetView>
  </sheetViews>
  <sheetFormatPr defaultColWidth="0" defaultRowHeight="15" zeroHeight="1" x14ac:dyDescent="0.2"/>
  <cols>
    <col min="1" max="1" width="2.7109375" style="20" customWidth="1"/>
    <col min="2" max="2" width="6.7109375" style="20" customWidth="1"/>
    <col min="3" max="3" width="11.85546875" style="20" customWidth="1"/>
    <col min="4" max="4" width="42" style="20" customWidth="1"/>
    <col min="5" max="5" width="29.7109375" style="20" customWidth="1"/>
    <col min="6" max="6" width="28.7109375" style="20" bestFit="1" customWidth="1"/>
    <col min="7" max="7" width="22" style="20" customWidth="1"/>
    <col min="8" max="8" width="20.140625" style="20" customWidth="1"/>
    <col min="9" max="9" width="19.140625" style="20" customWidth="1"/>
    <col min="10" max="11" width="17.7109375" style="20" customWidth="1"/>
    <col min="12" max="12" width="17.7109375" style="20" hidden="1" customWidth="1"/>
    <col min="13" max="14" width="22.42578125" style="20" hidden="1" customWidth="1"/>
    <col min="15" max="15" width="21" style="20" hidden="1" customWidth="1"/>
    <col min="16" max="16" width="21.28515625" style="20" hidden="1" customWidth="1"/>
    <col min="17" max="17" width="21.140625" style="20" hidden="1" customWidth="1"/>
    <col min="18" max="21" width="22.42578125" style="20" hidden="1" customWidth="1"/>
    <col min="22" max="22" width="19" style="20" hidden="1" customWidth="1"/>
    <col min="23" max="16384" width="9.140625" style="20" hidden="1"/>
  </cols>
  <sheetData>
    <row r="1" spans="1:19" x14ac:dyDescent="0.2">
      <c r="A1" s="323" t="s">
        <v>777</v>
      </c>
      <c r="B1" s="324" t="s">
        <v>277</v>
      </c>
      <c r="E1" s="142"/>
      <c r="I1" s="142"/>
      <c r="J1" s="344"/>
      <c r="K1" s="142" t="s">
        <v>275</v>
      </c>
      <c r="L1" s="142"/>
    </row>
    <row r="2" spans="1:19" ht="15.75" thickBot="1" x14ac:dyDescent="0.25">
      <c r="B2" s="325" t="s">
        <v>276</v>
      </c>
      <c r="C2" s="41"/>
      <c r="D2" s="41"/>
      <c r="E2" s="167"/>
      <c r="F2" s="41"/>
      <c r="G2" s="41"/>
      <c r="H2" s="41"/>
      <c r="I2" s="167"/>
      <c r="J2" s="41"/>
      <c r="K2" s="167"/>
      <c r="L2" s="142"/>
    </row>
    <row r="3" spans="1:19" x14ac:dyDescent="0.2">
      <c r="B3" s="12"/>
      <c r="C3" s="12"/>
      <c r="D3" s="12"/>
    </row>
    <row r="4" spans="1:19" s="102" customFormat="1" x14ac:dyDescent="0.2">
      <c r="B4" s="327" t="s">
        <v>744</v>
      </c>
    </row>
    <row r="5" spans="1:19" ht="18" x14ac:dyDescent="0.2">
      <c r="B5" s="328" t="str">
        <f>'1. Information'!B5</f>
        <v>Annual Mental Health Services Act (MHSA) Revenue and Expenditure Report</v>
      </c>
      <c r="D5" s="1"/>
      <c r="E5" s="1"/>
      <c r="F5" s="1"/>
      <c r="G5" s="1"/>
      <c r="H5" s="1"/>
      <c r="I5" s="1"/>
    </row>
    <row r="6" spans="1:19" ht="18" x14ac:dyDescent="0.2">
      <c r="B6" s="328" t="str">
        <f>'1. Information'!B6</f>
        <v>Fiscal Year: 2021-22</v>
      </c>
      <c r="D6" s="1"/>
      <c r="E6" s="1"/>
      <c r="F6" s="1"/>
      <c r="G6" s="1"/>
      <c r="H6" s="1"/>
      <c r="I6" s="1"/>
    </row>
    <row r="7" spans="1:19" ht="18" x14ac:dyDescent="0.2">
      <c r="B7" s="328" t="s">
        <v>297</v>
      </c>
      <c r="D7" s="1"/>
      <c r="E7" s="1"/>
      <c r="F7" s="1"/>
      <c r="G7" s="1"/>
      <c r="H7" s="1"/>
      <c r="I7" s="1"/>
    </row>
    <row r="8" spans="1:19" ht="15.75" x14ac:dyDescent="0.2">
      <c r="D8" s="14"/>
      <c r="E8" s="14"/>
      <c r="F8" s="14"/>
      <c r="G8" s="14"/>
      <c r="H8" s="14"/>
    </row>
    <row r="9" spans="1:19" ht="15.75" x14ac:dyDescent="0.25">
      <c r="C9" s="135" t="s">
        <v>0</v>
      </c>
      <c r="D9" s="152" t="str">
        <f>IF(ISBLANK('1. Information'!D11),"",'1. Information'!D11)</f>
        <v>Placer</v>
      </c>
      <c r="F9" s="190" t="s">
        <v>1</v>
      </c>
      <c r="G9" s="298">
        <f>IF(ISBLANK('1. Information'!D9),"",'1. Information'!D9)</f>
        <v>44957</v>
      </c>
      <c r="L9"/>
      <c r="M9"/>
      <c r="N9"/>
      <c r="O9"/>
      <c r="P9"/>
      <c r="Q9"/>
      <c r="R9"/>
      <c r="S9"/>
    </row>
    <row r="10" spans="1:19" ht="15.75" x14ac:dyDescent="0.25">
      <c r="C10" s="2"/>
      <c r="D10" s="2"/>
      <c r="E10" s="8"/>
      <c r="F10" s="2"/>
      <c r="G10" s="16"/>
      <c r="L10"/>
      <c r="M10"/>
      <c r="N10"/>
      <c r="O10"/>
      <c r="P10"/>
      <c r="Q10"/>
      <c r="R10"/>
      <c r="S10"/>
    </row>
    <row r="11" spans="1:19" ht="18.75" thickBot="1" x14ac:dyDescent="0.3">
      <c r="B11" s="192" t="s">
        <v>214</v>
      </c>
      <c r="C11" s="195"/>
      <c r="D11" s="195"/>
      <c r="E11" s="228"/>
      <c r="F11" s="195"/>
      <c r="G11" s="299"/>
      <c r="H11" s="227"/>
      <c r="I11" s="227"/>
      <c r="J11" s="227"/>
      <c r="K11" s="227"/>
      <c r="L11"/>
      <c r="M11"/>
      <c r="N11"/>
      <c r="O11"/>
      <c r="P11"/>
      <c r="Q11"/>
      <c r="R11"/>
      <c r="S11"/>
    </row>
    <row r="12" spans="1:19" ht="16.5" thickTop="1" x14ac:dyDescent="0.25">
      <c r="B12" s="2"/>
      <c r="C12" s="2"/>
      <c r="D12" s="2"/>
      <c r="E12" s="8"/>
      <c r="F12" s="2"/>
      <c r="G12" s="16"/>
      <c r="L12"/>
      <c r="M12"/>
      <c r="N12"/>
      <c r="O12"/>
      <c r="P12"/>
      <c r="Q12"/>
      <c r="R12"/>
    </row>
    <row r="13" spans="1:19" ht="15.75" x14ac:dyDescent="0.25">
      <c r="B13" s="344"/>
      <c r="C13" s="2"/>
      <c r="D13" s="2"/>
      <c r="E13" s="300"/>
      <c r="F13" s="183" t="s">
        <v>23</v>
      </c>
      <c r="G13" s="183" t="s">
        <v>25</v>
      </c>
      <c r="H13" s="183" t="s">
        <v>27</v>
      </c>
      <c r="I13" s="224" t="s">
        <v>202</v>
      </c>
      <c r="J13" s="183" t="s">
        <v>203</v>
      </c>
      <c r="K13" s="183" t="s">
        <v>204</v>
      </c>
      <c r="L13"/>
      <c r="M13"/>
      <c r="N13"/>
    </row>
    <row r="14" spans="1:19" ht="47.25" x14ac:dyDescent="0.25">
      <c r="C14" s="301"/>
      <c r="D14" s="301"/>
      <c r="E14" s="301"/>
      <c r="F14" s="199" t="s">
        <v>283</v>
      </c>
      <c r="G14" s="200" t="s">
        <v>4</v>
      </c>
      <c r="H14" s="200" t="s">
        <v>5</v>
      </c>
      <c r="I14" s="200" t="s">
        <v>26</v>
      </c>
      <c r="J14" s="200" t="s">
        <v>12</v>
      </c>
      <c r="K14" s="233" t="s">
        <v>222</v>
      </c>
      <c r="L14"/>
      <c r="M14"/>
    </row>
    <row r="15" spans="1:19" ht="15.75" x14ac:dyDescent="0.25">
      <c r="B15" s="236">
        <v>1</v>
      </c>
      <c r="C15" s="135" t="s">
        <v>13</v>
      </c>
      <c r="D15" s="205"/>
      <c r="E15" s="302"/>
      <c r="F15" s="109">
        <v>0</v>
      </c>
      <c r="G15" s="109"/>
      <c r="H15" s="109"/>
      <c r="I15" s="109"/>
      <c r="J15" s="109"/>
      <c r="K15" s="204">
        <f>SUM(F15:J15)</f>
        <v>0</v>
      </c>
      <c r="L15"/>
      <c r="M15"/>
    </row>
    <row r="16" spans="1:19" ht="15.75" x14ac:dyDescent="0.25">
      <c r="B16" s="236">
        <v>2</v>
      </c>
      <c r="C16" s="135" t="s">
        <v>14</v>
      </c>
      <c r="D16" s="205"/>
      <c r="E16" s="302"/>
      <c r="F16" s="109">
        <v>0</v>
      </c>
      <c r="G16" s="109"/>
      <c r="H16" s="109"/>
      <c r="I16" s="109"/>
      <c r="J16" s="109"/>
      <c r="K16" s="204">
        <f t="shared" ref="K16:K21" si="0">SUM(F16:J16)</f>
        <v>0</v>
      </c>
      <c r="L16"/>
      <c r="M16"/>
    </row>
    <row r="17" spans="2:19" ht="15.75" x14ac:dyDescent="0.25">
      <c r="B17" s="236">
        <v>3</v>
      </c>
      <c r="C17" s="135" t="s">
        <v>198</v>
      </c>
      <c r="D17" s="205"/>
      <c r="E17" s="302"/>
      <c r="F17" s="109">
        <v>158010</v>
      </c>
      <c r="G17" s="109"/>
      <c r="H17" s="109"/>
      <c r="I17" s="109"/>
      <c r="J17" s="109"/>
      <c r="K17" s="204">
        <f t="shared" si="0"/>
        <v>158010</v>
      </c>
      <c r="L17"/>
      <c r="M17"/>
    </row>
    <row r="18" spans="2:19" ht="15.75" x14ac:dyDescent="0.25">
      <c r="B18" s="236">
        <v>4</v>
      </c>
      <c r="C18" s="135" t="s">
        <v>189</v>
      </c>
      <c r="D18" s="205"/>
      <c r="E18" s="302"/>
      <c r="F18" s="109">
        <v>106173</v>
      </c>
      <c r="G18" s="235"/>
      <c r="H18" s="235"/>
      <c r="I18" s="235"/>
      <c r="J18" s="235"/>
      <c r="K18" s="204">
        <f>F18</f>
        <v>106173</v>
      </c>
      <c r="L18"/>
      <c r="M18"/>
    </row>
    <row r="19" spans="2:19" ht="15.75" x14ac:dyDescent="0.25">
      <c r="B19" s="236">
        <v>5</v>
      </c>
      <c r="C19" s="135" t="s">
        <v>296</v>
      </c>
      <c r="D19" s="205"/>
      <c r="E19" s="302"/>
      <c r="F19" s="109">
        <v>55957.23</v>
      </c>
      <c r="G19" s="235"/>
      <c r="H19" s="235"/>
      <c r="I19" s="235"/>
      <c r="J19" s="235"/>
      <c r="K19" s="204">
        <f>F19</f>
        <v>55957.23</v>
      </c>
      <c r="L19"/>
      <c r="M19"/>
    </row>
    <row r="20" spans="2:19" ht="15.75" x14ac:dyDescent="0.25">
      <c r="B20" s="236">
        <v>6</v>
      </c>
      <c r="C20" s="205" t="s">
        <v>153</v>
      </c>
      <c r="D20" s="208"/>
      <c r="E20" s="206"/>
      <c r="F20" s="282">
        <f>SUM(E28:E32)</f>
        <v>93169</v>
      </c>
      <c r="G20" s="303">
        <f t="shared" ref="G20:I20" si="1">SUM(F28:F32)</f>
        <v>0</v>
      </c>
      <c r="H20" s="282">
        <f t="shared" si="1"/>
        <v>0</v>
      </c>
      <c r="I20" s="282">
        <f t="shared" si="1"/>
        <v>0</v>
      </c>
      <c r="J20" s="282">
        <f>SUM(I28:I32)</f>
        <v>0</v>
      </c>
      <c r="K20" s="209">
        <f t="shared" si="0"/>
        <v>93169</v>
      </c>
      <c r="L20"/>
      <c r="M20"/>
    </row>
    <row r="21" spans="2:19" ht="30.95" customHeight="1" x14ac:dyDescent="0.25">
      <c r="B21" s="236">
        <v>7</v>
      </c>
      <c r="C21" s="237" t="s">
        <v>188</v>
      </c>
      <c r="D21" s="237"/>
      <c r="E21" s="237"/>
      <c r="F21" s="239">
        <f>SUM(F15:F17,F19:F20)</f>
        <v>307136.23</v>
      </c>
      <c r="G21" s="214">
        <f>SUM(G15:G17,G20)</f>
        <v>0</v>
      </c>
      <c r="H21" s="213">
        <f>SUM(H15:H17,H20)</f>
        <v>0</v>
      </c>
      <c r="I21" s="213">
        <f>SUM(I15:I17,I20)</f>
        <v>0</v>
      </c>
      <c r="J21" s="213">
        <f>SUM(J15:J17,J20)</f>
        <v>0</v>
      </c>
      <c r="K21" s="239">
        <f t="shared" si="0"/>
        <v>307136.23</v>
      </c>
      <c r="L21"/>
      <c r="M21"/>
    </row>
    <row r="22" spans="2:19" x14ac:dyDescent="0.2"/>
    <row r="23" spans="2:19" ht="15.75" x14ac:dyDescent="0.25">
      <c r="C23" s="9"/>
    </row>
    <row r="24" spans="2:19" ht="18.75" thickBot="1" x14ac:dyDescent="0.3">
      <c r="B24" s="216" t="s">
        <v>215</v>
      </c>
      <c r="C24" s="217"/>
      <c r="D24" s="227"/>
      <c r="E24" s="227"/>
      <c r="F24" s="227"/>
      <c r="G24" s="227"/>
      <c r="H24" s="227"/>
      <c r="I24" s="227"/>
      <c r="J24" s="227"/>
      <c r="K24"/>
      <c r="L24"/>
      <c r="M24"/>
      <c r="N24"/>
      <c r="O24"/>
      <c r="P24"/>
      <c r="Q24"/>
      <c r="R24"/>
      <c r="S24"/>
    </row>
    <row r="25" spans="2:19" ht="16.5" thickTop="1" x14ac:dyDescent="0.25">
      <c r="B25" s="9"/>
      <c r="C25" s="9"/>
      <c r="K25"/>
      <c r="L25"/>
      <c r="M25"/>
      <c r="N25"/>
      <c r="O25"/>
      <c r="P25"/>
      <c r="Q25"/>
      <c r="R25"/>
    </row>
    <row r="26" spans="2:19" ht="15.75" x14ac:dyDescent="0.25">
      <c r="B26" s="342"/>
      <c r="C26" s="236" t="s">
        <v>23</v>
      </c>
      <c r="D26" s="183" t="s">
        <v>25</v>
      </c>
      <c r="E26" s="183" t="s">
        <v>27</v>
      </c>
      <c r="F26" s="252" t="s">
        <v>202</v>
      </c>
      <c r="G26" s="183" t="s">
        <v>203</v>
      </c>
      <c r="H26" s="183" t="s">
        <v>204</v>
      </c>
      <c r="I26" s="183" t="s">
        <v>213</v>
      </c>
      <c r="J26" s="183" t="s">
        <v>205</v>
      </c>
      <c r="K26"/>
      <c r="L26"/>
      <c r="M26"/>
      <c r="N26"/>
      <c r="O26"/>
      <c r="P26"/>
      <c r="Q26"/>
      <c r="R26"/>
    </row>
    <row r="27" spans="2:19" ht="47.25" x14ac:dyDescent="0.25">
      <c r="B27" s="253" t="s">
        <v>120</v>
      </c>
      <c r="C27" s="256" t="s">
        <v>168</v>
      </c>
      <c r="D27" s="256" t="s">
        <v>17</v>
      </c>
      <c r="E27" s="199" t="s">
        <v>283</v>
      </c>
      <c r="F27" s="304" t="s">
        <v>4</v>
      </c>
      <c r="G27" s="222" t="s">
        <v>5</v>
      </c>
      <c r="H27" s="222" t="s">
        <v>26</v>
      </c>
      <c r="I27" s="222" t="s">
        <v>12</v>
      </c>
      <c r="J27" s="258" t="s">
        <v>222</v>
      </c>
      <c r="K27"/>
      <c r="L27"/>
      <c r="M27"/>
      <c r="N27"/>
      <c r="O27"/>
      <c r="P27"/>
      <c r="Q27"/>
      <c r="R27"/>
    </row>
    <row r="28" spans="2:19" ht="15.75" x14ac:dyDescent="0.25">
      <c r="B28" s="236">
        <v>8</v>
      </c>
      <c r="C28" s="259">
        <f t="shared" ref="C28:C32" si="2">IF(J28&lt;&gt;0,VLOOKUP($D$9,Info_County_Code,2,FALSE),"")</f>
        <v>31</v>
      </c>
      <c r="D28" s="305" t="s">
        <v>98</v>
      </c>
      <c r="E28" s="22">
        <v>3689</v>
      </c>
      <c r="F28" s="23"/>
      <c r="G28" s="22"/>
      <c r="H28" s="22"/>
      <c r="I28" s="108"/>
      <c r="J28" s="235">
        <f>SUM(E28:I28)</f>
        <v>3689</v>
      </c>
      <c r="K28"/>
      <c r="L28"/>
      <c r="M28"/>
      <c r="N28"/>
      <c r="O28"/>
      <c r="P28"/>
      <c r="Q28"/>
      <c r="R28"/>
    </row>
    <row r="29" spans="2:19" ht="15.75" x14ac:dyDescent="0.25">
      <c r="B29" s="236">
        <v>9</v>
      </c>
      <c r="C29" s="259">
        <f t="shared" si="2"/>
        <v>31</v>
      </c>
      <c r="D29" s="305" t="s">
        <v>99</v>
      </c>
      <c r="E29" s="22">
        <v>66500</v>
      </c>
      <c r="F29" s="23"/>
      <c r="G29" s="22"/>
      <c r="H29" s="22"/>
      <c r="I29" s="108"/>
      <c r="J29" s="235">
        <f t="shared" ref="J29:J32" si="3">SUM(E29:I29)</f>
        <v>66500</v>
      </c>
      <c r="K29"/>
      <c r="L29"/>
      <c r="M29"/>
      <c r="N29"/>
      <c r="O29"/>
      <c r="P29"/>
      <c r="Q29"/>
      <c r="R29"/>
    </row>
    <row r="30" spans="2:19" ht="15.75" x14ac:dyDescent="0.25">
      <c r="B30" s="236">
        <v>10</v>
      </c>
      <c r="C30" s="259" t="str">
        <f t="shared" si="2"/>
        <v/>
      </c>
      <c r="D30" s="184" t="s">
        <v>295</v>
      </c>
      <c r="E30" s="22">
        <v>0</v>
      </c>
      <c r="F30" s="23"/>
      <c r="G30" s="22"/>
      <c r="H30" s="22"/>
      <c r="I30" s="108"/>
      <c r="J30" s="235">
        <f t="shared" si="3"/>
        <v>0</v>
      </c>
      <c r="K30"/>
      <c r="L30"/>
      <c r="M30"/>
      <c r="N30"/>
      <c r="O30"/>
      <c r="P30"/>
      <c r="Q30"/>
      <c r="R30"/>
    </row>
    <row r="31" spans="2:19" ht="15.75" x14ac:dyDescent="0.25">
      <c r="B31" s="236">
        <v>11</v>
      </c>
      <c r="C31" s="259">
        <f t="shared" si="2"/>
        <v>31</v>
      </c>
      <c r="D31" s="305" t="s">
        <v>101</v>
      </c>
      <c r="E31" s="22">
        <v>20900</v>
      </c>
      <c r="F31" s="23"/>
      <c r="G31" s="22"/>
      <c r="H31" s="22"/>
      <c r="I31" s="108"/>
      <c r="J31" s="235">
        <f t="shared" si="3"/>
        <v>20900</v>
      </c>
      <c r="K31"/>
      <c r="L31"/>
      <c r="M31"/>
      <c r="N31"/>
      <c r="O31"/>
      <c r="P31"/>
      <c r="Q31"/>
      <c r="R31"/>
    </row>
    <row r="32" spans="2:19" ht="15.75" x14ac:dyDescent="0.25">
      <c r="B32" s="236">
        <v>12</v>
      </c>
      <c r="C32" s="259">
        <f t="shared" si="2"/>
        <v>31</v>
      </c>
      <c r="D32" s="305" t="s">
        <v>102</v>
      </c>
      <c r="E32" s="22">
        <v>2080</v>
      </c>
      <c r="F32" s="23"/>
      <c r="G32" s="22"/>
      <c r="H32" s="22"/>
      <c r="I32" s="108"/>
      <c r="J32" s="235">
        <f t="shared" si="3"/>
        <v>2080</v>
      </c>
      <c r="K32"/>
      <c r="L32"/>
      <c r="M32"/>
      <c r="N32"/>
      <c r="O32"/>
      <c r="P32"/>
      <c r="Q32"/>
      <c r="R32"/>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38" customWidth="1"/>
    <col min="2" max="2" width="9.140625" style="138" hidden="1" customWidth="1"/>
    <col min="3" max="16384" width="9.140625" style="138" hidden="1"/>
  </cols>
  <sheetData>
    <row r="1" spans="1:1" ht="12" customHeight="1" x14ac:dyDescent="0.25">
      <c r="A1" s="329" t="s">
        <v>778</v>
      </c>
    </row>
    <row r="2" spans="1:1" ht="15.75" x14ac:dyDescent="0.25">
      <c r="A2" s="331" t="s">
        <v>313</v>
      </c>
    </row>
    <row r="3" spans="1:1" ht="15.75" x14ac:dyDescent="0.25">
      <c r="A3" s="331" t="s">
        <v>312</v>
      </c>
    </row>
    <row r="4" spans="1:1" ht="15.75" x14ac:dyDescent="0.25">
      <c r="A4" s="331" t="s">
        <v>576</v>
      </c>
    </row>
    <row r="5" spans="1:1" ht="15.75" x14ac:dyDescent="0.25">
      <c r="A5" s="331" t="s">
        <v>577</v>
      </c>
    </row>
    <row r="6" spans="1:1" ht="15.75" x14ac:dyDescent="0.25">
      <c r="A6" s="331" t="s">
        <v>578</v>
      </c>
    </row>
    <row r="7" spans="1:1" ht="15.75" x14ac:dyDescent="0.25">
      <c r="A7" s="331" t="s">
        <v>736</v>
      </c>
    </row>
    <row r="8" spans="1:1" ht="45.75" x14ac:dyDescent="0.25">
      <c r="A8" s="331" t="s">
        <v>579</v>
      </c>
    </row>
    <row r="9" spans="1:1" ht="15.75" x14ac:dyDescent="0.25">
      <c r="A9" s="331" t="s">
        <v>429</v>
      </c>
    </row>
    <row r="10" spans="1:1" ht="15.75" x14ac:dyDescent="0.25">
      <c r="A10" s="331" t="s">
        <v>580</v>
      </c>
    </row>
    <row r="11" spans="1:1" ht="15.75" x14ac:dyDescent="0.25">
      <c r="A11" s="331" t="s">
        <v>581</v>
      </c>
    </row>
    <row r="12" spans="1:1" ht="15.75" x14ac:dyDescent="0.25">
      <c r="A12" s="331" t="s">
        <v>582</v>
      </c>
    </row>
    <row r="13" spans="1:1" ht="15.75" x14ac:dyDescent="0.25">
      <c r="A13" s="331" t="s">
        <v>753</v>
      </c>
    </row>
    <row r="14" spans="1:1" ht="15.75" x14ac:dyDescent="0.25">
      <c r="A14" s="331" t="s">
        <v>583</v>
      </c>
    </row>
    <row r="15" spans="1:1" ht="15.75" x14ac:dyDescent="0.25">
      <c r="A15" s="331" t="s">
        <v>424</v>
      </c>
    </row>
    <row r="16" spans="1:1" ht="135.75" x14ac:dyDescent="0.25">
      <c r="A16" s="331" t="s">
        <v>584</v>
      </c>
    </row>
    <row r="17" spans="1:1" ht="15.75" x14ac:dyDescent="0.25">
      <c r="A17" s="331" t="s">
        <v>585</v>
      </c>
    </row>
    <row r="18" spans="1:1" ht="15.75" x14ac:dyDescent="0.25">
      <c r="A18" s="331" t="s">
        <v>586</v>
      </c>
    </row>
    <row r="19" spans="1:1" ht="15.75" x14ac:dyDescent="0.25">
      <c r="A19" s="331" t="s">
        <v>754</v>
      </c>
    </row>
    <row r="20" spans="1:1" ht="15.75" x14ac:dyDescent="0.25">
      <c r="A20" s="331" t="s">
        <v>587</v>
      </c>
    </row>
    <row r="21" spans="1:1" ht="15.75" x14ac:dyDescent="0.25">
      <c r="A21" s="331" t="s">
        <v>450</v>
      </c>
    </row>
    <row r="22" spans="1:1" ht="30.75" x14ac:dyDescent="0.25">
      <c r="A22" s="331" t="s">
        <v>588</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589</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15.75" x14ac:dyDescent="0.25">
      <c r="A34" s="331" t="s">
        <v>590</v>
      </c>
    </row>
    <row r="35" spans="1:1" ht="15.75" x14ac:dyDescent="0.25">
      <c r="A35" s="331" t="s">
        <v>591</v>
      </c>
    </row>
    <row r="36" spans="1:1" ht="15.75" x14ac:dyDescent="0.25">
      <c r="A36" s="331" t="s">
        <v>592</v>
      </c>
    </row>
    <row r="37" spans="1:1" ht="15.75" x14ac:dyDescent="0.25">
      <c r="A37" s="331" t="s">
        <v>593</v>
      </c>
    </row>
    <row r="38" spans="1:1" ht="15.75" x14ac:dyDescent="0.25">
      <c r="A38" s="331" t="s">
        <v>594</v>
      </c>
    </row>
    <row r="39" spans="1:1" ht="15.75" x14ac:dyDescent="0.25">
      <c r="A39" s="331" t="s">
        <v>595</v>
      </c>
    </row>
    <row r="40" spans="1:1" ht="15.75" x14ac:dyDescent="0.25">
      <c r="A40" s="331" t="s">
        <v>596</v>
      </c>
    </row>
    <row r="41" spans="1:1" ht="15.75" x14ac:dyDescent="0.25">
      <c r="A41" s="331" t="s">
        <v>597</v>
      </c>
    </row>
    <row r="42" spans="1:1" ht="15.75" x14ac:dyDescent="0.25">
      <c r="A42" s="331" t="s">
        <v>598</v>
      </c>
    </row>
    <row r="43" spans="1:1" ht="15.75" x14ac:dyDescent="0.25">
      <c r="A43" s="331" t="s">
        <v>599</v>
      </c>
    </row>
    <row r="44" spans="1:1" ht="15.75" x14ac:dyDescent="0.25">
      <c r="A44" s="331" t="s">
        <v>600</v>
      </c>
    </row>
    <row r="45" spans="1:1" ht="15.75" x14ac:dyDescent="0.25">
      <c r="A45" s="331" t="s">
        <v>601</v>
      </c>
    </row>
    <row r="46" spans="1:1" ht="45.75" x14ac:dyDescent="0.25">
      <c r="A46" s="331" t="s">
        <v>602</v>
      </c>
    </row>
    <row r="47" spans="1:1" ht="15.75" x14ac:dyDescent="0.25">
      <c r="A47" s="331" t="s">
        <v>603</v>
      </c>
    </row>
    <row r="48" spans="1:1" ht="30.75" x14ac:dyDescent="0.25">
      <c r="A48" s="331" t="s">
        <v>604</v>
      </c>
    </row>
    <row r="49" spans="1:1" ht="30.75" x14ac:dyDescent="0.25">
      <c r="A49" s="331" t="s">
        <v>605</v>
      </c>
    </row>
    <row r="50" spans="1:1" ht="30.75" x14ac:dyDescent="0.25">
      <c r="A50" s="331" t="s">
        <v>606</v>
      </c>
    </row>
    <row r="51" spans="1:1" ht="30.75" x14ac:dyDescent="0.25">
      <c r="A51" s="331" t="s">
        <v>607</v>
      </c>
    </row>
    <row r="52" spans="1:1" ht="30.75" x14ac:dyDescent="0.25">
      <c r="A52" s="331" t="s">
        <v>608</v>
      </c>
    </row>
    <row r="53" spans="1:1" ht="15.75" x14ac:dyDescent="0.25">
      <c r="A53" s="331" t="s">
        <v>609</v>
      </c>
    </row>
    <row r="54" spans="1:1" ht="45.75" x14ac:dyDescent="0.25">
      <c r="A54" s="331" t="s">
        <v>610</v>
      </c>
    </row>
    <row r="55" spans="1:1" ht="15.75" x14ac:dyDescent="0.25">
      <c r="A55" s="331" t="s">
        <v>611</v>
      </c>
    </row>
    <row r="56" spans="1:1" ht="30.75" x14ac:dyDescent="0.25">
      <c r="A56" s="331" t="s">
        <v>612</v>
      </c>
    </row>
    <row r="57" spans="1:1" ht="30.75" x14ac:dyDescent="0.25">
      <c r="A57" s="331" t="s">
        <v>613</v>
      </c>
    </row>
    <row r="58" spans="1:1" ht="30.75" x14ac:dyDescent="0.25">
      <c r="A58" s="331" t="s">
        <v>614</v>
      </c>
    </row>
    <row r="59" spans="1:1" ht="30.75" x14ac:dyDescent="0.25">
      <c r="A59" s="331" t="s">
        <v>615</v>
      </c>
    </row>
    <row r="60" spans="1:1" ht="30.75" x14ac:dyDescent="0.25">
      <c r="A60" s="331" t="s">
        <v>616</v>
      </c>
    </row>
    <row r="61" spans="1:1" ht="15.75" x14ac:dyDescent="0.25">
      <c r="A61" s="331" t="s">
        <v>617</v>
      </c>
    </row>
    <row r="62" spans="1:1" ht="45.75" x14ac:dyDescent="0.25">
      <c r="A62" s="331" t="s">
        <v>618</v>
      </c>
    </row>
    <row r="63" spans="1:1" ht="15.75" x14ac:dyDescent="0.25">
      <c r="A63" s="331" t="s">
        <v>619</v>
      </c>
    </row>
    <row r="64" spans="1:1" ht="30.75" x14ac:dyDescent="0.25">
      <c r="A64" s="331" t="s">
        <v>620</v>
      </c>
    </row>
    <row r="65" spans="1:1" ht="30.75" x14ac:dyDescent="0.25">
      <c r="A65" s="331" t="s">
        <v>621</v>
      </c>
    </row>
    <row r="66" spans="1:1" ht="30.75" x14ac:dyDescent="0.25">
      <c r="A66" s="331" t="s">
        <v>622</v>
      </c>
    </row>
    <row r="67" spans="1:1" ht="30.75" x14ac:dyDescent="0.25">
      <c r="A67" s="331" t="s">
        <v>623</v>
      </c>
    </row>
    <row r="68" spans="1:1" ht="30.75" x14ac:dyDescent="0.25">
      <c r="A68" s="331" t="s">
        <v>624</v>
      </c>
    </row>
    <row r="69" spans="1:1" ht="15.75" x14ac:dyDescent="0.25">
      <c r="A69" s="331" t="s">
        <v>625</v>
      </c>
    </row>
    <row r="70" spans="1:1" ht="45.75" x14ac:dyDescent="0.25">
      <c r="A70" s="331" t="s">
        <v>626</v>
      </c>
    </row>
    <row r="71" spans="1:1" ht="15.75" x14ac:dyDescent="0.25">
      <c r="A71" s="331" t="s">
        <v>627</v>
      </c>
    </row>
    <row r="72" spans="1:1" ht="30.75" x14ac:dyDescent="0.25">
      <c r="A72" s="331" t="s">
        <v>628</v>
      </c>
    </row>
    <row r="73" spans="1:1" ht="30.75" x14ac:dyDescent="0.25">
      <c r="A73" s="331" t="s">
        <v>629</v>
      </c>
    </row>
    <row r="74" spans="1:1" ht="30.75" x14ac:dyDescent="0.25">
      <c r="A74" s="331" t="s">
        <v>630</v>
      </c>
    </row>
    <row r="75" spans="1:1" ht="30.75" x14ac:dyDescent="0.25">
      <c r="A75" s="331" t="s">
        <v>631</v>
      </c>
    </row>
    <row r="76" spans="1:1" ht="30.75" x14ac:dyDescent="0.25">
      <c r="A76" s="331" t="s">
        <v>632</v>
      </c>
    </row>
    <row r="77" spans="1:1" ht="15.75" x14ac:dyDescent="0.25">
      <c r="A77" s="331" t="s">
        <v>633</v>
      </c>
    </row>
    <row r="78" spans="1:1" ht="45.75" x14ac:dyDescent="0.25">
      <c r="A78" s="331" t="s">
        <v>634</v>
      </c>
    </row>
    <row r="79" spans="1:1" ht="15.75" x14ac:dyDescent="0.25">
      <c r="A79" s="331" t="s">
        <v>635</v>
      </c>
    </row>
    <row r="80" spans="1:1" ht="30.75" x14ac:dyDescent="0.25">
      <c r="A80" s="331" t="s">
        <v>636</v>
      </c>
    </row>
    <row r="81" spans="1:1" ht="30.75" x14ac:dyDescent="0.25">
      <c r="A81" s="331" t="s">
        <v>637</v>
      </c>
    </row>
    <row r="82" spans="1:1" ht="30.75" x14ac:dyDescent="0.25">
      <c r="A82" s="331" t="s">
        <v>638</v>
      </c>
    </row>
    <row r="83" spans="1:1" ht="30.75" x14ac:dyDescent="0.25">
      <c r="A83" s="331" t="s">
        <v>639</v>
      </c>
    </row>
    <row r="84" spans="1:1" ht="30.75" x14ac:dyDescent="0.25">
      <c r="A84" s="331" t="s">
        <v>640</v>
      </c>
    </row>
    <row r="85" spans="1:1" ht="15.75" x14ac:dyDescent="0.25">
      <c r="A85" s="331"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A8" zoomScale="80" zoomScaleNormal="80" zoomScaleSheetLayoutView="40" workbookViewId="0">
      <selection activeCell="F20" sqref="F20"/>
    </sheetView>
  </sheetViews>
  <sheetFormatPr defaultColWidth="0" defaultRowHeight="15.75" zeroHeight="1" x14ac:dyDescent="0.25"/>
  <cols>
    <col min="1" max="1" width="2.7109375" style="20" customWidth="1"/>
    <col min="2" max="2" width="6.7109375" style="20" customWidth="1"/>
    <col min="3" max="3" width="10.140625" style="20" bestFit="1" customWidth="1"/>
    <col min="4" max="5" width="50.7109375" style="20" customWidth="1"/>
    <col min="6" max="6" width="37.140625" style="20" bestFit="1" customWidth="1"/>
    <col min="7" max="7" width="20.140625" style="20" customWidth="1"/>
    <col min="8" max="8" width="21.5703125" style="20" customWidth="1"/>
    <col min="9" max="9" width="20.28515625" style="20" customWidth="1"/>
    <col min="10" max="12" width="17.7109375" style="20" customWidth="1"/>
    <col min="13" max="13" width="17.5703125" style="20" hidden="1" customWidth="1"/>
    <col min="14" max="14" width="18.28515625" hidden="1"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20" hidden="1" customWidth="1"/>
    <col min="25" max="26" width="22.140625" style="20" hidden="1" customWidth="1"/>
    <col min="27" max="16384" width="9.140625" style="20" hidden="1"/>
  </cols>
  <sheetData>
    <row r="1" spans="1:23" ht="15" x14ac:dyDescent="0.2">
      <c r="A1" s="323" t="s">
        <v>779</v>
      </c>
      <c r="B1" s="324" t="s">
        <v>277</v>
      </c>
      <c r="E1" s="142"/>
      <c r="I1" s="142"/>
      <c r="K1" s="142"/>
      <c r="L1" s="326" t="s">
        <v>275</v>
      </c>
      <c r="N1" s="20"/>
      <c r="O1" s="20"/>
      <c r="P1" s="20"/>
      <c r="Q1" s="20"/>
      <c r="R1" s="20"/>
      <c r="S1" s="20"/>
      <c r="T1" s="20"/>
      <c r="U1" s="20"/>
      <c r="V1" s="20"/>
      <c r="W1" s="20"/>
    </row>
    <row r="2" spans="1:23" thickBot="1" x14ac:dyDescent="0.25">
      <c r="B2" s="325" t="s">
        <v>276</v>
      </c>
      <c r="C2" s="41"/>
      <c r="D2" s="41"/>
      <c r="E2" s="167"/>
      <c r="F2" s="41"/>
      <c r="G2" s="41"/>
      <c r="H2" s="41"/>
      <c r="I2" s="167"/>
      <c r="J2" s="41"/>
      <c r="K2" s="167"/>
      <c r="L2" s="167"/>
      <c r="N2" s="20"/>
      <c r="O2" s="20"/>
      <c r="P2" s="20"/>
      <c r="Q2" s="20"/>
      <c r="R2" s="20"/>
      <c r="S2" s="20"/>
      <c r="T2" s="20"/>
      <c r="U2" s="20"/>
      <c r="V2" s="20"/>
      <c r="W2" s="20"/>
    </row>
    <row r="3" spans="1:23" x14ac:dyDescent="0.25">
      <c r="B3" s="12"/>
      <c r="C3" s="12"/>
      <c r="D3" s="12"/>
    </row>
    <row r="4" spans="1:23" s="102" customFormat="1" ht="15" x14ac:dyDescent="0.2">
      <c r="B4" s="327" t="s">
        <v>745</v>
      </c>
    </row>
    <row r="5" spans="1:23" ht="18" x14ac:dyDescent="0.25">
      <c r="B5" s="328" t="str">
        <f>'1. Information'!B5</f>
        <v>Annual Mental Health Services Act (MHSA) Revenue and Expenditure Report</v>
      </c>
      <c r="C5" s="1"/>
      <c r="D5" s="1"/>
      <c r="E5" s="1"/>
      <c r="F5" s="1"/>
      <c r="G5" s="1"/>
      <c r="H5" s="1"/>
    </row>
    <row r="6" spans="1:23" ht="18" x14ac:dyDescent="0.25">
      <c r="B6" s="328" t="str">
        <f>'1. Information'!B6</f>
        <v>Fiscal Year: 2021-22</v>
      </c>
      <c r="C6" s="1"/>
      <c r="D6" s="1"/>
      <c r="E6" s="1"/>
      <c r="F6" s="1"/>
      <c r="G6" s="1"/>
      <c r="H6" s="1"/>
    </row>
    <row r="7" spans="1:23" ht="18" x14ac:dyDescent="0.25">
      <c r="B7" s="328" t="s">
        <v>298</v>
      </c>
      <c r="C7" s="1"/>
      <c r="D7" s="1"/>
      <c r="E7" s="1"/>
      <c r="F7" s="1"/>
      <c r="G7" s="1"/>
      <c r="H7" s="1"/>
    </row>
    <row r="8" spans="1:23" x14ac:dyDescent="0.25">
      <c r="D8" s="14"/>
      <c r="E8" s="14"/>
      <c r="F8" s="14"/>
      <c r="G8" s="14"/>
      <c r="H8" s="14"/>
    </row>
    <row r="9" spans="1:23" x14ac:dyDescent="0.25">
      <c r="B9" s="134" t="s">
        <v>0</v>
      </c>
      <c r="C9" s="305"/>
      <c r="D9" s="306" t="str">
        <f>IF(ISBLANK('1. Information'!D11),"",'1. Information'!D11)</f>
        <v>Placer</v>
      </c>
      <c r="E9" s="8"/>
      <c r="F9" s="134" t="s">
        <v>1</v>
      </c>
      <c r="G9" s="226">
        <f>IF(ISBLANK('1. Information'!D9),"",'1. Information'!D9)</f>
        <v>44957</v>
      </c>
    </row>
    <row r="10" spans="1:23" x14ac:dyDescent="0.25">
      <c r="C10" s="2"/>
      <c r="E10" s="2"/>
      <c r="F10" s="8"/>
      <c r="G10" s="2"/>
      <c r="H10" s="21"/>
      <c r="M10"/>
    </row>
    <row r="11" spans="1:23" ht="18.75" thickBot="1" x14ac:dyDescent="0.3">
      <c r="B11" s="192" t="s">
        <v>214</v>
      </c>
      <c r="C11" s="195"/>
      <c r="D11" s="227"/>
      <c r="E11" s="195"/>
      <c r="F11" s="228"/>
      <c r="G11" s="195"/>
      <c r="H11" s="229"/>
      <c r="I11" s="227"/>
      <c r="J11" s="227"/>
      <c r="K11" s="227"/>
      <c r="L11"/>
      <c r="M11"/>
      <c r="W11" s="20"/>
    </row>
    <row r="12" spans="1:23" ht="16.5" thickTop="1" x14ac:dyDescent="0.25">
      <c r="B12" s="2"/>
      <c r="C12" s="2"/>
      <c r="E12" s="2"/>
      <c r="F12" s="8"/>
      <c r="G12" s="2"/>
      <c r="H12" s="21"/>
      <c r="L12"/>
      <c r="M12"/>
      <c r="V12" s="20"/>
      <c r="W12" s="20"/>
    </row>
    <row r="13" spans="1:23" x14ac:dyDescent="0.25">
      <c r="C13" s="2"/>
      <c r="E13" s="2"/>
      <c r="F13" s="183" t="s">
        <v>23</v>
      </c>
      <c r="G13" s="176" t="s">
        <v>25</v>
      </c>
      <c r="H13" s="231" t="s">
        <v>27</v>
      </c>
      <c r="I13" s="183" t="s">
        <v>202</v>
      </c>
      <c r="J13" s="183" t="s">
        <v>203</v>
      </c>
      <c r="K13" s="183" t="s">
        <v>204</v>
      </c>
      <c r="L13"/>
      <c r="M13"/>
      <c r="U13" s="20"/>
      <c r="V13" s="20"/>
      <c r="W13" s="20"/>
    </row>
    <row r="14" spans="1:23" ht="47.25" x14ac:dyDescent="0.25">
      <c r="D14" s="2"/>
      <c r="E14" s="8"/>
      <c r="F14" s="199" t="s">
        <v>283</v>
      </c>
      <c r="G14" s="200" t="s">
        <v>4</v>
      </c>
      <c r="H14" s="200" t="s">
        <v>5</v>
      </c>
      <c r="I14" s="200" t="s">
        <v>26</v>
      </c>
      <c r="J14" s="200" t="s">
        <v>12</v>
      </c>
      <c r="K14" s="258" t="s">
        <v>222</v>
      </c>
      <c r="L14"/>
      <c r="M14"/>
      <c r="U14" s="20"/>
      <c r="V14" s="20"/>
      <c r="W14" s="20"/>
    </row>
    <row r="15" spans="1:23" x14ac:dyDescent="0.25">
      <c r="B15" s="236">
        <v>1</v>
      </c>
      <c r="C15" s="134" t="s">
        <v>308</v>
      </c>
      <c r="D15" s="189"/>
      <c r="E15" s="307"/>
      <c r="F15" s="109">
        <v>0</v>
      </c>
      <c r="G15" s="109"/>
      <c r="H15" s="109"/>
      <c r="I15" s="109"/>
      <c r="J15" s="109"/>
      <c r="K15" s="278">
        <f>SUM(F15:J15)</f>
        <v>0</v>
      </c>
      <c r="L15"/>
      <c r="M15"/>
      <c r="U15" s="20"/>
      <c r="V15" s="20"/>
      <c r="W15" s="20"/>
    </row>
    <row r="16" spans="1:23" x14ac:dyDescent="0.25">
      <c r="B16" s="236">
        <v>2</v>
      </c>
      <c r="C16" s="134" t="s">
        <v>309</v>
      </c>
      <c r="D16" s="189"/>
      <c r="E16" s="307"/>
      <c r="F16" s="109">
        <v>0</v>
      </c>
      <c r="G16" s="109"/>
      <c r="H16" s="109"/>
      <c r="I16" s="109"/>
      <c r="J16" s="109"/>
      <c r="K16" s="278">
        <f t="shared" ref="K16:K20" si="0">SUM(F16:J16)</f>
        <v>0</v>
      </c>
      <c r="L16"/>
      <c r="M16"/>
      <c r="U16" s="20"/>
      <c r="V16" s="20"/>
      <c r="W16" s="20"/>
    </row>
    <row r="17" spans="2:23" x14ac:dyDescent="0.25">
      <c r="B17" s="236">
        <v>3</v>
      </c>
      <c r="C17" s="134" t="s">
        <v>311</v>
      </c>
      <c r="D17" s="189"/>
      <c r="E17" s="307"/>
      <c r="F17" s="109">
        <v>0</v>
      </c>
      <c r="G17" s="109"/>
      <c r="H17" s="109"/>
      <c r="I17" s="109"/>
      <c r="J17" s="109"/>
      <c r="K17" s="278">
        <f t="shared" si="0"/>
        <v>0</v>
      </c>
      <c r="L17"/>
      <c r="M17"/>
      <c r="U17" s="20"/>
      <c r="V17" s="20"/>
      <c r="W17" s="20"/>
    </row>
    <row r="18" spans="2:23" x14ac:dyDescent="0.25">
      <c r="B18" s="236">
        <v>4</v>
      </c>
      <c r="C18" s="135" t="s">
        <v>642</v>
      </c>
      <c r="D18" s="205"/>
      <c r="E18" s="302"/>
      <c r="F18" s="109">
        <v>0</v>
      </c>
      <c r="G18" s="235"/>
      <c r="H18" s="235"/>
      <c r="I18" s="235"/>
      <c r="J18" s="235"/>
      <c r="K18" s="204">
        <f>F18</f>
        <v>0</v>
      </c>
      <c r="L18"/>
      <c r="M18"/>
      <c r="N18" s="20"/>
      <c r="O18" s="20"/>
      <c r="P18" s="20"/>
      <c r="Q18" s="20"/>
      <c r="R18" s="20"/>
      <c r="S18" s="20"/>
      <c r="T18" s="20"/>
      <c r="U18" s="20"/>
      <c r="V18" s="20"/>
      <c r="W18" s="20"/>
    </row>
    <row r="19" spans="2:23" x14ac:dyDescent="0.25">
      <c r="B19" s="236">
        <v>5</v>
      </c>
      <c r="C19" s="135" t="s">
        <v>643</v>
      </c>
      <c r="D19" s="205"/>
      <c r="E19" s="302"/>
      <c r="F19" s="109">
        <v>0</v>
      </c>
      <c r="G19" s="235"/>
      <c r="H19" s="235"/>
      <c r="I19" s="235"/>
      <c r="J19" s="235"/>
      <c r="K19" s="204">
        <f>F19</f>
        <v>0</v>
      </c>
      <c r="L19"/>
      <c r="M19"/>
      <c r="N19" s="20"/>
      <c r="O19" s="20"/>
      <c r="P19" s="20"/>
      <c r="Q19" s="20"/>
      <c r="R19" s="20"/>
      <c r="S19" s="20"/>
      <c r="T19" s="20"/>
      <c r="U19" s="20"/>
      <c r="V19" s="20"/>
      <c r="W19" s="20"/>
    </row>
    <row r="20" spans="2:23" x14ac:dyDescent="0.25">
      <c r="B20" s="236">
        <v>6</v>
      </c>
      <c r="C20" s="134" t="s">
        <v>310</v>
      </c>
      <c r="D20" s="189"/>
      <c r="E20" s="203"/>
      <c r="F20" s="303">
        <f>SUM(G27:G46)</f>
        <v>400000</v>
      </c>
      <c r="G20" s="303">
        <f>SUM(H27:H46)</f>
        <v>0</v>
      </c>
      <c r="H20" s="282">
        <f t="shared" ref="H20" si="1">SUM(I27:I46)</f>
        <v>0</v>
      </c>
      <c r="I20" s="282">
        <f>SUM(J27:J46)</f>
        <v>0</v>
      </c>
      <c r="J20" s="235">
        <f>SUM(K27:K46)</f>
        <v>0</v>
      </c>
      <c r="K20" s="278">
        <f t="shared" si="0"/>
        <v>400000</v>
      </c>
      <c r="L20"/>
      <c r="M20"/>
      <c r="U20" s="20"/>
      <c r="V20" s="20"/>
      <c r="W20" s="20"/>
    </row>
    <row r="21" spans="2:23" ht="30.95" customHeight="1" x14ac:dyDescent="0.25">
      <c r="B21" s="236">
        <v>7</v>
      </c>
      <c r="C21" s="308" t="s">
        <v>768</v>
      </c>
      <c r="D21" s="309"/>
      <c r="E21" s="310"/>
      <c r="F21" s="239">
        <f>SUM(F15:F17,F19:F20)</f>
        <v>400000</v>
      </c>
      <c r="G21" s="214">
        <f>SUM(G15:G17,G20)</f>
        <v>0</v>
      </c>
      <c r="H21" s="214">
        <f t="shared" ref="H21:J21" si="2">SUM(H15:H17,H20)</f>
        <v>0</v>
      </c>
      <c r="I21" s="214">
        <f t="shared" si="2"/>
        <v>0</v>
      </c>
      <c r="J21" s="214">
        <f t="shared" si="2"/>
        <v>0</v>
      </c>
      <c r="K21" s="213">
        <f>SUM(F21:J21)</f>
        <v>400000</v>
      </c>
      <c r="L21"/>
      <c r="M21"/>
      <c r="U21" s="20"/>
      <c r="V21" s="20"/>
      <c r="W21" s="20"/>
    </row>
    <row r="22" spans="2:23" x14ac:dyDescent="0.25"/>
    <row r="23" spans="2:23" ht="18.75" thickBot="1" x14ac:dyDescent="0.3">
      <c r="B23" s="311" t="s">
        <v>215</v>
      </c>
      <c r="C23" s="227"/>
      <c r="D23" s="312"/>
      <c r="E23" s="312"/>
      <c r="F23" s="312"/>
      <c r="G23" s="312"/>
      <c r="H23" s="227"/>
      <c r="I23" s="227"/>
      <c r="J23" s="227"/>
      <c r="K23" s="227"/>
      <c r="L23" s="227"/>
      <c r="M23"/>
      <c r="W23" s="20"/>
    </row>
    <row r="24" spans="2:23" ht="16.5" thickTop="1" x14ac:dyDescent="0.25">
      <c r="C24" s="301"/>
      <c r="D24" s="301"/>
      <c r="E24" s="301"/>
      <c r="F24" s="301"/>
      <c r="M24"/>
      <c r="W24" s="20"/>
    </row>
    <row r="25" spans="2:23" x14ac:dyDescent="0.25">
      <c r="C25" s="176" t="s">
        <v>23</v>
      </c>
      <c r="D25" s="176" t="s">
        <v>25</v>
      </c>
      <c r="E25" s="176" t="s">
        <v>27</v>
      </c>
      <c r="F25" s="176" t="s">
        <v>202</v>
      </c>
      <c r="G25" s="183" t="s">
        <v>203</v>
      </c>
      <c r="H25" s="236" t="s">
        <v>204</v>
      </c>
      <c r="I25" s="236" t="s">
        <v>213</v>
      </c>
      <c r="J25" s="236" t="s">
        <v>205</v>
      </c>
      <c r="K25" s="236" t="s">
        <v>206</v>
      </c>
      <c r="L25" s="183" t="s">
        <v>207</v>
      </c>
      <c r="M25"/>
      <c r="U25" s="20"/>
      <c r="V25" s="20"/>
      <c r="W25" s="20"/>
    </row>
    <row r="26" spans="2:23" ht="69" customHeight="1" x14ac:dyDescent="0.25">
      <c r="B26" s="256" t="s">
        <v>120</v>
      </c>
      <c r="C26" s="256" t="s">
        <v>168</v>
      </c>
      <c r="D26" s="255" t="s">
        <v>10</v>
      </c>
      <c r="E26" s="255" t="s">
        <v>15</v>
      </c>
      <c r="F26" s="255" t="s">
        <v>16</v>
      </c>
      <c r="G26" s="199" t="s">
        <v>283</v>
      </c>
      <c r="H26" s="304" t="s">
        <v>4</v>
      </c>
      <c r="I26" s="222" t="s">
        <v>5</v>
      </c>
      <c r="J26" s="222" t="s">
        <v>26</v>
      </c>
      <c r="K26" s="222" t="s">
        <v>12</v>
      </c>
      <c r="L26" s="258" t="s">
        <v>222</v>
      </c>
      <c r="M26"/>
      <c r="U26" s="20"/>
      <c r="V26" s="20"/>
      <c r="W26" s="20"/>
    </row>
    <row r="27" spans="2:23" x14ac:dyDescent="0.25">
      <c r="B27" s="236">
        <v>8</v>
      </c>
      <c r="C27" s="259" t="str">
        <f t="shared" ref="C27:C46" si="3">IF(L27&lt;&gt;0,VLOOKUP($D$9,Info_County_Code,2,FALSE),"")</f>
        <v/>
      </c>
      <c r="D27" s="113" t="s">
        <v>797</v>
      </c>
      <c r="E27" s="113"/>
      <c r="F27" s="107" t="s">
        <v>154</v>
      </c>
      <c r="G27" s="106"/>
      <c r="H27" s="106"/>
      <c r="I27" s="106"/>
      <c r="J27" s="109"/>
      <c r="K27" s="106"/>
      <c r="L27" s="313">
        <f>SUM(G27:K27)</f>
        <v>0</v>
      </c>
      <c r="M27"/>
      <c r="U27" s="20"/>
      <c r="V27" s="20"/>
      <c r="W27" s="20"/>
    </row>
    <row r="28" spans="2:23" ht="30.75" x14ac:dyDescent="0.25">
      <c r="B28" s="236">
        <v>9</v>
      </c>
      <c r="C28" s="259">
        <f t="shared" si="3"/>
        <v>31</v>
      </c>
      <c r="D28" s="113" t="s">
        <v>798</v>
      </c>
      <c r="E28" s="113"/>
      <c r="F28" s="107" t="s">
        <v>155</v>
      </c>
      <c r="G28" s="106">
        <v>321763</v>
      </c>
      <c r="H28" s="106"/>
      <c r="I28" s="106"/>
      <c r="J28" s="109"/>
      <c r="K28" s="106"/>
      <c r="L28" s="313">
        <f t="shared" ref="L28:L46" si="4">SUM(G28:K28)</f>
        <v>321763</v>
      </c>
      <c r="M28"/>
      <c r="U28" s="20"/>
      <c r="V28" s="20"/>
      <c r="W28" s="20"/>
    </row>
    <row r="29" spans="2:23" ht="30.75" x14ac:dyDescent="0.25">
      <c r="B29" s="236">
        <v>10</v>
      </c>
      <c r="C29" s="259">
        <f t="shared" si="3"/>
        <v>31</v>
      </c>
      <c r="D29" s="113" t="s">
        <v>799</v>
      </c>
      <c r="E29" s="113"/>
      <c r="F29" s="107" t="s">
        <v>155</v>
      </c>
      <c r="G29" s="106">
        <v>78237</v>
      </c>
      <c r="H29" s="106"/>
      <c r="I29" s="106"/>
      <c r="J29" s="109"/>
      <c r="K29" s="106"/>
      <c r="L29" s="313">
        <f t="shared" si="4"/>
        <v>78237</v>
      </c>
      <c r="M29"/>
      <c r="U29" s="20"/>
      <c r="V29" s="20"/>
      <c r="W29" s="20"/>
    </row>
    <row r="30" spans="2:23" x14ac:dyDescent="0.25">
      <c r="B30" s="236">
        <v>11</v>
      </c>
      <c r="C30" s="259" t="str">
        <f t="shared" si="3"/>
        <v/>
      </c>
      <c r="D30" s="113"/>
      <c r="E30" s="113"/>
      <c r="F30" s="107"/>
      <c r="G30" s="106"/>
      <c r="H30" s="106"/>
      <c r="I30" s="106"/>
      <c r="J30" s="109"/>
      <c r="K30" s="106"/>
      <c r="L30" s="313">
        <f t="shared" si="4"/>
        <v>0</v>
      </c>
      <c r="M30"/>
      <c r="U30" s="20"/>
      <c r="V30" s="20"/>
      <c r="W30" s="20"/>
    </row>
    <row r="31" spans="2:23" x14ac:dyDescent="0.25">
      <c r="B31" s="236">
        <v>12</v>
      </c>
      <c r="C31" s="259" t="str">
        <f t="shared" si="3"/>
        <v/>
      </c>
      <c r="D31" s="113"/>
      <c r="E31" s="113"/>
      <c r="F31" s="107"/>
      <c r="G31" s="106"/>
      <c r="H31" s="106"/>
      <c r="I31" s="106"/>
      <c r="J31" s="109"/>
      <c r="K31" s="106"/>
      <c r="L31" s="313">
        <f t="shared" si="4"/>
        <v>0</v>
      </c>
      <c r="M31"/>
      <c r="U31" s="20"/>
      <c r="V31" s="20"/>
      <c r="W31" s="20"/>
    </row>
    <row r="32" spans="2:23" x14ac:dyDescent="0.25">
      <c r="B32" s="236">
        <v>13</v>
      </c>
      <c r="C32" s="259" t="str">
        <f t="shared" si="3"/>
        <v/>
      </c>
      <c r="D32" s="113"/>
      <c r="E32" s="113"/>
      <c r="F32" s="107"/>
      <c r="G32" s="106"/>
      <c r="H32" s="106"/>
      <c r="I32" s="106"/>
      <c r="J32" s="109"/>
      <c r="K32" s="106"/>
      <c r="L32" s="313">
        <f t="shared" si="4"/>
        <v>0</v>
      </c>
      <c r="M32"/>
      <c r="U32" s="20"/>
      <c r="V32" s="20"/>
      <c r="W32" s="20"/>
    </row>
    <row r="33" spans="2:23" x14ac:dyDescent="0.25">
      <c r="B33" s="236">
        <v>14</v>
      </c>
      <c r="C33" s="259" t="str">
        <f t="shared" si="3"/>
        <v/>
      </c>
      <c r="D33" s="113"/>
      <c r="E33" s="113"/>
      <c r="F33" s="107"/>
      <c r="G33" s="106"/>
      <c r="H33" s="106"/>
      <c r="I33" s="106"/>
      <c r="J33" s="109"/>
      <c r="K33" s="106"/>
      <c r="L33" s="313">
        <f t="shared" si="4"/>
        <v>0</v>
      </c>
      <c r="M33"/>
      <c r="U33" s="20"/>
      <c r="V33" s="20"/>
      <c r="W33" s="20"/>
    </row>
    <row r="34" spans="2:23" x14ac:dyDescent="0.25">
      <c r="B34" s="236">
        <v>15</v>
      </c>
      <c r="C34" s="259" t="str">
        <f t="shared" si="3"/>
        <v/>
      </c>
      <c r="D34" s="113"/>
      <c r="E34" s="113"/>
      <c r="F34" s="107"/>
      <c r="G34" s="106"/>
      <c r="H34" s="106"/>
      <c r="I34" s="106"/>
      <c r="J34" s="109"/>
      <c r="K34" s="106"/>
      <c r="L34" s="313">
        <f t="shared" si="4"/>
        <v>0</v>
      </c>
      <c r="M34"/>
      <c r="U34" s="20"/>
      <c r="V34" s="20"/>
      <c r="W34" s="20"/>
    </row>
    <row r="35" spans="2:23" x14ac:dyDescent="0.25">
      <c r="B35" s="236">
        <v>16</v>
      </c>
      <c r="C35" s="259" t="str">
        <f t="shared" si="3"/>
        <v/>
      </c>
      <c r="D35" s="113"/>
      <c r="E35" s="113"/>
      <c r="F35" s="107"/>
      <c r="G35" s="106"/>
      <c r="H35" s="106"/>
      <c r="I35" s="106"/>
      <c r="J35" s="109"/>
      <c r="K35" s="106"/>
      <c r="L35" s="313">
        <f t="shared" si="4"/>
        <v>0</v>
      </c>
      <c r="M35"/>
      <c r="U35" s="20"/>
      <c r="V35" s="20"/>
      <c r="W35" s="20"/>
    </row>
    <row r="36" spans="2:23" x14ac:dyDescent="0.25">
      <c r="B36" s="236">
        <v>17</v>
      </c>
      <c r="C36" s="259" t="str">
        <f t="shared" si="3"/>
        <v/>
      </c>
      <c r="D36" s="113"/>
      <c r="E36" s="113"/>
      <c r="F36" s="107"/>
      <c r="G36" s="106"/>
      <c r="H36" s="106"/>
      <c r="I36" s="106"/>
      <c r="J36" s="109"/>
      <c r="K36" s="106"/>
      <c r="L36" s="313">
        <f t="shared" si="4"/>
        <v>0</v>
      </c>
      <c r="M36"/>
      <c r="U36" s="20"/>
      <c r="V36" s="20"/>
      <c r="W36" s="20"/>
    </row>
    <row r="37" spans="2:23" x14ac:dyDescent="0.25">
      <c r="B37" s="236">
        <v>18</v>
      </c>
      <c r="C37" s="259" t="str">
        <f t="shared" si="3"/>
        <v/>
      </c>
      <c r="D37" s="113"/>
      <c r="E37" s="113"/>
      <c r="F37" s="107"/>
      <c r="G37" s="106"/>
      <c r="H37" s="106"/>
      <c r="I37" s="106"/>
      <c r="J37" s="109"/>
      <c r="K37" s="106"/>
      <c r="L37" s="313">
        <f t="shared" si="4"/>
        <v>0</v>
      </c>
      <c r="M37"/>
      <c r="U37" s="20"/>
      <c r="V37" s="20"/>
      <c r="W37" s="20"/>
    </row>
    <row r="38" spans="2:23" x14ac:dyDescent="0.25">
      <c r="B38" s="236">
        <v>19</v>
      </c>
      <c r="C38" s="259" t="str">
        <f t="shared" si="3"/>
        <v/>
      </c>
      <c r="D38" s="113"/>
      <c r="E38" s="113"/>
      <c r="F38" s="107"/>
      <c r="G38" s="106"/>
      <c r="H38" s="106"/>
      <c r="I38" s="106"/>
      <c r="J38" s="109"/>
      <c r="K38" s="106"/>
      <c r="L38" s="313">
        <f t="shared" si="4"/>
        <v>0</v>
      </c>
      <c r="M38"/>
      <c r="U38" s="20"/>
      <c r="V38" s="20"/>
      <c r="W38" s="20"/>
    </row>
    <row r="39" spans="2:23" x14ac:dyDescent="0.25">
      <c r="B39" s="236">
        <v>20</v>
      </c>
      <c r="C39" s="259" t="str">
        <f t="shared" si="3"/>
        <v/>
      </c>
      <c r="D39" s="113"/>
      <c r="E39" s="113"/>
      <c r="F39" s="107"/>
      <c r="G39" s="106"/>
      <c r="H39" s="106"/>
      <c r="I39" s="106"/>
      <c r="J39" s="109"/>
      <c r="K39" s="106"/>
      <c r="L39" s="313">
        <f t="shared" si="4"/>
        <v>0</v>
      </c>
      <c r="M39"/>
      <c r="U39" s="20"/>
      <c r="V39" s="20"/>
      <c r="W39" s="20"/>
    </row>
    <row r="40" spans="2:23" x14ac:dyDescent="0.25">
      <c r="B40" s="236">
        <v>21</v>
      </c>
      <c r="C40" s="259" t="str">
        <f t="shared" si="3"/>
        <v/>
      </c>
      <c r="D40" s="113"/>
      <c r="E40" s="113"/>
      <c r="F40" s="107"/>
      <c r="G40" s="106"/>
      <c r="H40" s="106"/>
      <c r="I40" s="106"/>
      <c r="J40" s="109"/>
      <c r="K40" s="106"/>
      <c r="L40" s="313">
        <f t="shared" si="4"/>
        <v>0</v>
      </c>
      <c r="M40"/>
      <c r="U40" s="20"/>
      <c r="V40" s="20"/>
      <c r="W40" s="20"/>
    </row>
    <row r="41" spans="2:23" x14ac:dyDescent="0.25">
      <c r="B41" s="236">
        <v>22</v>
      </c>
      <c r="C41" s="259" t="str">
        <f t="shared" si="3"/>
        <v/>
      </c>
      <c r="D41" s="113"/>
      <c r="E41" s="113"/>
      <c r="F41" s="107"/>
      <c r="G41" s="106"/>
      <c r="H41" s="106"/>
      <c r="I41" s="106"/>
      <c r="J41" s="109"/>
      <c r="K41" s="106"/>
      <c r="L41" s="313">
        <f t="shared" si="4"/>
        <v>0</v>
      </c>
      <c r="M41"/>
      <c r="U41" s="20"/>
      <c r="V41" s="20"/>
      <c r="W41" s="20"/>
    </row>
    <row r="42" spans="2:23" x14ac:dyDescent="0.25">
      <c r="B42" s="236">
        <v>23</v>
      </c>
      <c r="C42" s="259" t="str">
        <f t="shared" si="3"/>
        <v/>
      </c>
      <c r="D42" s="113"/>
      <c r="E42" s="113"/>
      <c r="F42" s="107"/>
      <c r="G42" s="106"/>
      <c r="H42" s="106"/>
      <c r="I42" s="106"/>
      <c r="J42" s="109"/>
      <c r="K42" s="106"/>
      <c r="L42" s="313">
        <f t="shared" si="4"/>
        <v>0</v>
      </c>
      <c r="M42"/>
      <c r="U42" s="20"/>
      <c r="V42" s="20"/>
      <c r="W42" s="20"/>
    </row>
    <row r="43" spans="2:23" x14ac:dyDescent="0.25">
      <c r="B43" s="236">
        <v>24</v>
      </c>
      <c r="C43" s="259" t="str">
        <f t="shared" si="3"/>
        <v/>
      </c>
      <c r="D43" s="113"/>
      <c r="E43" s="113"/>
      <c r="F43" s="107"/>
      <c r="G43" s="106"/>
      <c r="H43" s="106"/>
      <c r="I43" s="106"/>
      <c r="J43" s="109"/>
      <c r="K43" s="106"/>
      <c r="L43" s="313">
        <f t="shared" si="4"/>
        <v>0</v>
      </c>
      <c r="M43"/>
      <c r="U43" s="20"/>
      <c r="V43" s="20"/>
      <c r="W43" s="20"/>
    </row>
    <row r="44" spans="2:23" x14ac:dyDescent="0.25">
      <c r="B44" s="236">
        <v>25</v>
      </c>
      <c r="C44" s="259" t="str">
        <f t="shared" si="3"/>
        <v/>
      </c>
      <c r="D44" s="113"/>
      <c r="E44" s="113"/>
      <c r="F44" s="107"/>
      <c r="G44" s="106"/>
      <c r="H44" s="106"/>
      <c r="I44" s="106"/>
      <c r="J44" s="109"/>
      <c r="K44" s="106"/>
      <c r="L44" s="313">
        <f t="shared" si="4"/>
        <v>0</v>
      </c>
      <c r="M44"/>
      <c r="U44" s="20"/>
      <c r="V44" s="20"/>
      <c r="W44" s="20"/>
    </row>
    <row r="45" spans="2:23" x14ac:dyDescent="0.25">
      <c r="B45" s="236">
        <v>26</v>
      </c>
      <c r="C45" s="259" t="str">
        <f t="shared" si="3"/>
        <v/>
      </c>
      <c r="D45" s="113"/>
      <c r="E45" s="113"/>
      <c r="F45" s="107"/>
      <c r="G45" s="106"/>
      <c r="H45" s="106"/>
      <c r="I45" s="106"/>
      <c r="J45" s="109"/>
      <c r="K45" s="106"/>
      <c r="L45" s="313">
        <f t="shared" si="4"/>
        <v>0</v>
      </c>
      <c r="M45"/>
      <c r="U45" s="20"/>
      <c r="V45" s="20"/>
      <c r="W45" s="20"/>
    </row>
    <row r="46" spans="2:23" x14ac:dyDescent="0.25">
      <c r="B46" s="236">
        <v>27</v>
      </c>
      <c r="C46" s="259" t="str">
        <f t="shared" si="3"/>
        <v/>
      </c>
      <c r="D46" s="113"/>
      <c r="E46" s="113"/>
      <c r="F46" s="107"/>
      <c r="G46" s="106"/>
      <c r="H46" s="106"/>
      <c r="I46" s="106"/>
      <c r="J46" s="109"/>
      <c r="K46" s="106"/>
      <c r="L46" s="313">
        <f t="shared" si="4"/>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38" customWidth="1"/>
    <col min="2" max="2" width="9.140625" style="138" hidden="1" customWidth="1"/>
    <col min="3" max="16384" width="9.140625" style="138" hidden="1"/>
  </cols>
  <sheetData>
    <row r="1" spans="1:1" ht="19.5" customHeight="1" x14ac:dyDescent="0.25">
      <c r="A1" s="329" t="s">
        <v>773</v>
      </c>
    </row>
    <row r="2" spans="1:1" ht="15.75" x14ac:dyDescent="0.25">
      <c r="A2" s="331" t="s">
        <v>313</v>
      </c>
    </row>
    <row r="3" spans="1:1" ht="15.75" x14ac:dyDescent="0.25">
      <c r="A3" s="331" t="s">
        <v>312</v>
      </c>
    </row>
    <row r="4" spans="1:1" ht="15.75" x14ac:dyDescent="0.25">
      <c r="A4" s="331" t="s">
        <v>644</v>
      </c>
    </row>
    <row r="5" spans="1:1" ht="15.75" x14ac:dyDescent="0.25">
      <c r="A5" s="331" t="s">
        <v>645</v>
      </c>
    </row>
    <row r="6" spans="1:1" ht="15.75" x14ac:dyDescent="0.25">
      <c r="A6" s="331" t="s">
        <v>646</v>
      </c>
    </row>
    <row r="7" spans="1:1" ht="15.75" x14ac:dyDescent="0.25">
      <c r="A7" s="331" t="s">
        <v>738</v>
      </c>
    </row>
    <row r="8" spans="1:1" ht="45.75" x14ac:dyDescent="0.25">
      <c r="A8" s="331" t="s">
        <v>647</v>
      </c>
    </row>
    <row r="9" spans="1:1" ht="15.75" x14ac:dyDescent="0.25">
      <c r="A9" s="331" t="s">
        <v>429</v>
      </c>
    </row>
    <row r="10" spans="1:1" ht="15.75" x14ac:dyDescent="0.25">
      <c r="A10" s="331" t="s">
        <v>648</v>
      </c>
    </row>
    <row r="11" spans="1:1" ht="15.75" x14ac:dyDescent="0.25">
      <c r="A11" s="331" t="s">
        <v>649</v>
      </c>
    </row>
    <row r="12" spans="1:1" ht="15.75" x14ac:dyDescent="0.25">
      <c r="A12" s="331" t="s">
        <v>650</v>
      </c>
    </row>
    <row r="13" spans="1:1" ht="15.75" x14ac:dyDescent="0.25">
      <c r="A13" s="331" t="s">
        <v>755</v>
      </c>
    </row>
    <row r="14" spans="1:1" ht="15.75" x14ac:dyDescent="0.25">
      <c r="A14" s="331" t="s">
        <v>651</v>
      </c>
    </row>
    <row r="15" spans="1:1" ht="15.75" x14ac:dyDescent="0.25">
      <c r="A15" s="331" t="s">
        <v>424</v>
      </c>
    </row>
    <row r="16" spans="1:1" ht="135.75" x14ac:dyDescent="0.25">
      <c r="A16" s="331" t="s">
        <v>652</v>
      </c>
    </row>
    <row r="17" spans="1:1" ht="15.75" x14ac:dyDescent="0.25">
      <c r="A17" s="331" t="s">
        <v>653</v>
      </c>
    </row>
    <row r="18" spans="1:1" ht="15.75" x14ac:dyDescent="0.25">
      <c r="A18" s="331" t="s">
        <v>654</v>
      </c>
    </row>
    <row r="19" spans="1:1" ht="15.75" x14ac:dyDescent="0.25">
      <c r="A19" s="331" t="s">
        <v>756</v>
      </c>
    </row>
    <row r="20" spans="1:1" ht="15.75" x14ac:dyDescent="0.25">
      <c r="A20" s="331" t="s">
        <v>655</v>
      </c>
    </row>
    <row r="21" spans="1:1" ht="15.75" x14ac:dyDescent="0.25">
      <c r="A21" s="331" t="s">
        <v>450</v>
      </c>
    </row>
    <row r="22" spans="1:1" ht="30.75" x14ac:dyDescent="0.25">
      <c r="A22" s="331" t="s">
        <v>656</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657</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15.75" x14ac:dyDescent="0.25">
      <c r="A34" s="331" t="s">
        <v>658</v>
      </c>
    </row>
    <row r="35" spans="1:1" ht="15.75" x14ac:dyDescent="0.25">
      <c r="A35" s="331" t="s">
        <v>659</v>
      </c>
    </row>
    <row r="36" spans="1:1" ht="15.75" x14ac:dyDescent="0.25">
      <c r="A36" s="331" t="s">
        <v>660</v>
      </c>
    </row>
    <row r="37" spans="1:1" ht="15.75" x14ac:dyDescent="0.25">
      <c r="A37" s="331" t="s">
        <v>661</v>
      </c>
    </row>
    <row r="38" spans="1:1" ht="15.75" x14ac:dyDescent="0.25">
      <c r="A38" s="331" t="s">
        <v>662</v>
      </c>
    </row>
    <row r="39" spans="1:1" ht="15.75" x14ac:dyDescent="0.25">
      <c r="A39" s="331" t="s">
        <v>595</v>
      </c>
    </row>
    <row r="40" spans="1:1" ht="15.75" x14ac:dyDescent="0.25">
      <c r="A40" s="331" t="s">
        <v>596</v>
      </c>
    </row>
    <row r="41" spans="1:1" ht="15.75" x14ac:dyDescent="0.25">
      <c r="A41" s="331" t="s">
        <v>597</v>
      </c>
    </row>
    <row r="42" spans="1:1" ht="15.75" x14ac:dyDescent="0.25">
      <c r="A42" s="331" t="s">
        <v>598</v>
      </c>
    </row>
    <row r="43" spans="1:1" ht="15.75" x14ac:dyDescent="0.25">
      <c r="A43" s="331" t="s">
        <v>599</v>
      </c>
    </row>
    <row r="44" spans="1:1" ht="15.75" x14ac:dyDescent="0.25">
      <c r="A44" s="331" t="s">
        <v>600</v>
      </c>
    </row>
    <row r="45" spans="1:1" ht="15.75" x14ac:dyDescent="0.25">
      <c r="A45" s="331" t="s">
        <v>601</v>
      </c>
    </row>
    <row r="46" spans="1:1" ht="45.75" x14ac:dyDescent="0.25">
      <c r="A46" s="331" t="s">
        <v>663</v>
      </c>
    </row>
    <row r="47" spans="1:1" ht="61.5" customHeight="1" x14ac:dyDescent="0.25">
      <c r="A47" s="331" t="s">
        <v>664</v>
      </c>
    </row>
    <row r="48" spans="1:1" ht="78" customHeight="1" x14ac:dyDescent="0.25">
      <c r="A48" s="331" t="s">
        <v>665</v>
      </c>
    </row>
    <row r="49" spans="1:1" x14ac:dyDescent="0.25">
      <c r="A49" s="343" t="s">
        <v>666</v>
      </c>
    </row>
    <row r="50" spans="1:1" ht="30.75" x14ac:dyDescent="0.25">
      <c r="A50" s="331" t="s">
        <v>667</v>
      </c>
    </row>
    <row r="51" spans="1:1" ht="30.75" x14ac:dyDescent="0.25">
      <c r="A51" s="331" t="s">
        <v>668</v>
      </c>
    </row>
    <row r="52" spans="1:1" ht="30.75" x14ac:dyDescent="0.25">
      <c r="A52" s="331" t="s">
        <v>669</v>
      </c>
    </row>
    <row r="53" spans="1:1" ht="30.75" x14ac:dyDescent="0.25">
      <c r="A53" s="331" t="s">
        <v>670</v>
      </c>
    </row>
    <row r="54" spans="1:1" ht="30.75" x14ac:dyDescent="0.25">
      <c r="A54" s="331" t="s">
        <v>671</v>
      </c>
    </row>
    <row r="55" spans="1:1" ht="15.75" x14ac:dyDescent="0.25">
      <c r="A55" s="331" t="s">
        <v>672</v>
      </c>
    </row>
    <row r="56" spans="1:1" ht="15.75" hidden="1" x14ac:dyDescent="0.25">
      <c r="A56" s="137"/>
    </row>
    <row r="57" spans="1:1" ht="15.75" hidden="1" x14ac:dyDescent="0.25">
      <c r="A57" s="137"/>
    </row>
    <row r="58" spans="1:1" ht="15.75" hidden="1" x14ac:dyDescent="0.25">
      <c r="A58" s="137"/>
    </row>
    <row r="59" spans="1:1" ht="15.75" hidden="1" x14ac:dyDescent="0.25">
      <c r="A59" s="137"/>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G52" sqref="G52"/>
    </sheetView>
  </sheetViews>
  <sheetFormatPr defaultColWidth="0" defaultRowHeight="15" zeroHeight="1" x14ac:dyDescent="0.2"/>
  <cols>
    <col min="1" max="1" width="2.7109375" style="20" customWidth="1"/>
    <col min="2" max="2" width="6.7109375" style="20" customWidth="1"/>
    <col min="3" max="3" width="9.28515625" style="20" bestFit="1" customWidth="1"/>
    <col min="4" max="4" width="28.28515625" style="20" customWidth="1"/>
    <col min="5" max="5" width="26.140625" style="344" customWidth="1"/>
    <col min="6" max="6" width="20.140625" style="344" customWidth="1"/>
    <col min="7" max="7" width="30" style="344" customWidth="1"/>
    <col min="8" max="8" width="54.28515625" style="20" customWidth="1"/>
    <col min="9" max="13" width="11.7109375" style="20" hidden="1" customWidth="1"/>
    <col min="14" max="16384" width="9.140625" style="20" hidden="1"/>
  </cols>
  <sheetData>
    <row r="1" spans="1:8" x14ac:dyDescent="0.2">
      <c r="A1" s="323" t="s">
        <v>780</v>
      </c>
      <c r="B1" s="324" t="s">
        <v>277</v>
      </c>
      <c r="E1" s="20"/>
      <c r="F1" s="142"/>
      <c r="G1" s="20"/>
      <c r="H1" s="326" t="s">
        <v>275</v>
      </c>
    </row>
    <row r="2" spans="1:8" ht="15.75" thickBot="1" x14ac:dyDescent="0.25">
      <c r="B2" s="325" t="s">
        <v>276</v>
      </c>
      <c r="C2" s="41"/>
      <c r="D2" s="41"/>
      <c r="E2" s="41"/>
      <c r="F2" s="167"/>
      <c r="G2" s="41"/>
      <c r="H2" s="167"/>
    </row>
    <row r="3" spans="1:8" x14ac:dyDescent="0.2">
      <c r="B3" s="12"/>
      <c r="C3" s="12"/>
      <c r="E3" s="20"/>
      <c r="F3" s="20"/>
      <c r="G3" s="20"/>
    </row>
    <row r="4" spans="1:8" s="102" customFormat="1" x14ac:dyDescent="0.2">
      <c r="B4" s="327" t="s">
        <v>746</v>
      </c>
    </row>
    <row r="5" spans="1:8" ht="18" x14ac:dyDescent="0.2">
      <c r="B5" s="328" t="str">
        <f>'1. Information'!B5</f>
        <v>Annual Mental Health Services Act (MHSA) Revenue and Expenditure Report</v>
      </c>
      <c r="C5" s="1"/>
      <c r="D5" s="1"/>
      <c r="E5" s="1"/>
      <c r="F5" s="1"/>
      <c r="G5" s="1"/>
    </row>
    <row r="6" spans="1:8" ht="18" x14ac:dyDescent="0.2">
      <c r="B6" s="328" t="str">
        <f>'1. Information'!B6</f>
        <v>Fiscal Year: 2021-22</v>
      </c>
      <c r="C6" s="1"/>
      <c r="D6" s="1"/>
      <c r="E6" s="1"/>
      <c r="F6" s="1"/>
      <c r="G6" s="1"/>
    </row>
    <row r="7" spans="1:8" ht="18" x14ac:dyDescent="0.2">
      <c r="B7" s="328" t="s">
        <v>299</v>
      </c>
      <c r="C7" s="1"/>
      <c r="D7" s="1"/>
      <c r="E7" s="1"/>
      <c r="F7" s="1"/>
      <c r="G7" s="1"/>
    </row>
    <row r="8" spans="1:8" ht="15.75" x14ac:dyDescent="0.2">
      <c r="C8" s="14"/>
      <c r="D8" s="14"/>
      <c r="E8" s="14"/>
      <c r="F8" s="14"/>
      <c r="G8" s="14"/>
    </row>
    <row r="9" spans="1:8" ht="15.75" x14ac:dyDescent="0.25">
      <c r="B9" s="135" t="s">
        <v>0</v>
      </c>
      <c r="C9" s="135"/>
      <c r="D9" s="152" t="str">
        <f>IF(ISBLANK('1. Information'!D11),"",'1. Information'!D11)</f>
        <v>Placer</v>
      </c>
      <c r="E9" s="2"/>
      <c r="F9" s="285" t="s">
        <v>156</v>
      </c>
      <c r="G9" s="226">
        <f>IF(ISBLANK('1. Information'!D9),"",'1. Information'!D9)</f>
        <v>44957</v>
      </c>
    </row>
    <row r="10" spans="1:8" ht="15.75" x14ac:dyDescent="0.25">
      <c r="B10" s="3"/>
      <c r="C10" s="3"/>
      <c r="D10" s="3"/>
      <c r="E10" s="3"/>
      <c r="F10" s="2"/>
      <c r="G10" s="17"/>
      <c r="H10" s="21"/>
    </row>
    <row r="11" spans="1:8" ht="18.75" thickBot="1" x14ac:dyDescent="0.3">
      <c r="B11" s="192" t="s">
        <v>214</v>
      </c>
      <c r="C11" s="193"/>
      <c r="D11" s="193"/>
      <c r="E11" s="193"/>
      <c r="F11" s="195"/>
      <c r="G11" s="314"/>
      <c r="H11" s="229"/>
    </row>
    <row r="12" spans="1:8" ht="16.5" thickTop="1" x14ac:dyDescent="0.25">
      <c r="B12" s="3"/>
      <c r="C12" s="3"/>
      <c r="D12" s="3"/>
      <c r="E12" s="3"/>
      <c r="F12" s="2"/>
      <c r="G12" s="17"/>
      <c r="H12" s="21"/>
    </row>
    <row r="13" spans="1:8" x14ac:dyDescent="0.2">
      <c r="B13" s="344"/>
      <c r="C13" s="315" t="s">
        <v>23</v>
      </c>
      <c r="D13" s="315" t="s">
        <v>25</v>
      </c>
      <c r="E13" s="315" t="s">
        <v>27</v>
      </c>
      <c r="F13" s="315" t="s">
        <v>202</v>
      </c>
      <c r="G13" s="315" t="s">
        <v>203</v>
      </c>
      <c r="H13" s="230" t="s">
        <v>204</v>
      </c>
    </row>
    <row r="14" spans="1:8" ht="31.5" x14ac:dyDescent="0.2">
      <c r="B14" s="253" t="s">
        <v>120</v>
      </c>
      <c r="C14" s="256" t="s">
        <v>168</v>
      </c>
      <c r="D14" s="255" t="s">
        <v>673</v>
      </c>
      <c r="E14" s="255" t="s">
        <v>674</v>
      </c>
      <c r="F14" s="255" t="s">
        <v>300</v>
      </c>
      <c r="G14" s="255" t="s">
        <v>104</v>
      </c>
      <c r="H14" s="255" t="s">
        <v>105</v>
      </c>
    </row>
    <row r="15" spans="1:8" x14ac:dyDescent="0.2">
      <c r="B15" s="236">
        <v>1</v>
      </c>
      <c r="C15" s="259" t="str">
        <f t="shared" ref="C15:C44" si="0">IF(G15&lt;&gt;0,VLOOKUP($D$9,Info_County_Code,2,FALSE),"")</f>
        <v/>
      </c>
      <c r="D15" s="30"/>
      <c r="E15" s="30"/>
      <c r="F15" s="125"/>
      <c r="G15" s="111"/>
      <c r="H15" s="113"/>
    </row>
    <row r="16" spans="1:8" x14ac:dyDescent="0.2">
      <c r="B16" s="236">
        <v>2</v>
      </c>
      <c r="C16" s="259" t="str">
        <f t="shared" si="0"/>
        <v/>
      </c>
      <c r="D16" s="30"/>
      <c r="E16" s="30"/>
      <c r="F16" s="125"/>
      <c r="G16" s="111"/>
      <c r="H16" s="113"/>
    </row>
    <row r="17" spans="2:8" x14ac:dyDescent="0.2">
      <c r="B17" s="236">
        <v>3</v>
      </c>
      <c r="C17" s="259" t="str">
        <f t="shared" si="0"/>
        <v/>
      </c>
      <c r="D17" s="30"/>
      <c r="E17" s="30"/>
      <c r="F17" s="125"/>
      <c r="G17" s="111"/>
      <c r="H17" s="113"/>
    </row>
    <row r="18" spans="2:8" x14ac:dyDescent="0.2">
      <c r="B18" s="236">
        <v>4</v>
      </c>
      <c r="C18" s="259" t="str">
        <f t="shared" si="0"/>
        <v/>
      </c>
      <c r="D18" s="30"/>
      <c r="E18" s="30"/>
      <c r="F18" s="125"/>
      <c r="G18" s="111"/>
      <c r="H18" s="113"/>
    </row>
    <row r="19" spans="2:8" x14ac:dyDescent="0.2">
      <c r="B19" s="236">
        <v>5</v>
      </c>
      <c r="C19" s="259" t="str">
        <f t="shared" si="0"/>
        <v/>
      </c>
      <c r="D19" s="30"/>
      <c r="E19" s="30"/>
      <c r="F19" s="125"/>
      <c r="G19" s="111"/>
      <c r="H19" s="113"/>
    </row>
    <row r="20" spans="2:8" x14ac:dyDescent="0.2">
      <c r="B20" s="236">
        <v>6</v>
      </c>
      <c r="C20" s="259" t="str">
        <f t="shared" si="0"/>
        <v/>
      </c>
      <c r="D20" s="30"/>
      <c r="E20" s="30"/>
      <c r="F20" s="125"/>
      <c r="G20" s="111"/>
      <c r="H20" s="113"/>
    </row>
    <row r="21" spans="2:8" x14ac:dyDescent="0.2">
      <c r="B21" s="236">
        <v>7</v>
      </c>
      <c r="C21" s="259" t="str">
        <f t="shared" si="0"/>
        <v/>
      </c>
      <c r="D21" s="30"/>
      <c r="E21" s="30"/>
      <c r="F21" s="125"/>
      <c r="G21" s="111"/>
      <c r="H21" s="113"/>
    </row>
    <row r="22" spans="2:8" x14ac:dyDescent="0.2">
      <c r="B22" s="236">
        <v>8</v>
      </c>
      <c r="C22" s="259" t="str">
        <f t="shared" si="0"/>
        <v/>
      </c>
      <c r="D22" s="30"/>
      <c r="E22" s="30"/>
      <c r="F22" s="125"/>
      <c r="G22" s="111"/>
      <c r="H22" s="113"/>
    </row>
    <row r="23" spans="2:8" x14ac:dyDescent="0.2">
      <c r="B23" s="236">
        <v>9</v>
      </c>
      <c r="C23" s="259" t="str">
        <f t="shared" si="0"/>
        <v/>
      </c>
      <c r="D23" s="30"/>
      <c r="E23" s="30"/>
      <c r="F23" s="125"/>
      <c r="G23" s="111"/>
      <c r="H23" s="113"/>
    </row>
    <row r="24" spans="2:8" x14ac:dyDescent="0.2">
      <c r="B24" s="236">
        <v>10</v>
      </c>
      <c r="C24" s="259" t="str">
        <f t="shared" si="0"/>
        <v/>
      </c>
      <c r="D24" s="30"/>
      <c r="E24" s="30"/>
      <c r="F24" s="125"/>
      <c r="G24" s="111"/>
      <c r="H24" s="113"/>
    </row>
    <row r="25" spans="2:8" x14ac:dyDescent="0.2">
      <c r="B25" s="236">
        <v>11</v>
      </c>
      <c r="C25" s="259" t="str">
        <f t="shared" si="0"/>
        <v/>
      </c>
      <c r="D25" s="30"/>
      <c r="E25" s="30"/>
      <c r="F25" s="125"/>
      <c r="G25" s="111"/>
      <c r="H25" s="113"/>
    </row>
    <row r="26" spans="2:8" x14ac:dyDescent="0.2">
      <c r="B26" s="236">
        <v>12</v>
      </c>
      <c r="C26" s="259" t="str">
        <f t="shared" si="0"/>
        <v/>
      </c>
      <c r="D26" s="30"/>
      <c r="E26" s="30"/>
      <c r="F26" s="125"/>
      <c r="G26" s="111"/>
      <c r="H26" s="113"/>
    </row>
    <row r="27" spans="2:8" x14ac:dyDescent="0.2">
      <c r="B27" s="236">
        <v>13</v>
      </c>
      <c r="C27" s="259" t="str">
        <f t="shared" si="0"/>
        <v/>
      </c>
      <c r="D27" s="30"/>
      <c r="E27" s="30"/>
      <c r="F27" s="125"/>
      <c r="G27" s="111"/>
      <c r="H27" s="113"/>
    </row>
    <row r="28" spans="2:8" x14ac:dyDescent="0.2">
      <c r="B28" s="236">
        <v>14</v>
      </c>
      <c r="C28" s="259" t="str">
        <f t="shared" si="0"/>
        <v/>
      </c>
      <c r="D28" s="30"/>
      <c r="E28" s="30"/>
      <c r="F28" s="125"/>
      <c r="G28" s="111"/>
      <c r="H28" s="113"/>
    </row>
    <row r="29" spans="2:8" x14ac:dyDescent="0.2">
      <c r="B29" s="236">
        <v>15</v>
      </c>
      <c r="C29" s="259" t="str">
        <f t="shared" si="0"/>
        <v/>
      </c>
      <c r="D29" s="30"/>
      <c r="E29" s="30"/>
      <c r="F29" s="125"/>
      <c r="G29" s="111"/>
      <c r="H29" s="113"/>
    </row>
    <row r="30" spans="2:8" x14ac:dyDescent="0.2">
      <c r="B30" s="236">
        <v>16</v>
      </c>
      <c r="C30" s="259" t="str">
        <f t="shared" si="0"/>
        <v/>
      </c>
      <c r="D30" s="30"/>
      <c r="E30" s="30"/>
      <c r="F30" s="125"/>
      <c r="G30" s="111"/>
      <c r="H30" s="113"/>
    </row>
    <row r="31" spans="2:8" x14ac:dyDescent="0.2">
      <c r="B31" s="236">
        <v>17</v>
      </c>
      <c r="C31" s="259" t="str">
        <f t="shared" si="0"/>
        <v/>
      </c>
      <c r="D31" s="30"/>
      <c r="E31" s="30"/>
      <c r="F31" s="125"/>
      <c r="G31" s="111"/>
      <c r="H31" s="113"/>
    </row>
    <row r="32" spans="2:8" x14ac:dyDescent="0.2">
      <c r="B32" s="236">
        <v>18</v>
      </c>
      <c r="C32" s="259" t="str">
        <f t="shared" si="0"/>
        <v/>
      </c>
      <c r="D32" s="30"/>
      <c r="E32" s="30"/>
      <c r="F32" s="125"/>
      <c r="G32" s="111"/>
      <c r="H32" s="113"/>
    </row>
    <row r="33" spans="2:8" x14ac:dyDescent="0.2">
      <c r="B33" s="236">
        <v>19</v>
      </c>
      <c r="C33" s="259" t="str">
        <f t="shared" si="0"/>
        <v/>
      </c>
      <c r="D33" s="30"/>
      <c r="E33" s="30"/>
      <c r="F33" s="125"/>
      <c r="G33" s="111"/>
      <c r="H33" s="113"/>
    </row>
    <row r="34" spans="2:8" x14ac:dyDescent="0.2">
      <c r="B34" s="236">
        <v>20</v>
      </c>
      <c r="C34" s="259" t="str">
        <f t="shared" si="0"/>
        <v/>
      </c>
      <c r="D34" s="30"/>
      <c r="E34" s="30"/>
      <c r="F34" s="125"/>
      <c r="G34" s="111"/>
      <c r="H34" s="113"/>
    </row>
    <row r="35" spans="2:8" x14ac:dyDescent="0.2">
      <c r="B35" s="236">
        <v>21</v>
      </c>
      <c r="C35" s="259" t="str">
        <f t="shared" si="0"/>
        <v/>
      </c>
      <c r="D35" s="30"/>
      <c r="E35" s="30"/>
      <c r="F35" s="125"/>
      <c r="G35" s="111"/>
      <c r="H35" s="113"/>
    </row>
    <row r="36" spans="2:8" x14ac:dyDescent="0.2">
      <c r="B36" s="236">
        <v>22</v>
      </c>
      <c r="C36" s="259" t="str">
        <f t="shared" si="0"/>
        <v/>
      </c>
      <c r="D36" s="30"/>
      <c r="E36" s="30"/>
      <c r="F36" s="125"/>
      <c r="G36" s="111"/>
      <c r="H36" s="113"/>
    </row>
    <row r="37" spans="2:8" x14ac:dyDescent="0.2">
      <c r="B37" s="236">
        <v>23</v>
      </c>
      <c r="C37" s="259" t="str">
        <f t="shared" si="0"/>
        <v/>
      </c>
      <c r="D37" s="30"/>
      <c r="E37" s="30"/>
      <c r="F37" s="125"/>
      <c r="G37" s="111"/>
      <c r="H37" s="113"/>
    </row>
    <row r="38" spans="2:8" x14ac:dyDescent="0.2">
      <c r="B38" s="236">
        <v>24</v>
      </c>
      <c r="C38" s="259" t="str">
        <f t="shared" si="0"/>
        <v/>
      </c>
      <c r="D38" s="30"/>
      <c r="E38" s="30"/>
      <c r="F38" s="125"/>
      <c r="G38" s="111"/>
      <c r="H38" s="113"/>
    </row>
    <row r="39" spans="2:8" x14ac:dyDescent="0.2">
      <c r="B39" s="236">
        <v>25</v>
      </c>
      <c r="C39" s="259" t="str">
        <f t="shared" si="0"/>
        <v/>
      </c>
      <c r="D39" s="30"/>
      <c r="E39" s="30"/>
      <c r="F39" s="125"/>
      <c r="G39" s="111"/>
      <c r="H39" s="113"/>
    </row>
    <row r="40" spans="2:8" x14ac:dyDescent="0.2">
      <c r="B40" s="236">
        <v>26</v>
      </c>
      <c r="C40" s="259" t="str">
        <f t="shared" si="0"/>
        <v/>
      </c>
      <c r="D40" s="30"/>
      <c r="E40" s="30"/>
      <c r="F40" s="125"/>
      <c r="G40" s="111"/>
      <c r="H40" s="113"/>
    </row>
    <row r="41" spans="2:8" x14ac:dyDescent="0.2">
      <c r="B41" s="236">
        <v>27</v>
      </c>
      <c r="C41" s="259" t="str">
        <f t="shared" si="0"/>
        <v/>
      </c>
      <c r="D41" s="30"/>
      <c r="E41" s="30"/>
      <c r="F41" s="125"/>
      <c r="G41" s="111"/>
      <c r="H41" s="113"/>
    </row>
    <row r="42" spans="2:8" x14ac:dyDescent="0.2">
      <c r="B42" s="236">
        <v>28</v>
      </c>
      <c r="C42" s="259" t="str">
        <f t="shared" si="0"/>
        <v/>
      </c>
      <c r="D42" s="30"/>
      <c r="E42" s="30"/>
      <c r="F42" s="125"/>
      <c r="G42" s="111"/>
      <c r="H42" s="113"/>
    </row>
    <row r="43" spans="2:8" x14ac:dyDescent="0.2">
      <c r="B43" s="236">
        <v>29</v>
      </c>
      <c r="C43" s="259" t="str">
        <f t="shared" si="0"/>
        <v/>
      </c>
      <c r="D43" s="30"/>
      <c r="E43" s="30"/>
      <c r="F43" s="125"/>
      <c r="G43" s="111"/>
      <c r="H43" s="113"/>
    </row>
    <row r="44" spans="2:8" x14ac:dyDescent="0.2">
      <c r="B44" s="236">
        <v>30</v>
      </c>
      <c r="C44" s="259" t="str">
        <f t="shared" si="0"/>
        <v/>
      </c>
      <c r="D44" s="30"/>
      <c r="E44" s="30"/>
      <c r="F44" s="125"/>
      <c r="G44" s="111"/>
      <c r="H44" s="113"/>
    </row>
    <row r="45" spans="2:8" x14ac:dyDescent="0.2">
      <c r="C45" s="31" t="str">
        <f>IF(NOT(COUNTA(E45:H45)),"",VLOOKUP(E23,Info_County_Code,2,FALSE))</f>
        <v/>
      </c>
      <c r="E45" s="20"/>
      <c r="F45" s="20"/>
      <c r="G45" s="32"/>
    </row>
    <row r="46" spans="2:8" x14ac:dyDescent="0.2">
      <c r="D46" s="31"/>
      <c r="E46" s="31"/>
      <c r="F46" s="20"/>
      <c r="G46" s="20"/>
    </row>
    <row r="47" spans="2:8" ht="18.75" thickBot="1" x14ac:dyDescent="0.3">
      <c r="B47" s="216" t="s">
        <v>215</v>
      </c>
      <c r="C47" s="227"/>
      <c r="D47" s="316"/>
      <c r="E47" s="316"/>
      <c r="F47" s="227"/>
      <c r="G47" s="227"/>
    </row>
    <row r="48" spans="2:8" ht="15.75" thickTop="1" x14ac:dyDescent="0.2">
      <c r="D48" s="31"/>
      <c r="E48" s="31"/>
      <c r="F48" s="20"/>
      <c r="G48" s="20"/>
    </row>
    <row r="49" spans="2:7" x14ac:dyDescent="0.2">
      <c r="B49" s="344"/>
      <c r="C49" s="317" t="s">
        <v>23</v>
      </c>
      <c r="D49" s="318" t="s">
        <v>25</v>
      </c>
      <c r="E49" s="315" t="s">
        <v>27</v>
      </c>
      <c r="F49" s="230" t="s">
        <v>202</v>
      </c>
      <c r="G49" s="183" t="s">
        <v>203</v>
      </c>
    </row>
    <row r="50" spans="2:7" ht="31.5" x14ac:dyDescent="0.2">
      <c r="B50" s="253" t="s">
        <v>120</v>
      </c>
      <c r="C50" s="256" t="s">
        <v>168</v>
      </c>
      <c r="D50" s="256" t="s">
        <v>673</v>
      </c>
      <c r="E50" s="255" t="s">
        <v>300</v>
      </c>
      <c r="F50" s="255" t="s">
        <v>104</v>
      </c>
      <c r="G50" s="255" t="s">
        <v>105</v>
      </c>
    </row>
    <row r="51" spans="2:7" ht="30" x14ac:dyDescent="0.2">
      <c r="B51" s="236">
        <v>31</v>
      </c>
      <c r="C51" s="259">
        <f t="shared" ref="C51:C80" si="1">IF(F51&lt;&gt;0,VLOOKUP($D$9,Info_County_Code,2,FALSE),"")</f>
        <v>31</v>
      </c>
      <c r="D51" s="319" t="s">
        <v>166</v>
      </c>
      <c r="E51" s="125" t="s">
        <v>807</v>
      </c>
      <c r="F51" s="111">
        <v>0.37</v>
      </c>
      <c r="G51" s="113" t="s">
        <v>808</v>
      </c>
    </row>
    <row r="52" spans="2:7" x14ac:dyDescent="0.2">
      <c r="B52" s="236">
        <v>32</v>
      </c>
      <c r="C52" s="259" t="str">
        <f t="shared" si="1"/>
        <v/>
      </c>
      <c r="D52" s="319" t="s">
        <v>166</v>
      </c>
      <c r="E52" s="125"/>
      <c r="F52" s="111"/>
      <c r="G52" s="113"/>
    </row>
    <row r="53" spans="2:7" x14ac:dyDescent="0.2">
      <c r="B53" s="236">
        <v>33</v>
      </c>
      <c r="C53" s="259" t="str">
        <f t="shared" si="1"/>
        <v/>
      </c>
      <c r="D53" s="319" t="s">
        <v>166</v>
      </c>
      <c r="E53" s="125"/>
      <c r="F53" s="111"/>
      <c r="G53" s="113"/>
    </row>
    <row r="54" spans="2:7" x14ac:dyDescent="0.2">
      <c r="B54" s="236">
        <v>34</v>
      </c>
      <c r="C54" s="259" t="str">
        <f t="shared" si="1"/>
        <v/>
      </c>
      <c r="D54" s="319" t="s">
        <v>166</v>
      </c>
      <c r="E54" s="125"/>
      <c r="F54" s="111"/>
      <c r="G54" s="113"/>
    </row>
    <row r="55" spans="2:7" x14ac:dyDescent="0.2">
      <c r="B55" s="236">
        <v>35</v>
      </c>
      <c r="C55" s="259" t="str">
        <f t="shared" si="1"/>
        <v/>
      </c>
      <c r="D55" s="319" t="s">
        <v>166</v>
      </c>
      <c r="E55" s="125"/>
      <c r="F55" s="111"/>
      <c r="G55" s="113"/>
    </row>
    <row r="56" spans="2:7" x14ac:dyDescent="0.2">
      <c r="B56" s="236">
        <v>36</v>
      </c>
      <c r="C56" s="259" t="str">
        <f t="shared" si="1"/>
        <v/>
      </c>
      <c r="D56" s="319" t="s">
        <v>166</v>
      </c>
      <c r="E56" s="125"/>
      <c r="F56" s="111"/>
      <c r="G56" s="113"/>
    </row>
    <row r="57" spans="2:7" x14ac:dyDescent="0.2">
      <c r="B57" s="236">
        <v>37</v>
      </c>
      <c r="C57" s="259" t="str">
        <f t="shared" si="1"/>
        <v/>
      </c>
      <c r="D57" s="319" t="s">
        <v>166</v>
      </c>
      <c r="E57" s="125"/>
      <c r="F57" s="111"/>
      <c r="G57" s="113"/>
    </row>
    <row r="58" spans="2:7" x14ac:dyDescent="0.2">
      <c r="B58" s="236">
        <v>38</v>
      </c>
      <c r="C58" s="259" t="str">
        <f t="shared" si="1"/>
        <v/>
      </c>
      <c r="D58" s="319" t="s">
        <v>166</v>
      </c>
      <c r="E58" s="125"/>
      <c r="F58" s="111"/>
      <c r="G58" s="113"/>
    </row>
    <row r="59" spans="2:7" x14ac:dyDescent="0.2">
      <c r="B59" s="236">
        <v>39</v>
      </c>
      <c r="C59" s="259" t="str">
        <f t="shared" si="1"/>
        <v/>
      </c>
      <c r="D59" s="319" t="s">
        <v>166</v>
      </c>
      <c r="E59" s="125"/>
      <c r="F59" s="111"/>
      <c r="G59" s="113"/>
    </row>
    <row r="60" spans="2:7" x14ac:dyDescent="0.2">
      <c r="B60" s="236">
        <v>40</v>
      </c>
      <c r="C60" s="259" t="str">
        <f t="shared" si="1"/>
        <v/>
      </c>
      <c r="D60" s="319" t="s">
        <v>166</v>
      </c>
      <c r="E60" s="125"/>
      <c r="F60" s="111"/>
      <c r="G60" s="113"/>
    </row>
    <row r="61" spans="2:7" x14ac:dyDescent="0.2">
      <c r="B61" s="236">
        <v>41</v>
      </c>
      <c r="C61" s="259" t="str">
        <f t="shared" si="1"/>
        <v/>
      </c>
      <c r="D61" s="319" t="s">
        <v>166</v>
      </c>
      <c r="E61" s="125"/>
      <c r="F61" s="111"/>
      <c r="G61" s="113"/>
    </row>
    <row r="62" spans="2:7" x14ac:dyDescent="0.2">
      <c r="B62" s="236">
        <v>42</v>
      </c>
      <c r="C62" s="259" t="str">
        <f t="shared" si="1"/>
        <v/>
      </c>
      <c r="D62" s="319" t="s">
        <v>166</v>
      </c>
      <c r="E62" s="125"/>
      <c r="F62" s="111"/>
      <c r="G62" s="113"/>
    </row>
    <row r="63" spans="2:7" x14ac:dyDescent="0.2">
      <c r="B63" s="236">
        <v>43</v>
      </c>
      <c r="C63" s="259" t="str">
        <f t="shared" si="1"/>
        <v/>
      </c>
      <c r="D63" s="319" t="s">
        <v>166</v>
      </c>
      <c r="E63" s="125"/>
      <c r="F63" s="111"/>
      <c r="G63" s="113"/>
    </row>
    <row r="64" spans="2:7" x14ac:dyDescent="0.2">
      <c r="B64" s="236">
        <v>44</v>
      </c>
      <c r="C64" s="259" t="str">
        <f t="shared" si="1"/>
        <v/>
      </c>
      <c r="D64" s="319" t="s">
        <v>166</v>
      </c>
      <c r="E64" s="125"/>
      <c r="F64" s="111"/>
      <c r="G64" s="113"/>
    </row>
    <row r="65" spans="2:7" x14ac:dyDescent="0.2">
      <c r="B65" s="236">
        <v>45</v>
      </c>
      <c r="C65" s="259" t="str">
        <f t="shared" si="1"/>
        <v/>
      </c>
      <c r="D65" s="319" t="s">
        <v>166</v>
      </c>
      <c r="E65" s="125"/>
      <c r="F65" s="111"/>
      <c r="G65" s="113"/>
    </row>
    <row r="66" spans="2:7" x14ac:dyDescent="0.2">
      <c r="B66" s="236">
        <v>46</v>
      </c>
      <c r="C66" s="259" t="str">
        <f t="shared" si="1"/>
        <v/>
      </c>
      <c r="D66" s="319" t="s">
        <v>166</v>
      </c>
      <c r="E66" s="125"/>
      <c r="F66" s="111"/>
      <c r="G66" s="113"/>
    </row>
    <row r="67" spans="2:7" x14ac:dyDescent="0.2">
      <c r="B67" s="236">
        <v>47</v>
      </c>
      <c r="C67" s="259" t="str">
        <f t="shared" si="1"/>
        <v/>
      </c>
      <c r="D67" s="319" t="s">
        <v>166</v>
      </c>
      <c r="E67" s="125"/>
      <c r="F67" s="111"/>
      <c r="G67" s="113"/>
    </row>
    <row r="68" spans="2:7" x14ac:dyDescent="0.2">
      <c r="B68" s="236">
        <v>48</v>
      </c>
      <c r="C68" s="259" t="str">
        <f t="shared" si="1"/>
        <v/>
      </c>
      <c r="D68" s="319" t="s">
        <v>166</v>
      </c>
      <c r="E68" s="125"/>
      <c r="F68" s="111"/>
      <c r="G68" s="113"/>
    </row>
    <row r="69" spans="2:7" x14ac:dyDescent="0.2">
      <c r="B69" s="236">
        <v>49</v>
      </c>
      <c r="C69" s="259" t="str">
        <f t="shared" si="1"/>
        <v/>
      </c>
      <c r="D69" s="319" t="s">
        <v>166</v>
      </c>
      <c r="E69" s="125"/>
      <c r="F69" s="111"/>
      <c r="G69" s="113"/>
    </row>
    <row r="70" spans="2:7" x14ac:dyDescent="0.2">
      <c r="B70" s="236">
        <v>50</v>
      </c>
      <c r="C70" s="259" t="str">
        <f t="shared" si="1"/>
        <v/>
      </c>
      <c r="D70" s="319" t="s">
        <v>166</v>
      </c>
      <c r="E70" s="125"/>
      <c r="F70" s="111"/>
      <c r="G70" s="113"/>
    </row>
    <row r="71" spans="2:7" x14ac:dyDescent="0.2">
      <c r="B71" s="236">
        <v>51</v>
      </c>
      <c r="C71" s="259" t="str">
        <f t="shared" si="1"/>
        <v/>
      </c>
      <c r="D71" s="319" t="s">
        <v>166</v>
      </c>
      <c r="E71" s="125"/>
      <c r="F71" s="111"/>
      <c r="G71" s="113"/>
    </row>
    <row r="72" spans="2:7" x14ac:dyDescent="0.2">
      <c r="B72" s="236">
        <v>52</v>
      </c>
      <c r="C72" s="259" t="str">
        <f t="shared" si="1"/>
        <v/>
      </c>
      <c r="D72" s="319" t="s">
        <v>166</v>
      </c>
      <c r="E72" s="125"/>
      <c r="F72" s="111"/>
      <c r="G72" s="113"/>
    </row>
    <row r="73" spans="2:7" x14ac:dyDescent="0.2">
      <c r="B73" s="236">
        <v>53</v>
      </c>
      <c r="C73" s="259" t="str">
        <f t="shared" si="1"/>
        <v/>
      </c>
      <c r="D73" s="319" t="s">
        <v>166</v>
      </c>
      <c r="E73" s="125"/>
      <c r="F73" s="111"/>
      <c r="G73" s="113"/>
    </row>
    <row r="74" spans="2:7" x14ac:dyDescent="0.2">
      <c r="B74" s="236">
        <v>54</v>
      </c>
      <c r="C74" s="259" t="str">
        <f t="shared" si="1"/>
        <v/>
      </c>
      <c r="D74" s="319" t="s">
        <v>166</v>
      </c>
      <c r="E74" s="125"/>
      <c r="F74" s="111"/>
      <c r="G74" s="113"/>
    </row>
    <row r="75" spans="2:7" x14ac:dyDescent="0.2">
      <c r="B75" s="236">
        <v>55</v>
      </c>
      <c r="C75" s="259" t="str">
        <f t="shared" si="1"/>
        <v/>
      </c>
      <c r="D75" s="319" t="s">
        <v>166</v>
      </c>
      <c r="E75" s="125"/>
      <c r="F75" s="111"/>
      <c r="G75" s="113"/>
    </row>
    <row r="76" spans="2:7" x14ac:dyDescent="0.2">
      <c r="B76" s="236">
        <v>56</v>
      </c>
      <c r="C76" s="259" t="str">
        <f t="shared" si="1"/>
        <v/>
      </c>
      <c r="D76" s="319" t="s">
        <v>166</v>
      </c>
      <c r="E76" s="125"/>
      <c r="F76" s="111"/>
      <c r="G76" s="113"/>
    </row>
    <row r="77" spans="2:7" x14ac:dyDescent="0.2">
      <c r="B77" s="236">
        <v>57</v>
      </c>
      <c r="C77" s="259" t="str">
        <f t="shared" si="1"/>
        <v/>
      </c>
      <c r="D77" s="319" t="s">
        <v>166</v>
      </c>
      <c r="E77" s="125"/>
      <c r="F77" s="111"/>
      <c r="G77" s="113"/>
    </row>
    <row r="78" spans="2:7" x14ac:dyDescent="0.2">
      <c r="B78" s="236">
        <v>58</v>
      </c>
      <c r="C78" s="259" t="str">
        <f t="shared" si="1"/>
        <v/>
      </c>
      <c r="D78" s="319" t="s">
        <v>166</v>
      </c>
      <c r="E78" s="125"/>
      <c r="F78" s="111"/>
      <c r="G78" s="113"/>
    </row>
    <row r="79" spans="2:7" x14ac:dyDescent="0.2">
      <c r="B79" s="236">
        <v>59</v>
      </c>
      <c r="C79" s="259" t="str">
        <f t="shared" si="1"/>
        <v/>
      </c>
      <c r="D79" s="319" t="s">
        <v>166</v>
      </c>
      <c r="E79" s="125"/>
      <c r="F79" s="111"/>
      <c r="G79" s="113"/>
    </row>
    <row r="80" spans="2:7" x14ac:dyDescent="0.2">
      <c r="B80" s="236">
        <v>60</v>
      </c>
      <c r="C80" s="259" t="str">
        <f t="shared" si="1"/>
        <v/>
      </c>
      <c r="D80" s="319" t="s">
        <v>166</v>
      </c>
      <c r="E80" s="125"/>
      <c r="F80" s="111"/>
      <c r="G80" s="113"/>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38" customWidth="1"/>
    <col min="2" max="2" width="9.140625" style="138" hidden="1" customWidth="1"/>
    <col min="3" max="16384" width="9.140625" style="138" hidden="1"/>
  </cols>
  <sheetData>
    <row r="1" spans="1:1" ht="15.75" customHeight="1" x14ac:dyDescent="0.25">
      <c r="A1" s="329" t="s">
        <v>773</v>
      </c>
    </row>
    <row r="2" spans="1:1" ht="15.75" x14ac:dyDescent="0.25">
      <c r="A2" s="331" t="s">
        <v>313</v>
      </c>
    </row>
    <row r="3" spans="1:1" ht="15.75" x14ac:dyDescent="0.25">
      <c r="A3" s="331" t="s">
        <v>312</v>
      </c>
    </row>
    <row r="4" spans="1:1" ht="45.75" x14ac:dyDescent="0.25">
      <c r="A4" s="331" t="s">
        <v>676</v>
      </c>
    </row>
    <row r="5" spans="1:1" ht="30.75" x14ac:dyDescent="0.25">
      <c r="A5" s="331" t="s">
        <v>677</v>
      </c>
    </row>
    <row r="6" spans="1:1" ht="15.75" x14ac:dyDescent="0.25">
      <c r="A6" s="331" t="s">
        <v>678</v>
      </c>
    </row>
    <row r="7" spans="1:1" ht="15.75" x14ac:dyDescent="0.25">
      <c r="A7" s="331" t="s">
        <v>679</v>
      </c>
    </row>
    <row r="8" spans="1:1" ht="30.75" x14ac:dyDescent="0.25">
      <c r="A8" s="331" t="s">
        <v>680</v>
      </c>
    </row>
    <row r="9" spans="1:1" ht="15.75" x14ac:dyDescent="0.25">
      <c r="A9" s="331" t="s">
        <v>681</v>
      </c>
    </row>
    <row r="10" spans="1:1" ht="15.75" x14ac:dyDescent="0.25">
      <c r="A10" s="331" t="s">
        <v>682</v>
      </c>
    </row>
    <row r="11" spans="1:1" ht="15.75" x14ac:dyDescent="0.25">
      <c r="A11" s="331" t="s">
        <v>683</v>
      </c>
    </row>
    <row r="12" spans="1:1" ht="30.75" x14ac:dyDescent="0.25">
      <c r="A12" s="331" t="s">
        <v>684</v>
      </c>
    </row>
    <row r="13" spans="1:1" ht="15.75" x14ac:dyDescent="0.25">
      <c r="A13" s="331" t="s">
        <v>685</v>
      </c>
    </row>
    <row r="14" spans="1:1" ht="15.75" hidden="1" x14ac:dyDescent="0.25">
      <c r="A14" s="137"/>
    </row>
    <row r="15" spans="1:1" ht="15.75" hidden="1" x14ac:dyDescent="0.25">
      <c r="A15" s="137"/>
    </row>
    <row r="16" spans="1:1" ht="15.75" hidden="1" x14ac:dyDescent="0.25">
      <c r="A16" s="139"/>
    </row>
    <row r="17" spans="1:1" ht="15.75" hidden="1" x14ac:dyDescent="0.25">
      <c r="A17" s="140"/>
    </row>
    <row r="18" spans="1:1" ht="15.75" hidden="1" x14ac:dyDescent="0.25">
      <c r="A18" s="137"/>
    </row>
    <row r="19" spans="1:1" ht="15.75" hidden="1" x14ac:dyDescent="0.25">
      <c r="A19" s="137"/>
    </row>
    <row r="20" spans="1:1" ht="15.75" hidden="1" x14ac:dyDescent="0.25">
      <c r="A20" s="137"/>
    </row>
    <row r="21" spans="1:1" ht="15.75" hidden="1" x14ac:dyDescent="0.25">
      <c r="A21" s="137"/>
    </row>
    <row r="22" spans="1:1" ht="15.75" hidden="1" x14ac:dyDescent="0.25">
      <c r="A22" s="137"/>
    </row>
    <row r="23" spans="1:1" ht="15.75" hidden="1" x14ac:dyDescent="0.25">
      <c r="A23" s="139"/>
    </row>
    <row r="24" spans="1:1" ht="15.75" hidden="1" x14ac:dyDescent="0.25">
      <c r="A24" s="140"/>
    </row>
    <row r="25" spans="1:1" ht="15.75" hidden="1" x14ac:dyDescent="0.25">
      <c r="A25" s="137"/>
    </row>
    <row r="26" spans="1:1" ht="15.75" hidden="1" x14ac:dyDescent="0.25">
      <c r="A26" s="137"/>
    </row>
    <row r="27" spans="1:1" ht="15.75" hidden="1" x14ac:dyDescent="0.25">
      <c r="A27" s="137"/>
    </row>
    <row r="28" spans="1:1" ht="15.75" hidden="1" x14ac:dyDescent="0.25">
      <c r="A28" s="137"/>
    </row>
    <row r="29" spans="1:1" ht="15.75" hidden="1" x14ac:dyDescent="0.25">
      <c r="A29" s="137"/>
    </row>
    <row r="30" spans="1:1" ht="15.75" hidden="1" x14ac:dyDescent="0.25">
      <c r="A30" s="139"/>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0" customWidth="1"/>
    <col min="2" max="2" width="6.7109375" style="20" customWidth="1"/>
    <col min="3" max="3" width="9.42578125" style="20" customWidth="1"/>
    <col min="4" max="4" width="17.5703125" style="20" customWidth="1"/>
    <col min="5" max="5" width="15.42578125" style="20" bestFit="1" customWidth="1"/>
    <col min="6" max="6" width="15" style="20" bestFit="1" customWidth="1"/>
    <col min="7" max="7" width="30.5703125" style="20" customWidth="1"/>
    <col min="8" max="8" width="18.28515625" style="20" customWidth="1"/>
    <col min="9" max="9" width="19.85546875" style="20" bestFit="1" customWidth="1"/>
    <col min="10" max="14" width="11.7109375" style="20" hidden="1" customWidth="1"/>
    <col min="15" max="16384" width="21.140625" style="20" hidden="1"/>
  </cols>
  <sheetData>
    <row r="1" spans="1:9" x14ac:dyDescent="0.2">
      <c r="A1" s="323" t="s">
        <v>780</v>
      </c>
      <c r="B1" s="324" t="s">
        <v>277</v>
      </c>
      <c r="E1" s="142"/>
      <c r="I1" s="326" t="s">
        <v>275</v>
      </c>
    </row>
    <row r="2" spans="1:9" ht="15.75" thickBot="1" x14ac:dyDescent="0.25">
      <c r="B2" s="325" t="s">
        <v>276</v>
      </c>
      <c r="C2" s="41"/>
      <c r="D2" s="41"/>
      <c r="E2" s="167"/>
      <c r="F2" s="41"/>
      <c r="G2" s="41"/>
      <c r="H2" s="41"/>
      <c r="I2" s="167"/>
    </row>
    <row r="3" spans="1:9" x14ac:dyDescent="0.2">
      <c r="B3" s="12"/>
      <c r="C3" s="12"/>
      <c r="D3" s="12"/>
    </row>
    <row r="4" spans="1:9" s="102" customFormat="1" x14ac:dyDescent="0.2">
      <c r="B4" s="327" t="s">
        <v>747</v>
      </c>
    </row>
    <row r="5" spans="1:9" ht="18" x14ac:dyDescent="0.2">
      <c r="B5" s="345" t="str">
        <f>'1. Information'!B5</f>
        <v>Annual Mental Health Services Act (MHSA) Revenue and Expenditure Report</v>
      </c>
      <c r="C5" s="13"/>
      <c r="D5" s="13"/>
      <c r="E5" s="13"/>
      <c r="F5" s="13"/>
      <c r="G5" s="13"/>
      <c r="H5" s="13"/>
    </row>
    <row r="6" spans="1:9" ht="18" x14ac:dyDescent="0.2">
      <c r="B6" s="345" t="str">
        <f>'1. Information'!B6</f>
        <v>Fiscal Year: 2021-22</v>
      </c>
      <c r="C6" s="13"/>
      <c r="D6" s="13"/>
      <c r="E6" s="13"/>
      <c r="F6" s="13"/>
      <c r="G6" s="13"/>
      <c r="H6" s="13"/>
    </row>
    <row r="7" spans="1:9" ht="18" x14ac:dyDescent="0.2">
      <c r="B7" s="345" t="s">
        <v>301</v>
      </c>
      <c r="C7" s="13"/>
      <c r="D7" s="13"/>
      <c r="E7" s="13"/>
      <c r="F7" s="13"/>
      <c r="G7" s="13"/>
      <c r="H7" s="13"/>
    </row>
    <row r="8" spans="1:9" ht="15.75" x14ac:dyDescent="0.2">
      <c r="B8" s="14"/>
      <c r="C8" s="14"/>
      <c r="D8" s="14"/>
      <c r="E8" s="14"/>
      <c r="F8" s="14"/>
      <c r="G8" s="14"/>
      <c r="H8" s="14"/>
    </row>
    <row r="9" spans="1:9" ht="15.75" x14ac:dyDescent="0.25">
      <c r="B9" s="135" t="s">
        <v>0</v>
      </c>
      <c r="C9" s="135"/>
      <c r="D9" s="152" t="str">
        <f>IF(ISBLANK('1. Information'!D11),"",'1. Information'!D11)</f>
        <v>Placer</v>
      </c>
      <c r="F9" s="190" t="s">
        <v>1</v>
      </c>
      <c r="G9" s="298">
        <f>IF(ISBLANK('1. Information'!D9),"",'1. Information'!D9)</f>
        <v>44957</v>
      </c>
      <c r="H9" s="8"/>
    </row>
    <row r="10" spans="1:9" ht="15.75" x14ac:dyDescent="0.25">
      <c r="B10" s="3"/>
      <c r="C10" s="3"/>
      <c r="D10" s="3"/>
      <c r="F10" s="3"/>
      <c r="G10" s="18"/>
      <c r="H10" s="8"/>
    </row>
    <row r="11" spans="1:9" ht="18.75" thickBot="1" x14ac:dyDescent="0.3">
      <c r="B11" s="320" t="s">
        <v>214</v>
      </c>
      <c r="C11" s="312"/>
      <c r="D11" s="312"/>
      <c r="E11" s="312"/>
      <c r="F11" s="312"/>
      <c r="G11" s="312"/>
      <c r="H11" s="312"/>
      <c r="I11" s="227"/>
    </row>
    <row r="12" spans="1:9" ht="16.5" thickTop="1" x14ac:dyDescent="0.25">
      <c r="B12" s="301"/>
      <c r="C12" s="301"/>
      <c r="D12" s="301"/>
      <c r="E12" s="301"/>
      <c r="F12" s="301"/>
      <c r="G12" s="301"/>
      <c r="H12" s="301"/>
    </row>
    <row r="13" spans="1:9" x14ac:dyDescent="0.2">
      <c r="B13" s="344"/>
      <c r="C13" s="176" t="s">
        <v>23</v>
      </c>
      <c r="D13" s="176" t="s">
        <v>25</v>
      </c>
      <c r="E13" s="176" t="s">
        <v>27</v>
      </c>
      <c r="F13" s="176" t="s">
        <v>202</v>
      </c>
      <c r="G13" s="176" t="s">
        <v>203</v>
      </c>
      <c r="H13" s="176" t="s">
        <v>204</v>
      </c>
      <c r="I13" s="176" t="s">
        <v>213</v>
      </c>
    </row>
    <row r="14" spans="1:9" s="33" customFormat="1" ht="31.5" x14ac:dyDescent="0.25">
      <c r="B14" s="169" t="s">
        <v>120</v>
      </c>
      <c r="C14" s="256" t="s">
        <v>168</v>
      </c>
      <c r="D14" s="255" t="s">
        <v>103</v>
      </c>
      <c r="E14" s="200" t="s">
        <v>157</v>
      </c>
      <c r="F14" s="200" t="s">
        <v>673</v>
      </c>
      <c r="G14" s="200" t="s">
        <v>199</v>
      </c>
      <c r="H14" s="200" t="s">
        <v>200</v>
      </c>
      <c r="I14" s="243" t="s">
        <v>201</v>
      </c>
    </row>
    <row r="15" spans="1:9" x14ac:dyDescent="0.2">
      <c r="B15" s="236">
        <v>1</v>
      </c>
      <c r="C15" s="259" t="str">
        <f t="shared" ref="C15:C54" si="0">IF(I15&lt;&gt;0,VLOOKUP($D$9,Info_County_Code,2,FALSE),"")</f>
        <v/>
      </c>
      <c r="D15" s="117"/>
      <c r="E15" s="30"/>
      <c r="F15" s="120"/>
      <c r="G15" s="19"/>
      <c r="H15" s="19"/>
      <c r="I15" s="270">
        <f>SUM(G15:H15)</f>
        <v>0</v>
      </c>
    </row>
    <row r="16" spans="1:9" x14ac:dyDescent="0.2">
      <c r="B16" s="236">
        <v>2</v>
      </c>
      <c r="C16" s="259" t="str">
        <f t="shared" si="0"/>
        <v/>
      </c>
      <c r="D16" s="117"/>
      <c r="E16" s="30"/>
      <c r="F16" s="120"/>
      <c r="G16" s="19"/>
      <c r="H16" s="19"/>
      <c r="I16" s="270">
        <f t="shared" ref="I16:I54" si="1">SUM(G16:H16)</f>
        <v>0</v>
      </c>
    </row>
    <row r="17" spans="2:11" x14ac:dyDescent="0.2">
      <c r="B17" s="236">
        <v>3</v>
      </c>
      <c r="C17" s="259" t="str">
        <f t="shared" si="0"/>
        <v/>
      </c>
      <c r="D17" s="117"/>
      <c r="E17" s="30"/>
      <c r="F17" s="120"/>
      <c r="G17" s="19"/>
      <c r="H17" s="19"/>
      <c r="I17" s="270">
        <f t="shared" si="1"/>
        <v>0</v>
      </c>
    </row>
    <row r="18" spans="2:11" x14ac:dyDescent="0.2">
      <c r="B18" s="236">
        <v>4</v>
      </c>
      <c r="C18" s="259" t="str">
        <f t="shared" si="0"/>
        <v/>
      </c>
      <c r="D18" s="117"/>
      <c r="E18" s="30"/>
      <c r="F18" s="120"/>
      <c r="G18" s="19"/>
      <c r="H18" s="19"/>
      <c r="I18" s="270">
        <f>SUM(G18:H18)</f>
        <v>0</v>
      </c>
    </row>
    <row r="19" spans="2:11" x14ac:dyDescent="0.2">
      <c r="B19" s="236">
        <v>5</v>
      </c>
      <c r="C19" s="259" t="str">
        <f t="shared" si="0"/>
        <v/>
      </c>
      <c r="D19" s="117"/>
      <c r="E19" s="30"/>
      <c r="F19" s="120"/>
      <c r="G19" s="19"/>
      <c r="H19" s="19"/>
      <c r="I19" s="270">
        <f t="shared" si="1"/>
        <v>0</v>
      </c>
    </row>
    <row r="20" spans="2:11" x14ac:dyDescent="0.2">
      <c r="B20" s="236">
        <v>6</v>
      </c>
      <c r="C20" s="259" t="str">
        <f t="shared" si="0"/>
        <v/>
      </c>
      <c r="D20" s="117"/>
      <c r="E20" s="30"/>
      <c r="F20" s="120"/>
      <c r="G20" s="19"/>
      <c r="H20" s="19"/>
      <c r="I20" s="270">
        <f t="shared" si="1"/>
        <v>0</v>
      </c>
    </row>
    <row r="21" spans="2:11" x14ac:dyDescent="0.2">
      <c r="B21" s="236">
        <v>7</v>
      </c>
      <c r="C21" s="259" t="str">
        <f t="shared" si="0"/>
        <v/>
      </c>
      <c r="D21" s="117"/>
      <c r="E21" s="30"/>
      <c r="F21" s="120"/>
      <c r="G21" s="19"/>
      <c r="H21" s="19"/>
      <c r="I21" s="270">
        <f t="shared" si="1"/>
        <v>0</v>
      </c>
    </row>
    <row r="22" spans="2:11" x14ac:dyDescent="0.2">
      <c r="B22" s="236">
        <v>8</v>
      </c>
      <c r="C22" s="259" t="str">
        <f t="shared" si="0"/>
        <v/>
      </c>
      <c r="D22" s="117"/>
      <c r="E22" s="30"/>
      <c r="F22" s="120"/>
      <c r="G22" s="19"/>
      <c r="H22" s="19"/>
      <c r="I22" s="270">
        <f t="shared" si="1"/>
        <v>0</v>
      </c>
    </row>
    <row r="23" spans="2:11" x14ac:dyDescent="0.2">
      <c r="B23" s="236">
        <v>9</v>
      </c>
      <c r="C23" s="259" t="str">
        <f t="shared" si="0"/>
        <v/>
      </c>
      <c r="D23" s="117"/>
      <c r="E23" s="30"/>
      <c r="F23" s="120"/>
      <c r="G23" s="19"/>
      <c r="H23" s="19"/>
      <c r="I23" s="270">
        <f t="shared" si="1"/>
        <v>0</v>
      </c>
    </row>
    <row r="24" spans="2:11" x14ac:dyDescent="0.2">
      <c r="B24" s="236">
        <v>10</v>
      </c>
      <c r="C24" s="259" t="str">
        <f t="shared" si="0"/>
        <v/>
      </c>
      <c r="D24" s="117"/>
      <c r="E24" s="30"/>
      <c r="F24" s="120"/>
      <c r="G24" s="19"/>
      <c r="H24" s="19"/>
      <c r="I24" s="270">
        <f t="shared" si="1"/>
        <v>0</v>
      </c>
    </row>
    <row r="25" spans="2:11" x14ac:dyDescent="0.2">
      <c r="B25" s="236">
        <v>11</v>
      </c>
      <c r="C25" s="259" t="str">
        <f t="shared" si="0"/>
        <v/>
      </c>
      <c r="D25" s="117"/>
      <c r="E25" s="30"/>
      <c r="F25" s="120"/>
      <c r="G25" s="19"/>
      <c r="H25" s="19"/>
      <c r="I25" s="270">
        <f t="shared" si="1"/>
        <v>0</v>
      </c>
    </row>
    <row r="26" spans="2:11" x14ac:dyDescent="0.2">
      <c r="B26" s="236">
        <v>12</v>
      </c>
      <c r="C26" s="259" t="str">
        <f t="shared" si="0"/>
        <v/>
      </c>
      <c r="D26" s="117"/>
      <c r="E26" s="30"/>
      <c r="F26" s="120"/>
      <c r="G26" s="19"/>
      <c r="H26" s="19"/>
      <c r="I26" s="270">
        <f t="shared" si="1"/>
        <v>0</v>
      </c>
    </row>
    <row r="27" spans="2:11" x14ac:dyDescent="0.2">
      <c r="B27" s="236">
        <v>13</v>
      </c>
      <c r="C27" s="259" t="str">
        <f t="shared" si="0"/>
        <v/>
      </c>
      <c r="D27" s="117"/>
      <c r="E27" s="30"/>
      <c r="F27" s="120"/>
      <c r="G27" s="19"/>
      <c r="H27" s="19"/>
      <c r="I27" s="270">
        <f t="shared" si="1"/>
        <v>0</v>
      </c>
    </row>
    <row r="28" spans="2:11" x14ac:dyDescent="0.2">
      <c r="B28" s="236">
        <v>14</v>
      </c>
      <c r="C28" s="259" t="str">
        <f t="shared" si="0"/>
        <v/>
      </c>
      <c r="D28" s="117"/>
      <c r="E28" s="30"/>
      <c r="F28" s="120"/>
      <c r="G28" s="19"/>
      <c r="H28" s="19"/>
      <c r="I28" s="270">
        <f t="shared" si="1"/>
        <v>0</v>
      </c>
    </row>
    <row r="29" spans="2:11" x14ac:dyDescent="0.2">
      <c r="B29" s="236">
        <v>15</v>
      </c>
      <c r="C29" s="259" t="str">
        <f t="shared" si="0"/>
        <v/>
      </c>
      <c r="D29" s="117"/>
      <c r="E29" s="30"/>
      <c r="F29" s="120"/>
      <c r="G29" s="19"/>
      <c r="H29" s="19"/>
      <c r="I29" s="270">
        <f t="shared" si="1"/>
        <v>0</v>
      </c>
    </row>
    <row r="30" spans="2:11" x14ac:dyDescent="0.2">
      <c r="B30" s="236">
        <v>16</v>
      </c>
      <c r="C30" s="259" t="str">
        <f t="shared" si="0"/>
        <v/>
      </c>
      <c r="D30" s="117"/>
      <c r="E30" s="30"/>
      <c r="F30" s="120"/>
      <c r="G30" s="19"/>
      <c r="H30" s="19"/>
      <c r="I30" s="270">
        <f t="shared" si="1"/>
        <v>0</v>
      </c>
      <c r="K30" s="90"/>
    </row>
    <row r="31" spans="2:11" x14ac:dyDescent="0.2">
      <c r="B31" s="236">
        <v>17</v>
      </c>
      <c r="C31" s="259" t="str">
        <f t="shared" si="0"/>
        <v/>
      </c>
      <c r="D31" s="117"/>
      <c r="E31" s="30"/>
      <c r="F31" s="120"/>
      <c r="G31" s="19"/>
      <c r="H31" s="19"/>
      <c r="I31" s="270">
        <f t="shared" si="1"/>
        <v>0</v>
      </c>
    </row>
    <row r="32" spans="2:11" x14ac:dyDescent="0.2">
      <c r="B32" s="236">
        <v>18</v>
      </c>
      <c r="C32" s="259" t="str">
        <f t="shared" si="0"/>
        <v/>
      </c>
      <c r="D32" s="117"/>
      <c r="E32" s="30"/>
      <c r="F32" s="120"/>
      <c r="G32" s="19"/>
      <c r="H32" s="19"/>
      <c r="I32" s="270">
        <f t="shared" si="1"/>
        <v>0</v>
      </c>
    </row>
    <row r="33" spans="2:9" x14ac:dyDescent="0.2">
      <c r="B33" s="236">
        <v>19</v>
      </c>
      <c r="C33" s="259" t="str">
        <f t="shared" si="0"/>
        <v/>
      </c>
      <c r="D33" s="117"/>
      <c r="E33" s="30"/>
      <c r="F33" s="120"/>
      <c r="G33" s="19"/>
      <c r="H33" s="19"/>
      <c r="I33" s="270">
        <f t="shared" si="1"/>
        <v>0</v>
      </c>
    </row>
    <row r="34" spans="2:9" x14ac:dyDescent="0.2">
      <c r="B34" s="236">
        <v>20</v>
      </c>
      <c r="C34" s="259" t="str">
        <f t="shared" si="0"/>
        <v/>
      </c>
      <c r="D34" s="117"/>
      <c r="E34" s="30"/>
      <c r="F34" s="120"/>
      <c r="G34" s="19"/>
      <c r="H34" s="19"/>
      <c r="I34" s="270">
        <f t="shared" si="1"/>
        <v>0</v>
      </c>
    </row>
    <row r="35" spans="2:9" x14ac:dyDescent="0.2">
      <c r="B35" s="236">
        <v>21</v>
      </c>
      <c r="C35" s="259" t="str">
        <f t="shared" si="0"/>
        <v/>
      </c>
      <c r="D35" s="117"/>
      <c r="E35" s="30"/>
      <c r="F35" s="120"/>
      <c r="G35" s="19"/>
      <c r="H35" s="19"/>
      <c r="I35" s="270">
        <f t="shared" si="1"/>
        <v>0</v>
      </c>
    </row>
    <row r="36" spans="2:9" x14ac:dyDescent="0.2">
      <c r="B36" s="236">
        <v>22</v>
      </c>
      <c r="C36" s="259" t="str">
        <f t="shared" si="0"/>
        <v/>
      </c>
      <c r="D36" s="117"/>
      <c r="E36" s="30"/>
      <c r="F36" s="120"/>
      <c r="G36" s="19"/>
      <c r="H36" s="19"/>
      <c r="I36" s="270">
        <f t="shared" si="1"/>
        <v>0</v>
      </c>
    </row>
    <row r="37" spans="2:9" x14ac:dyDescent="0.2">
      <c r="B37" s="236">
        <v>23</v>
      </c>
      <c r="C37" s="259" t="str">
        <f t="shared" si="0"/>
        <v/>
      </c>
      <c r="D37" s="117"/>
      <c r="E37" s="30"/>
      <c r="F37" s="120"/>
      <c r="G37" s="19"/>
      <c r="H37" s="19"/>
      <c r="I37" s="270">
        <f t="shared" si="1"/>
        <v>0</v>
      </c>
    </row>
    <row r="38" spans="2:9" x14ac:dyDescent="0.2">
      <c r="B38" s="236">
        <v>24</v>
      </c>
      <c r="C38" s="259" t="str">
        <f t="shared" si="0"/>
        <v/>
      </c>
      <c r="D38" s="117"/>
      <c r="E38" s="30"/>
      <c r="F38" s="120"/>
      <c r="G38" s="19"/>
      <c r="H38" s="19"/>
      <c r="I38" s="270">
        <f t="shared" si="1"/>
        <v>0</v>
      </c>
    </row>
    <row r="39" spans="2:9" x14ac:dyDescent="0.2">
      <c r="B39" s="236">
        <v>25</v>
      </c>
      <c r="C39" s="259" t="str">
        <f t="shared" si="0"/>
        <v/>
      </c>
      <c r="D39" s="117"/>
      <c r="E39" s="30"/>
      <c r="F39" s="120"/>
      <c r="G39" s="19"/>
      <c r="H39" s="19"/>
      <c r="I39" s="270">
        <f t="shared" si="1"/>
        <v>0</v>
      </c>
    </row>
    <row r="40" spans="2:9" x14ac:dyDescent="0.2">
      <c r="B40" s="236">
        <v>26</v>
      </c>
      <c r="C40" s="259" t="str">
        <f t="shared" si="0"/>
        <v/>
      </c>
      <c r="D40" s="117"/>
      <c r="E40" s="30"/>
      <c r="F40" s="120"/>
      <c r="G40" s="19"/>
      <c r="H40" s="19"/>
      <c r="I40" s="270">
        <f t="shared" si="1"/>
        <v>0</v>
      </c>
    </row>
    <row r="41" spans="2:9" x14ac:dyDescent="0.2">
      <c r="B41" s="236">
        <v>27</v>
      </c>
      <c r="C41" s="259" t="str">
        <f t="shared" si="0"/>
        <v/>
      </c>
      <c r="D41" s="117"/>
      <c r="E41" s="30"/>
      <c r="F41" s="120"/>
      <c r="G41" s="19"/>
      <c r="H41" s="19"/>
      <c r="I41" s="270">
        <f t="shared" si="1"/>
        <v>0</v>
      </c>
    </row>
    <row r="42" spans="2:9" x14ac:dyDescent="0.2">
      <c r="B42" s="236">
        <v>28</v>
      </c>
      <c r="C42" s="259" t="str">
        <f t="shared" si="0"/>
        <v/>
      </c>
      <c r="D42" s="117"/>
      <c r="E42" s="30"/>
      <c r="F42" s="120"/>
      <c r="G42" s="19"/>
      <c r="H42" s="19"/>
      <c r="I42" s="270">
        <f t="shared" si="1"/>
        <v>0</v>
      </c>
    </row>
    <row r="43" spans="2:9" x14ac:dyDescent="0.2">
      <c r="B43" s="236">
        <v>29</v>
      </c>
      <c r="C43" s="259" t="str">
        <f t="shared" si="0"/>
        <v/>
      </c>
      <c r="D43" s="117"/>
      <c r="E43" s="30"/>
      <c r="F43" s="120"/>
      <c r="G43" s="19"/>
      <c r="H43" s="19"/>
      <c r="I43" s="270">
        <f t="shared" si="1"/>
        <v>0</v>
      </c>
    </row>
    <row r="44" spans="2:9" x14ac:dyDescent="0.2">
      <c r="B44" s="236">
        <v>30</v>
      </c>
      <c r="C44" s="259" t="str">
        <f t="shared" si="0"/>
        <v/>
      </c>
      <c r="D44" s="117"/>
      <c r="E44" s="30"/>
      <c r="F44" s="120"/>
      <c r="G44" s="19"/>
      <c r="H44" s="19"/>
      <c r="I44" s="270">
        <f t="shared" si="1"/>
        <v>0</v>
      </c>
    </row>
    <row r="45" spans="2:9" x14ac:dyDescent="0.2">
      <c r="B45" s="236">
        <v>31</v>
      </c>
      <c r="C45" s="259" t="str">
        <f t="shared" si="0"/>
        <v/>
      </c>
      <c r="D45" s="117"/>
      <c r="E45" s="30"/>
      <c r="F45" s="120"/>
      <c r="G45" s="19"/>
      <c r="H45" s="19"/>
      <c r="I45" s="270">
        <f t="shared" si="1"/>
        <v>0</v>
      </c>
    </row>
    <row r="46" spans="2:9" x14ac:dyDescent="0.2">
      <c r="B46" s="236">
        <v>32</v>
      </c>
      <c r="C46" s="259" t="str">
        <f t="shared" si="0"/>
        <v/>
      </c>
      <c r="D46" s="117"/>
      <c r="E46" s="30"/>
      <c r="F46" s="120"/>
      <c r="G46" s="19"/>
      <c r="H46" s="19"/>
      <c r="I46" s="270">
        <f t="shared" si="1"/>
        <v>0</v>
      </c>
    </row>
    <row r="47" spans="2:9" x14ac:dyDescent="0.2">
      <c r="B47" s="236">
        <v>33</v>
      </c>
      <c r="C47" s="259" t="str">
        <f t="shared" si="0"/>
        <v/>
      </c>
      <c r="D47" s="117"/>
      <c r="E47" s="30"/>
      <c r="F47" s="120"/>
      <c r="G47" s="19"/>
      <c r="H47" s="19"/>
      <c r="I47" s="270">
        <f t="shared" si="1"/>
        <v>0</v>
      </c>
    </row>
    <row r="48" spans="2:9" x14ac:dyDescent="0.2">
      <c r="B48" s="236">
        <v>34</v>
      </c>
      <c r="C48" s="259" t="str">
        <f t="shared" si="0"/>
        <v/>
      </c>
      <c r="D48" s="117"/>
      <c r="E48" s="30"/>
      <c r="F48" s="120"/>
      <c r="G48" s="19"/>
      <c r="H48" s="19"/>
      <c r="I48" s="270">
        <f t="shared" si="1"/>
        <v>0</v>
      </c>
    </row>
    <row r="49" spans="2:9" x14ac:dyDescent="0.2">
      <c r="B49" s="236">
        <v>35</v>
      </c>
      <c r="C49" s="259" t="str">
        <f t="shared" si="0"/>
        <v/>
      </c>
      <c r="D49" s="117"/>
      <c r="E49" s="30"/>
      <c r="F49" s="120"/>
      <c r="G49" s="19"/>
      <c r="H49" s="19"/>
      <c r="I49" s="270">
        <f t="shared" si="1"/>
        <v>0</v>
      </c>
    </row>
    <row r="50" spans="2:9" x14ac:dyDescent="0.2">
      <c r="B50" s="236">
        <v>36</v>
      </c>
      <c r="C50" s="259" t="str">
        <f t="shared" si="0"/>
        <v/>
      </c>
      <c r="D50" s="117"/>
      <c r="E50" s="30"/>
      <c r="F50" s="120"/>
      <c r="G50" s="19"/>
      <c r="H50" s="19"/>
      <c r="I50" s="270">
        <f t="shared" si="1"/>
        <v>0</v>
      </c>
    </row>
    <row r="51" spans="2:9" x14ac:dyDescent="0.2">
      <c r="B51" s="236">
        <v>37</v>
      </c>
      <c r="C51" s="259" t="str">
        <f t="shared" si="0"/>
        <v/>
      </c>
      <c r="D51" s="117"/>
      <c r="E51" s="30"/>
      <c r="F51" s="120"/>
      <c r="G51" s="19"/>
      <c r="H51" s="19"/>
      <c r="I51" s="270">
        <f t="shared" si="1"/>
        <v>0</v>
      </c>
    </row>
    <row r="52" spans="2:9" x14ac:dyDescent="0.2">
      <c r="B52" s="236">
        <v>38</v>
      </c>
      <c r="C52" s="259" t="str">
        <f t="shared" si="0"/>
        <v/>
      </c>
      <c r="D52" s="117"/>
      <c r="E52" s="30"/>
      <c r="F52" s="120"/>
      <c r="G52" s="19"/>
      <c r="H52" s="19"/>
      <c r="I52" s="270">
        <f t="shared" si="1"/>
        <v>0</v>
      </c>
    </row>
    <row r="53" spans="2:9" x14ac:dyDescent="0.2">
      <c r="B53" s="236">
        <v>39</v>
      </c>
      <c r="C53" s="259" t="str">
        <f t="shared" si="0"/>
        <v/>
      </c>
      <c r="D53" s="117"/>
      <c r="E53" s="30"/>
      <c r="F53" s="120"/>
      <c r="G53" s="19"/>
      <c r="H53" s="19"/>
      <c r="I53" s="270">
        <f t="shared" si="1"/>
        <v>0</v>
      </c>
    </row>
    <row r="54" spans="2:9" x14ac:dyDescent="0.2">
      <c r="B54" s="236">
        <v>40</v>
      </c>
      <c r="C54" s="259" t="str">
        <f t="shared" si="0"/>
        <v/>
      </c>
      <c r="D54" s="117"/>
      <c r="E54" s="30"/>
      <c r="F54" s="120"/>
      <c r="G54" s="19"/>
      <c r="H54" s="19"/>
      <c r="I54" s="270">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38" customWidth="1"/>
    <col min="2" max="2" width="9.140625" style="138" hidden="1" customWidth="1"/>
    <col min="3" max="16384" width="9.140625" style="138" hidden="1"/>
  </cols>
  <sheetData>
    <row r="1" spans="1:1" ht="13.5" customHeight="1" x14ac:dyDescent="0.25">
      <c r="A1" s="329" t="s">
        <v>773</v>
      </c>
    </row>
    <row r="2" spans="1:1" ht="15.75" x14ac:dyDescent="0.25">
      <c r="A2" s="331" t="s">
        <v>313</v>
      </c>
    </row>
    <row r="3" spans="1:1" ht="15.75" x14ac:dyDescent="0.25">
      <c r="A3" s="331" t="s">
        <v>312</v>
      </c>
    </row>
    <row r="4" spans="1:1" ht="45.75" x14ac:dyDescent="0.25">
      <c r="A4" s="331" t="s">
        <v>686</v>
      </c>
    </row>
    <row r="5" spans="1:1" ht="30.75" x14ac:dyDescent="0.25">
      <c r="A5" s="331" t="s">
        <v>687</v>
      </c>
    </row>
    <row r="6" spans="1:1" ht="90.75" x14ac:dyDescent="0.25">
      <c r="A6" s="331" t="s">
        <v>688</v>
      </c>
    </row>
    <row r="7" spans="1:1" ht="30.75" x14ac:dyDescent="0.25">
      <c r="A7" s="331" t="s">
        <v>689</v>
      </c>
    </row>
    <row r="8" spans="1:1" ht="30.75" x14ac:dyDescent="0.25">
      <c r="A8" s="331" t="s">
        <v>690</v>
      </c>
    </row>
    <row r="9" spans="1:1" ht="30.75" x14ac:dyDescent="0.25">
      <c r="A9" s="331" t="s">
        <v>691</v>
      </c>
    </row>
    <row r="10" spans="1:1" ht="15.75" x14ac:dyDescent="0.25">
      <c r="A10" s="331" t="s">
        <v>769</v>
      </c>
    </row>
    <row r="11" spans="1:1" ht="15.75" hidden="1" x14ac:dyDescent="0.25">
      <c r="A11" s="137"/>
    </row>
    <row r="12" spans="1:1" ht="15.75" hidden="1" x14ac:dyDescent="0.25">
      <c r="A12" s="137"/>
    </row>
    <row r="13" spans="1:1" ht="15.75" hidden="1" x14ac:dyDescent="0.25">
      <c r="A13" s="137"/>
    </row>
    <row r="14" spans="1:1" ht="15.75" hidden="1" x14ac:dyDescent="0.25">
      <c r="A14" s="137"/>
    </row>
    <row r="15" spans="1:1" ht="15.75" hidden="1" x14ac:dyDescent="0.25">
      <c r="A15" s="139"/>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D20" sqref="D20"/>
    </sheetView>
  </sheetViews>
  <sheetFormatPr defaultColWidth="0" defaultRowHeight="15" zeroHeight="1" x14ac:dyDescent="0.2"/>
  <cols>
    <col min="1" max="1" width="2.7109375" style="20" customWidth="1"/>
    <col min="2" max="2" width="6.7109375" style="20" customWidth="1"/>
    <col min="3" max="4" width="50.7109375" style="20" customWidth="1"/>
    <col min="5" max="5" width="9.140625" style="20" customWidth="1"/>
    <col min="6" max="7" width="9.140625" style="20" hidden="1" customWidth="1"/>
    <col min="8" max="9" width="11.5703125" style="20" hidden="1" customWidth="1"/>
    <col min="10" max="16384" width="11.5703125" style="20" hidden="1"/>
  </cols>
  <sheetData>
    <row r="1" spans="1:5" x14ac:dyDescent="0.2">
      <c r="A1" s="323" t="s">
        <v>770</v>
      </c>
      <c r="B1" s="324" t="s">
        <v>277</v>
      </c>
      <c r="E1" s="333" t="s">
        <v>275</v>
      </c>
    </row>
    <row r="2" spans="1:5" ht="15.75" thickBot="1" x14ac:dyDescent="0.25">
      <c r="B2" s="325" t="s">
        <v>276</v>
      </c>
      <c r="C2" s="41"/>
      <c r="D2" s="41"/>
      <c r="E2" s="167"/>
    </row>
    <row r="3" spans="1:5" x14ac:dyDescent="0.2">
      <c r="B3" s="102"/>
      <c r="E3" s="142"/>
    </row>
    <row r="4" spans="1:5" ht="15.75" x14ac:dyDescent="0.2">
      <c r="B4" s="327" t="s">
        <v>739</v>
      </c>
      <c r="C4" s="1"/>
      <c r="D4" s="1"/>
    </row>
    <row r="5" spans="1:5" ht="18" x14ac:dyDescent="0.2">
      <c r="B5" s="328" t="s">
        <v>281</v>
      </c>
      <c r="C5" s="1"/>
      <c r="D5" s="1"/>
    </row>
    <row r="6" spans="1:5" ht="18" x14ac:dyDescent="0.2">
      <c r="B6" s="328" t="str">
        <f>"Fiscal Year: "&amp;D10</f>
        <v>Fiscal Year: 2021-22</v>
      </c>
      <c r="C6" s="1"/>
      <c r="D6" s="1"/>
    </row>
    <row r="7" spans="1:5" ht="18" x14ac:dyDescent="0.2">
      <c r="B7" s="328" t="s">
        <v>282</v>
      </c>
      <c r="C7" s="1"/>
      <c r="D7" s="1"/>
    </row>
    <row r="8" spans="1:5" x14ac:dyDescent="0.2">
      <c r="D8" s="110"/>
    </row>
    <row r="9" spans="1:5" ht="34.5" customHeight="1" x14ac:dyDescent="0.2">
      <c r="B9" s="169">
        <v>1</v>
      </c>
      <c r="C9" s="171" t="s">
        <v>1</v>
      </c>
      <c r="D9" s="99">
        <v>44957</v>
      </c>
    </row>
    <row r="10" spans="1:5" ht="34.5" customHeight="1" x14ac:dyDescent="0.2">
      <c r="B10" s="169">
        <v>2</v>
      </c>
      <c r="C10" s="171" t="s">
        <v>303</v>
      </c>
      <c r="D10" s="114" t="s">
        <v>800</v>
      </c>
    </row>
    <row r="11" spans="1:5" ht="34.5" customHeight="1" x14ac:dyDescent="0.2">
      <c r="B11" s="169">
        <v>3</v>
      </c>
      <c r="C11" s="170" t="s">
        <v>0</v>
      </c>
      <c r="D11" s="114" t="s">
        <v>66</v>
      </c>
    </row>
    <row r="12" spans="1:5" ht="34.5" customHeight="1" x14ac:dyDescent="0.2">
      <c r="B12" s="169">
        <v>4</v>
      </c>
      <c r="C12" s="172" t="s">
        <v>113</v>
      </c>
      <c r="D12" s="150">
        <f>IF(ISBLANK(D11),"",VLOOKUP(D11,Info_County_Code,2))</f>
        <v>31</v>
      </c>
    </row>
    <row r="13" spans="1:5" ht="34.5" customHeight="1" x14ac:dyDescent="0.2">
      <c r="B13" s="169">
        <v>5</v>
      </c>
      <c r="C13" s="170" t="s">
        <v>114</v>
      </c>
      <c r="D13" s="351" t="s">
        <v>801</v>
      </c>
    </row>
    <row r="14" spans="1:5" ht="34.5" customHeight="1" x14ac:dyDescent="0.2">
      <c r="B14" s="169">
        <v>6</v>
      </c>
      <c r="C14" s="170" t="s">
        <v>115</v>
      </c>
      <c r="D14" s="114" t="s">
        <v>802</v>
      </c>
    </row>
    <row r="15" spans="1:5" ht="34.5" customHeight="1" x14ac:dyDescent="0.2">
      <c r="B15" s="169">
        <v>7</v>
      </c>
      <c r="C15" s="170" t="s">
        <v>116</v>
      </c>
      <c r="D15" s="143">
        <v>95603</v>
      </c>
    </row>
    <row r="16" spans="1:5" ht="34.5" customHeight="1" x14ac:dyDescent="0.2">
      <c r="B16" s="169">
        <v>8</v>
      </c>
      <c r="C16" s="173" t="s">
        <v>162</v>
      </c>
      <c r="D16" s="151" t="str">
        <f>IF(ISBLANK(D11),"",VLOOKUP(D11,County_Population,5,FALSE))</f>
        <v>Yes</v>
      </c>
    </row>
    <row r="17" spans="2:4" ht="34.5" customHeight="1" x14ac:dyDescent="0.2">
      <c r="B17" s="169">
        <v>9</v>
      </c>
      <c r="C17" s="170" t="s">
        <v>112</v>
      </c>
      <c r="D17" s="114" t="s">
        <v>803</v>
      </c>
    </row>
    <row r="18" spans="2:4" ht="34.5" customHeight="1" x14ac:dyDescent="0.2">
      <c r="B18" s="169">
        <v>10</v>
      </c>
      <c r="C18" s="174" t="s">
        <v>167</v>
      </c>
      <c r="D18" s="352" t="s">
        <v>804</v>
      </c>
    </row>
    <row r="19" spans="2:4" ht="34.5" customHeight="1" x14ac:dyDescent="0.2">
      <c r="B19" s="169">
        <v>11</v>
      </c>
      <c r="C19" s="174" t="s">
        <v>184</v>
      </c>
      <c r="D19" s="352" t="s">
        <v>805</v>
      </c>
    </row>
    <row r="20" spans="2:4" ht="34.5" customHeight="1" x14ac:dyDescent="0.2">
      <c r="B20" s="169">
        <v>12</v>
      </c>
      <c r="C20" s="171" t="s">
        <v>280</v>
      </c>
      <c r="D20" s="353" t="s">
        <v>806</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 zeroHeight="1" x14ac:dyDescent="0.2"/>
  <cols>
    <col min="1" max="1" width="2.7109375" style="20" customWidth="1"/>
    <col min="2" max="2" width="11" style="20" customWidth="1"/>
    <col min="3" max="3" width="22.140625" style="20" customWidth="1"/>
    <col min="4" max="4" width="13.140625" style="20" bestFit="1" customWidth="1"/>
    <col min="5" max="5" width="72.42578125" style="20" customWidth="1"/>
    <col min="6" max="6" width="19.42578125" style="20" customWidth="1"/>
    <col min="7" max="7" width="15.7109375" style="20" customWidth="1"/>
    <col min="8" max="18" width="9.140625" style="20" hidden="1" customWidth="1"/>
    <col min="19" max="30" width="0" style="20" hidden="1" customWidth="1"/>
    <col min="31" max="16384" width="9.140625" style="20" hidden="1"/>
  </cols>
  <sheetData>
    <row r="1" spans="1:30" x14ac:dyDescent="0.2">
      <c r="A1" s="323" t="s">
        <v>781</v>
      </c>
      <c r="B1" s="324" t="s">
        <v>277</v>
      </c>
      <c r="D1" s="142"/>
      <c r="E1" s="142"/>
      <c r="F1" s="326" t="s">
        <v>275</v>
      </c>
    </row>
    <row r="2" spans="1:30" ht="15.75" thickBot="1" x14ac:dyDescent="0.25">
      <c r="B2" s="325" t="s">
        <v>276</v>
      </c>
      <c r="C2" s="41"/>
      <c r="D2" s="167"/>
      <c r="E2" s="167"/>
      <c r="F2" s="167"/>
    </row>
    <row r="3" spans="1:30" x14ac:dyDescent="0.2">
      <c r="A3" s="12"/>
      <c r="B3" s="12"/>
      <c r="C3" s="12"/>
    </row>
    <row r="4" spans="1:30" s="102" customFormat="1" x14ac:dyDescent="0.2">
      <c r="B4" s="327" t="s">
        <v>748</v>
      </c>
    </row>
    <row r="5" spans="1:30" ht="18" x14ac:dyDescent="0.2">
      <c r="B5" s="345" t="str">
        <f>'1. Information'!B5</f>
        <v>Annual Mental Health Services Act (MHSA) Revenue and Expenditure Report</v>
      </c>
      <c r="C5" s="13"/>
      <c r="D5" s="13"/>
      <c r="E5" s="13"/>
      <c r="F5" s="13"/>
      <c r="G5" s="13"/>
    </row>
    <row r="6" spans="1:30" ht="18" x14ac:dyDescent="0.2">
      <c r="B6" s="345" t="str">
        <f>'1. Information'!B6</f>
        <v>Fiscal Year: 2021-22</v>
      </c>
      <c r="C6" s="13"/>
      <c r="D6" s="13"/>
      <c r="E6" s="13"/>
      <c r="F6" s="13"/>
      <c r="G6" s="13"/>
    </row>
    <row r="7" spans="1:30" ht="18" x14ac:dyDescent="0.2">
      <c r="B7" s="345" t="s">
        <v>302</v>
      </c>
      <c r="C7" s="13"/>
      <c r="D7" s="13"/>
      <c r="E7" s="13"/>
      <c r="F7" s="13"/>
      <c r="G7" s="13"/>
    </row>
    <row r="8" spans="1:30" ht="18" x14ac:dyDescent="0.2">
      <c r="B8" s="93"/>
      <c r="C8" s="13"/>
      <c r="D8" s="13"/>
      <c r="E8" s="13"/>
      <c r="F8" s="13"/>
      <c r="G8" s="13"/>
      <c r="AC8" s="102"/>
    </row>
    <row r="9" spans="1:30" ht="15.75" x14ac:dyDescent="0.25">
      <c r="B9" s="135" t="s">
        <v>0</v>
      </c>
      <c r="C9" s="152" t="str">
        <f>IF(ISBLANK('1. Information'!D11),"",'1. Information'!D11)</f>
        <v>Placer</v>
      </c>
      <c r="F9" s="190" t="s">
        <v>1</v>
      </c>
      <c r="G9" s="298">
        <f>IF(ISBLANK('1. Information'!D9),"",'1. Information'!D9)</f>
        <v>44957</v>
      </c>
      <c r="I9" s="8"/>
    </row>
    <row r="10" spans="1:30" ht="18" x14ac:dyDescent="0.2">
      <c r="B10" s="93"/>
      <c r="C10" s="93"/>
      <c r="D10" s="13"/>
      <c r="E10" s="13"/>
      <c r="F10" s="13"/>
      <c r="G10" s="13"/>
      <c r="H10" s="13"/>
      <c r="AD10" s="102"/>
    </row>
    <row r="11" spans="1:30" ht="18" x14ac:dyDescent="0.2">
      <c r="B11" s="345"/>
      <c r="C11" s="176" t="s">
        <v>23</v>
      </c>
      <c r="D11" s="176" t="s">
        <v>25</v>
      </c>
      <c r="E11" s="176" t="s">
        <v>27</v>
      </c>
      <c r="F11" s="13"/>
      <c r="G11" s="13"/>
      <c r="H11" s="13"/>
      <c r="AD11" s="102"/>
    </row>
    <row r="12" spans="1:30" ht="15.75" x14ac:dyDescent="0.25">
      <c r="B12" s="183" t="s">
        <v>120</v>
      </c>
      <c r="C12" s="285" t="s">
        <v>673</v>
      </c>
      <c r="D12" s="285" t="s">
        <v>697</v>
      </c>
      <c r="E12" s="285" t="s">
        <v>221</v>
      </c>
    </row>
    <row r="13" spans="1:30" x14ac:dyDescent="0.2">
      <c r="B13" s="321">
        <v>1</v>
      </c>
      <c r="C13" s="141"/>
      <c r="D13" s="141"/>
      <c r="E13" s="101"/>
    </row>
    <row r="14" spans="1:30" x14ac:dyDescent="0.2">
      <c r="B14" s="322">
        <v>2</v>
      </c>
      <c r="C14" s="141"/>
      <c r="D14" s="141"/>
      <c r="E14" s="101"/>
    </row>
    <row r="15" spans="1:30" x14ac:dyDescent="0.2">
      <c r="B15" s="322">
        <v>3</v>
      </c>
      <c r="C15" s="141"/>
      <c r="D15" s="141"/>
      <c r="E15" s="101"/>
    </row>
    <row r="16" spans="1:30" x14ac:dyDescent="0.2">
      <c r="B16" s="321">
        <v>4</v>
      </c>
      <c r="C16" s="141"/>
      <c r="D16" s="141"/>
      <c r="E16" s="101"/>
    </row>
    <row r="17" spans="2:14" x14ac:dyDescent="0.2">
      <c r="B17" s="322">
        <v>5</v>
      </c>
      <c r="C17" s="141"/>
      <c r="D17" s="141"/>
      <c r="E17" s="101"/>
    </row>
    <row r="18" spans="2:14" x14ac:dyDescent="0.2">
      <c r="B18" s="322">
        <v>6</v>
      </c>
      <c r="C18" s="141"/>
      <c r="D18" s="141"/>
      <c r="E18" s="101"/>
      <c r="N18" s="102"/>
    </row>
    <row r="19" spans="2:14" x14ac:dyDescent="0.2">
      <c r="B19" s="321">
        <v>7</v>
      </c>
      <c r="C19" s="141"/>
      <c r="D19" s="141"/>
      <c r="E19" s="101"/>
    </row>
    <row r="20" spans="2:14" x14ac:dyDescent="0.2">
      <c r="B20" s="322">
        <v>8</v>
      </c>
      <c r="C20" s="141"/>
      <c r="D20" s="141"/>
      <c r="E20" s="101"/>
    </row>
    <row r="21" spans="2:14" x14ac:dyDescent="0.2">
      <c r="B21" s="322">
        <v>9</v>
      </c>
      <c r="C21" s="141"/>
      <c r="D21" s="141"/>
      <c r="E21" s="101"/>
    </row>
    <row r="22" spans="2:14" x14ac:dyDescent="0.2">
      <c r="B22" s="321">
        <v>10</v>
      </c>
      <c r="C22" s="141"/>
      <c r="D22" s="141"/>
      <c r="E22" s="101"/>
    </row>
    <row r="23" spans="2:14" x14ac:dyDescent="0.2">
      <c r="B23" s="322">
        <v>11</v>
      </c>
      <c r="C23" s="141"/>
      <c r="D23" s="141"/>
      <c r="E23" s="101"/>
    </row>
    <row r="24" spans="2:14" x14ac:dyDescent="0.2">
      <c r="B24" s="322">
        <v>12</v>
      </c>
      <c r="C24" s="141"/>
      <c r="D24" s="141"/>
      <c r="E24" s="101"/>
    </row>
    <row r="25" spans="2:14" x14ac:dyDescent="0.2">
      <c r="B25" s="321">
        <v>13</v>
      </c>
      <c r="C25" s="141"/>
      <c r="D25" s="141"/>
      <c r="E25" s="101"/>
    </row>
    <row r="26" spans="2:14" x14ac:dyDescent="0.2">
      <c r="B26" s="322">
        <v>14</v>
      </c>
      <c r="C26" s="141"/>
      <c r="D26" s="141"/>
      <c r="E26" s="101"/>
    </row>
    <row r="27" spans="2:14" x14ac:dyDescent="0.2">
      <c r="B27" s="322">
        <v>15</v>
      </c>
      <c r="C27" s="141"/>
      <c r="D27" s="141"/>
      <c r="E27" s="101"/>
    </row>
    <row r="28" spans="2:14" x14ac:dyDescent="0.2">
      <c r="B28" s="321">
        <v>16</v>
      </c>
      <c r="C28" s="141"/>
      <c r="D28" s="141"/>
      <c r="E28" s="101"/>
    </row>
    <row r="29" spans="2:14" x14ac:dyDescent="0.2">
      <c r="B29" s="322">
        <v>17</v>
      </c>
      <c r="C29" s="141"/>
      <c r="D29" s="141"/>
      <c r="E29" s="101"/>
    </row>
    <row r="30" spans="2:14" x14ac:dyDescent="0.2">
      <c r="B30" s="322">
        <v>18</v>
      </c>
      <c r="C30" s="141"/>
      <c r="D30" s="141"/>
      <c r="E30" s="101"/>
    </row>
    <row r="31" spans="2:14" x14ac:dyDescent="0.2">
      <c r="B31" s="321">
        <v>19</v>
      </c>
      <c r="C31" s="141"/>
      <c r="D31" s="141"/>
      <c r="E31" s="101"/>
    </row>
    <row r="32" spans="2:14" x14ac:dyDescent="0.2">
      <c r="B32" s="322">
        <v>20</v>
      </c>
      <c r="C32" s="141"/>
      <c r="D32" s="141"/>
      <c r="E32" s="101"/>
    </row>
    <row r="33" spans="2:5" x14ac:dyDescent="0.2">
      <c r="B33" s="322">
        <v>21</v>
      </c>
      <c r="C33" s="141"/>
      <c r="D33" s="141"/>
      <c r="E33" s="101"/>
    </row>
    <row r="34" spans="2:5" x14ac:dyDescent="0.2">
      <c r="B34" s="321">
        <v>22</v>
      </c>
      <c r="C34" s="141"/>
      <c r="D34" s="141"/>
      <c r="E34" s="101"/>
    </row>
    <row r="35" spans="2:5" x14ac:dyDescent="0.2">
      <c r="B35" s="322">
        <v>23</v>
      </c>
      <c r="C35" s="141"/>
      <c r="D35" s="141"/>
      <c r="E35" s="101"/>
    </row>
    <row r="36" spans="2:5" x14ac:dyDescent="0.2">
      <c r="B36" s="322">
        <v>24</v>
      </c>
      <c r="C36" s="141"/>
      <c r="D36" s="141"/>
      <c r="E36" s="101"/>
    </row>
    <row r="37" spans="2:5" x14ac:dyDescent="0.2">
      <c r="B37" s="321">
        <v>25</v>
      </c>
      <c r="C37" s="141"/>
      <c r="D37" s="141"/>
      <c r="E37" s="101"/>
    </row>
    <row r="38" spans="2:5" x14ac:dyDescent="0.2">
      <c r="B38" s="322">
        <v>26</v>
      </c>
      <c r="C38" s="141"/>
      <c r="D38" s="141"/>
      <c r="E38" s="101"/>
    </row>
    <row r="39" spans="2:5" x14ac:dyDescent="0.2">
      <c r="B39" s="322">
        <v>27</v>
      </c>
      <c r="C39" s="141"/>
      <c r="D39" s="141"/>
      <c r="E39" s="101"/>
    </row>
    <row r="40" spans="2:5" x14ac:dyDescent="0.2">
      <c r="B40" s="321">
        <v>28</v>
      </c>
      <c r="C40" s="141"/>
      <c r="D40" s="141"/>
      <c r="E40" s="101"/>
    </row>
    <row r="41" spans="2:5" x14ac:dyDescent="0.2">
      <c r="B41" s="322">
        <v>29</v>
      </c>
      <c r="C41" s="141"/>
      <c r="D41" s="141"/>
      <c r="E41" s="101"/>
    </row>
    <row r="42" spans="2:5" x14ac:dyDescent="0.2">
      <c r="B42" s="322">
        <v>30</v>
      </c>
      <c r="C42" s="141"/>
      <c r="D42" s="141"/>
      <c r="E42" s="101"/>
    </row>
    <row r="43" spans="2:5" x14ac:dyDescent="0.2">
      <c r="B43" s="321">
        <v>31</v>
      </c>
      <c r="C43" s="141"/>
      <c r="D43" s="141"/>
      <c r="E43" s="101"/>
    </row>
    <row r="44" spans="2:5" x14ac:dyDescent="0.2">
      <c r="B44" s="322">
        <v>32</v>
      </c>
      <c r="C44" s="141"/>
      <c r="D44" s="141"/>
      <c r="E44" s="101"/>
    </row>
    <row r="45" spans="2:5" x14ac:dyDescent="0.2">
      <c r="B45" s="322">
        <v>33</v>
      </c>
      <c r="C45" s="141"/>
      <c r="D45" s="141"/>
      <c r="E45" s="101"/>
    </row>
    <row r="46" spans="2:5" x14ac:dyDescent="0.2">
      <c r="B46" s="321">
        <v>34</v>
      </c>
      <c r="C46" s="141"/>
      <c r="D46" s="141"/>
      <c r="E46" s="101"/>
    </row>
    <row r="47" spans="2:5" x14ac:dyDescent="0.2">
      <c r="B47" s="322">
        <v>35</v>
      </c>
      <c r="C47" s="141"/>
      <c r="D47" s="141"/>
      <c r="E47" s="101"/>
    </row>
    <row r="48" spans="2:5" x14ac:dyDescent="0.2">
      <c r="B48" s="322">
        <v>36</v>
      </c>
      <c r="C48" s="141"/>
      <c r="D48" s="141"/>
      <c r="E48" s="101"/>
    </row>
    <row r="49" spans="2:19" x14ac:dyDescent="0.2">
      <c r="B49" s="321">
        <v>37</v>
      </c>
      <c r="C49" s="141"/>
      <c r="D49" s="141"/>
      <c r="E49" s="101"/>
    </row>
    <row r="50" spans="2:19" x14ac:dyDescent="0.2">
      <c r="B50" s="322">
        <v>38</v>
      </c>
      <c r="C50" s="141"/>
      <c r="D50" s="141"/>
      <c r="E50" s="101"/>
    </row>
    <row r="51" spans="2:19" x14ac:dyDescent="0.2">
      <c r="B51" s="321">
        <v>39</v>
      </c>
      <c r="C51" s="141"/>
      <c r="D51" s="141"/>
      <c r="E51" s="101"/>
    </row>
    <row r="52" spans="2:19" x14ac:dyDescent="0.2">
      <c r="B52" s="322">
        <v>40</v>
      </c>
      <c r="C52" s="349"/>
      <c r="D52" s="349"/>
      <c r="E52" s="350"/>
    </row>
    <row r="55" spans="2:19" hidden="1" x14ac:dyDescent="0.2">
      <c r="S55" s="90"/>
    </row>
    <row r="66" spans="12:16" hidden="1" x14ac:dyDescent="0.2">
      <c r="L66" s="100"/>
    </row>
    <row r="70" spans="12:16" hidden="1" x14ac:dyDescent="0.2">
      <c r="M70" s="92"/>
    </row>
    <row r="72" spans="12:16" hidden="1" x14ac:dyDescent="0.2">
      <c r="N72" s="90"/>
    </row>
    <row r="73" spans="12:16" hidden="1" x14ac:dyDescent="0.2">
      <c r="P73" s="90"/>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30" customWidth="1"/>
    <col min="2" max="16384" width="9.140625" style="330" hidden="1"/>
  </cols>
  <sheetData>
    <row r="1" spans="1:1" ht="13.5" customHeight="1" x14ac:dyDescent="0.25">
      <c r="A1" s="329" t="s">
        <v>773</v>
      </c>
    </row>
    <row r="2" spans="1:1" ht="15.75" x14ac:dyDescent="0.25">
      <c r="A2" s="331" t="s">
        <v>313</v>
      </c>
    </row>
    <row r="3" spans="1:1" ht="15.75" x14ac:dyDescent="0.25">
      <c r="A3" s="331" t="s">
        <v>312</v>
      </c>
    </row>
    <row r="4" spans="1:1" ht="15.75" x14ac:dyDescent="0.25">
      <c r="A4" s="331" t="s">
        <v>692</v>
      </c>
    </row>
    <row r="5" spans="1:1" ht="15.75" x14ac:dyDescent="0.25">
      <c r="A5" s="331" t="s">
        <v>693</v>
      </c>
    </row>
    <row r="6" spans="1:1" ht="15.75" x14ac:dyDescent="0.25">
      <c r="A6" s="331" t="s">
        <v>694</v>
      </c>
    </row>
    <row r="7" spans="1:1" ht="15.75" hidden="1" x14ac:dyDescent="0.25">
      <c r="A7" s="331"/>
    </row>
    <row r="8" spans="1:1" ht="15.75" hidden="1" x14ac:dyDescent="0.25">
      <c r="A8" s="331"/>
    </row>
    <row r="9" spans="1:1" ht="15.75" hidden="1" x14ac:dyDescent="0.25">
      <c r="A9" s="331"/>
    </row>
    <row r="10" spans="1:1" ht="15.75" hidden="1" x14ac:dyDescent="0.25">
      <c r="A10" s="332"/>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02" bestFit="1" customWidth="1"/>
    <col min="2" max="3" width="22.140625" style="102" bestFit="1" customWidth="1"/>
    <col min="4" max="4" width="20.140625" style="102" bestFit="1" customWidth="1"/>
    <col min="5" max="5" width="18.85546875" style="102" bestFit="1" customWidth="1"/>
    <col min="6" max="6" width="3.85546875" style="102" customWidth="1"/>
    <col min="7" max="7" width="34.7109375" style="102" customWidth="1"/>
    <col min="8" max="8" width="17.7109375" style="102" customWidth="1"/>
    <col min="9" max="9" width="12" style="102" customWidth="1"/>
    <col min="10" max="16384" width="9.140625" style="102"/>
  </cols>
  <sheetData>
    <row r="1" spans="1:9" ht="15.75" x14ac:dyDescent="0.25">
      <c r="A1" s="9" t="s">
        <v>257</v>
      </c>
    </row>
    <row r="2" spans="1:9" ht="15.75" x14ac:dyDescent="0.25">
      <c r="A2" s="9" t="s">
        <v>255</v>
      </c>
    </row>
    <row r="3" spans="1:9" ht="15.75" x14ac:dyDescent="0.25">
      <c r="A3" s="9"/>
      <c r="C3" s="128" t="s">
        <v>258</v>
      </c>
      <c r="D3" s="128" t="s">
        <v>259</v>
      </c>
      <c r="E3" s="128" t="s">
        <v>260</v>
      </c>
      <c r="F3" s="128"/>
      <c r="G3" s="130" t="s">
        <v>261</v>
      </c>
      <c r="H3" s="131" t="str">
        <f>'1. Information'!D11</f>
        <v>Placer</v>
      </c>
    </row>
    <row r="4" spans="1:9" ht="15.75" x14ac:dyDescent="0.25">
      <c r="A4" s="17" t="s">
        <v>9</v>
      </c>
      <c r="B4" s="17" t="s">
        <v>21</v>
      </c>
      <c r="C4" s="17" t="s">
        <v>28</v>
      </c>
      <c r="D4" s="17" t="s">
        <v>29</v>
      </c>
      <c r="E4" s="17" t="s">
        <v>30</v>
      </c>
      <c r="F4" s="17"/>
      <c r="H4" s="17"/>
    </row>
    <row r="5" spans="1:9" ht="15.75" x14ac:dyDescent="0.25">
      <c r="A5" s="102" t="s">
        <v>36</v>
      </c>
      <c r="B5" s="129">
        <v>70551654.329999998</v>
      </c>
      <c r="C5" s="129">
        <f>B5*0.76</f>
        <v>53619257.290799998</v>
      </c>
      <c r="D5" s="129">
        <f>B5*0.19</f>
        <v>13404814.322699999</v>
      </c>
      <c r="E5" s="129">
        <f>B5*0.05</f>
        <v>3527582.7165000001</v>
      </c>
      <c r="F5" s="129"/>
      <c r="G5" s="17" t="s">
        <v>265</v>
      </c>
      <c r="H5" s="17" t="s">
        <v>266</v>
      </c>
      <c r="I5" s="9" t="s">
        <v>267</v>
      </c>
    </row>
    <row r="6" spans="1:9" x14ac:dyDescent="0.2">
      <c r="A6" s="102" t="s">
        <v>93</v>
      </c>
      <c r="B6" s="129">
        <v>1499512.8499999999</v>
      </c>
      <c r="C6" s="129">
        <f t="shared" ref="C6:C63" si="0">B6*0.76</f>
        <v>1139629.7659999998</v>
      </c>
      <c r="D6" s="129">
        <f t="shared" ref="D6:D63" si="1">B6*0.19</f>
        <v>284907.44149999996</v>
      </c>
      <c r="E6" s="129">
        <f t="shared" ref="E6:E63" si="2">B6*0.05</f>
        <v>74975.642500000002</v>
      </c>
      <c r="F6" s="129"/>
      <c r="G6" s="133" t="s">
        <v>264</v>
      </c>
      <c r="H6" s="132" t="str">
        <f>IF(SUM('2. Component Summary'!D27:H27)='2. Component Summary'!I27,"OK","ERROR")</f>
        <v>OK</v>
      </c>
      <c r="I6" s="102" t="s">
        <v>263</v>
      </c>
    </row>
    <row r="7" spans="1:9" x14ac:dyDescent="0.2">
      <c r="A7" s="102" t="s">
        <v>37</v>
      </c>
      <c r="B7" s="129">
        <v>2931915.6899999995</v>
      </c>
      <c r="C7" s="129">
        <f t="shared" si="0"/>
        <v>2228255.9243999994</v>
      </c>
      <c r="D7" s="129">
        <f t="shared" si="1"/>
        <v>557063.98109999986</v>
      </c>
      <c r="E7" s="129">
        <f t="shared" si="2"/>
        <v>146595.78449999998</v>
      </c>
      <c r="F7" s="129"/>
      <c r="G7" s="133" t="s">
        <v>268</v>
      </c>
      <c r="H7" s="132" t="str">
        <f>IF('2. Component Summary'!D40*0.05&gt;VLOOKUP(H3,SCO_Distribution,2,FALSE),"ERROR","OK")</f>
        <v>OK</v>
      </c>
      <c r="I7" s="103" t="s">
        <v>270</v>
      </c>
    </row>
    <row r="8" spans="1:9" x14ac:dyDescent="0.2">
      <c r="A8" s="102" t="s">
        <v>256</v>
      </c>
      <c r="B8" s="129">
        <v>5994545.0099999988</v>
      </c>
      <c r="C8" s="129">
        <f t="shared" si="0"/>
        <v>4555854.2075999994</v>
      </c>
      <c r="D8" s="129">
        <f t="shared" si="1"/>
        <v>1138963.5518999998</v>
      </c>
      <c r="E8" s="129">
        <f t="shared" si="2"/>
        <v>299727.25049999997</v>
      </c>
      <c r="F8" s="129"/>
      <c r="G8" s="133" t="s">
        <v>269</v>
      </c>
      <c r="H8" s="132" t="str">
        <f>IF(ISBLANK('2. Component Summary'!D46),"ERROR","OK")</f>
        <v>OK</v>
      </c>
      <c r="I8" s="103" t="s">
        <v>262</v>
      </c>
    </row>
    <row r="9" spans="1:9" x14ac:dyDescent="0.2">
      <c r="A9" s="102" t="s">
        <v>39</v>
      </c>
      <c r="B9" s="129">
        <v>11405471.799999999</v>
      </c>
      <c r="C9" s="129">
        <f t="shared" si="0"/>
        <v>8668158.568</v>
      </c>
      <c r="D9" s="129">
        <f t="shared" si="1"/>
        <v>2167039.642</v>
      </c>
      <c r="E9" s="129">
        <f t="shared" si="2"/>
        <v>570273.59</v>
      </c>
      <c r="F9" s="129"/>
      <c r="G9" s="133" t="s">
        <v>271</v>
      </c>
      <c r="H9" s="132" t="str">
        <f>IF(ISBLANK('2. Component Summary'!I14),"ERROR","OK")</f>
        <v>OK</v>
      </c>
      <c r="I9" s="102" t="s">
        <v>272</v>
      </c>
    </row>
    <row r="10" spans="1:9" x14ac:dyDescent="0.2">
      <c r="A10" s="102" t="s">
        <v>40</v>
      </c>
      <c r="B10" s="129">
        <v>3208867.31</v>
      </c>
      <c r="C10" s="129">
        <f t="shared" si="0"/>
        <v>2438739.1556000002</v>
      </c>
      <c r="D10" s="129">
        <f t="shared" si="1"/>
        <v>609684.78890000004</v>
      </c>
      <c r="E10" s="129">
        <f t="shared" si="2"/>
        <v>160443.36550000001</v>
      </c>
      <c r="F10" s="129"/>
      <c r="G10" s="133" t="s">
        <v>273</v>
      </c>
      <c r="H10" s="132" t="str">
        <f>IF(ISBLANK('2. Component Summary'!F19),"ERROR","OK")</f>
        <v>OK</v>
      </c>
      <c r="I10" s="102" t="s">
        <v>274</v>
      </c>
    </row>
    <row r="11" spans="1:9" x14ac:dyDescent="0.2">
      <c r="A11" s="102" t="s">
        <v>41</v>
      </c>
      <c r="B11" s="129">
        <v>2568596.2199999997</v>
      </c>
      <c r="C11" s="129">
        <f t="shared" si="0"/>
        <v>1952133.1271999998</v>
      </c>
      <c r="D11" s="129">
        <f t="shared" si="1"/>
        <v>488033.28179999994</v>
      </c>
      <c r="E11" s="129">
        <f t="shared" si="2"/>
        <v>128429.81099999999</v>
      </c>
      <c r="F11" s="129"/>
    </row>
    <row r="12" spans="1:9" x14ac:dyDescent="0.2">
      <c r="A12" s="102" t="s">
        <v>42</v>
      </c>
      <c r="B12" s="129">
        <v>45360350.140000008</v>
      </c>
      <c r="C12" s="129">
        <f t="shared" si="0"/>
        <v>34473866.106400006</v>
      </c>
      <c r="D12" s="129">
        <f t="shared" si="1"/>
        <v>8618466.5266000014</v>
      </c>
      <c r="E12" s="129">
        <f t="shared" si="2"/>
        <v>2268017.5070000007</v>
      </c>
      <c r="F12" s="129"/>
    </row>
    <row r="13" spans="1:9" x14ac:dyDescent="0.2">
      <c r="A13" s="102" t="s">
        <v>43</v>
      </c>
      <c r="B13" s="129">
        <v>2728833.71</v>
      </c>
      <c r="C13" s="129">
        <f t="shared" si="0"/>
        <v>2073913.6196000001</v>
      </c>
      <c r="D13" s="129">
        <f t="shared" si="1"/>
        <v>518478.40490000002</v>
      </c>
      <c r="E13" s="129">
        <f t="shared" si="2"/>
        <v>136441.68549999999</v>
      </c>
      <c r="F13" s="129"/>
    </row>
    <row r="14" spans="1:9" x14ac:dyDescent="0.2">
      <c r="A14" s="102" t="s">
        <v>44</v>
      </c>
      <c r="B14" s="129">
        <v>7928641.3099999987</v>
      </c>
      <c r="C14" s="129">
        <f t="shared" si="0"/>
        <v>6025767.3955999995</v>
      </c>
      <c r="D14" s="129">
        <f t="shared" si="1"/>
        <v>1506441.8488999999</v>
      </c>
      <c r="E14" s="129">
        <f t="shared" si="2"/>
        <v>396432.06549999997</v>
      </c>
      <c r="F14" s="129"/>
    </row>
    <row r="15" spans="1:9" x14ac:dyDescent="0.2">
      <c r="A15" s="102" t="s">
        <v>45</v>
      </c>
      <c r="B15" s="129">
        <v>49459289.239999995</v>
      </c>
      <c r="C15" s="129">
        <f t="shared" si="0"/>
        <v>37589059.822399996</v>
      </c>
      <c r="D15" s="129">
        <f t="shared" si="1"/>
        <v>9397264.9555999991</v>
      </c>
      <c r="E15" s="129">
        <f t="shared" si="2"/>
        <v>2472964.4619999998</v>
      </c>
      <c r="F15" s="129"/>
    </row>
    <row r="16" spans="1:9" x14ac:dyDescent="0.2">
      <c r="A16" s="102" t="s">
        <v>46</v>
      </c>
      <c r="B16" s="129">
        <v>2777161.3</v>
      </c>
      <c r="C16" s="129">
        <f t="shared" si="0"/>
        <v>2110642.588</v>
      </c>
      <c r="D16" s="129">
        <f t="shared" si="1"/>
        <v>527660.647</v>
      </c>
      <c r="E16" s="129">
        <f t="shared" si="2"/>
        <v>138858.065</v>
      </c>
      <c r="F16" s="129"/>
    </row>
    <row r="17" spans="1:6" x14ac:dyDescent="0.2">
      <c r="A17" s="102" t="s">
        <v>47</v>
      </c>
      <c r="B17" s="129">
        <v>7058805.6600000011</v>
      </c>
      <c r="C17" s="129">
        <f t="shared" si="0"/>
        <v>5364692.3016000008</v>
      </c>
      <c r="D17" s="129">
        <f t="shared" si="1"/>
        <v>1341173.0754000002</v>
      </c>
      <c r="E17" s="129">
        <f t="shared" si="2"/>
        <v>352940.28300000005</v>
      </c>
      <c r="F17" s="129"/>
    </row>
    <row r="18" spans="1:6" x14ac:dyDescent="0.2">
      <c r="A18" s="102" t="s">
        <v>48</v>
      </c>
      <c r="B18" s="129">
        <v>9759832.0800000001</v>
      </c>
      <c r="C18" s="129">
        <f t="shared" si="0"/>
        <v>7417472.3808000004</v>
      </c>
      <c r="D18" s="129">
        <f t="shared" si="1"/>
        <v>1854368.0952000001</v>
      </c>
      <c r="E18" s="129">
        <f t="shared" si="2"/>
        <v>487991.60400000005</v>
      </c>
      <c r="F18" s="129"/>
    </row>
    <row r="19" spans="1:6" x14ac:dyDescent="0.2">
      <c r="A19" s="102" t="s">
        <v>49</v>
      </c>
      <c r="B19" s="129">
        <v>1843374.33</v>
      </c>
      <c r="C19" s="129">
        <f t="shared" si="0"/>
        <v>1400964.4908</v>
      </c>
      <c r="D19" s="129">
        <f t="shared" si="1"/>
        <v>350241.12270000001</v>
      </c>
      <c r="E19" s="129">
        <f t="shared" si="2"/>
        <v>92168.71650000001</v>
      </c>
      <c r="F19" s="129"/>
    </row>
    <row r="20" spans="1:6" x14ac:dyDescent="0.2">
      <c r="A20" s="102" t="s">
        <v>50</v>
      </c>
      <c r="B20" s="129">
        <v>42775932.490000002</v>
      </c>
      <c r="C20" s="129">
        <f t="shared" si="0"/>
        <v>32509708.692400001</v>
      </c>
      <c r="D20" s="129">
        <f t="shared" si="1"/>
        <v>8127427.1731000002</v>
      </c>
      <c r="E20" s="129">
        <f t="shared" si="2"/>
        <v>2138796.6245000004</v>
      </c>
      <c r="F20" s="129"/>
    </row>
    <row r="21" spans="1:6" x14ac:dyDescent="0.2">
      <c r="A21" s="102" t="s">
        <v>51</v>
      </c>
      <c r="B21" s="129">
        <v>8142509.4199999999</v>
      </c>
      <c r="C21" s="129">
        <f t="shared" si="0"/>
        <v>6188307.1591999996</v>
      </c>
      <c r="D21" s="129">
        <f t="shared" si="1"/>
        <v>1547076.7897999999</v>
      </c>
      <c r="E21" s="129">
        <f t="shared" si="2"/>
        <v>407125.47100000002</v>
      </c>
      <c r="F21" s="129"/>
    </row>
    <row r="22" spans="1:6" x14ac:dyDescent="0.2">
      <c r="A22" s="102" t="s">
        <v>52</v>
      </c>
      <c r="B22" s="129">
        <v>3954947.83</v>
      </c>
      <c r="C22" s="129">
        <f t="shared" si="0"/>
        <v>3005760.3508000001</v>
      </c>
      <c r="D22" s="129">
        <f t="shared" si="1"/>
        <v>751440.08770000003</v>
      </c>
      <c r="E22" s="129">
        <f t="shared" si="2"/>
        <v>197747.39150000003</v>
      </c>
      <c r="F22" s="129"/>
    </row>
    <row r="23" spans="1:6" x14ac:dyDescent="0.2">
      <c r="A23" s="102" t="s">
        <v>53</v>
      </c>
      <c r="B23" s="129">
        <v>2718985.63</v>
      </c>
      <c r="C23" s="129">
        <f t="shared" si="0"/>
        <v>2066429.0788</v>
      </c>
      <c r="D23" s="129">
        <f t="shared" si="1"/>
        <v>516607.2697</v>
      </c>
      <c r="E23" s="129">
        <f t="shared" si="2"/>
        <v>135949.28150000001</v>
      </c>
      <c r="F23" s="129"/>
    </row>
    <row r="24" spans="1:6" x14ac:dyDescent="0.2">
      <c r="A24" s="102" t="s">
        <v>54</v>
      </c>
      <c r="B24" s="129">
        <v>562799427.95000005</v>
      </c>
      <c r="C24" s="129">
        <f t="shared" si="0"/>
        <v>427727565.24200004</v>
      </c>
      <c r="D24" s="129">
        <f t="shared" si="1"/>
        <v>106931891.31050001</v>
      </c>
      <c r="E24" s="129">
        <f t="shared" si="2"/>
        <v>28139971.397500005</v>
      </c>
      <c r="F24" s="129"/>
    </row>
    <row r="25" spans="1:6" x14ac:dyDescent="0.2">
      <c r="A25" s="102" t="s">
        <v>55</v>
      </c>
      <c r="B25" s="129">
        <v>8618217.0300000012</v>
      </c>
      <c r="C25" s="129">
        <f t="shared" si="0"/>
        <v>6549844.9428000012</v>
      </c>
      <c r="D25" s="129">
        <f t="shared" si="1"/>
        <v>1637461.2357000003</v>
      </c>
      <c r="E25" s="129">
        <f t="shared" si="2"/>
        <v>430910.85150000011</v>
      </c>
      <c r="F25" s="129"/>
    </row>
    <row r="26" spans="1:6" x14ac:dyDescent="0.2">
      <c r="A26" s="102" t="s">
        <v>56</v>
      </c>
      <c r="B26" s="129">
        <v>11207287.699999999</v>
      </c>
      <c r="C26" s="129">
        <f t="shared" si="0"/>
        <v>8517538.6519999988</v>
      </c>
      <c r="D26" s="129">
        <f t="shared" si="1"/>
        <v>2129384.6629999997</v>
      </c>
      <c r="E26" s="129">
        <f t="shared" si="2"/>
        <v>560364.38500000001</v>
      </c>
      <c r="F26" s="129"/>
    </row>
    <row r="27" spans="1:6" x14ac:dyDescent="0.2">
      <c r="A27" s="102" t="s">
        <v>57</v>
      </c>
      <c r="B27" s="129">
        <v>1848530.92</v>
      </c>
      <c r="C27" s="129">
        <f t="shared" si="0"/>
        <v>1404883.4992</v>
      </c>
      <c r="D27" s="129">
        <f t="shared" si="1"/>
        <v>351220.87479999999</v>
      </c>
      <c r="E27" s="129">
        <f t="shared" si="2"/>
        <v>92426.546000000002</v>
      </c>
      <c r="F27" s="129"/>
    </row>
    <row r="28" spans="1:6" x14ac:dyDescent="0.2">
      <c r="A28" s="102" t="s">
        <v>58</v>
      </c>
      <c r="B28" s="129">
        <v>4823051.5200000005</v>
      </c>
      <c r="C28" s="129">
        <f t="shared" si="0"/>
        <v>3665519.1552000004</v>
      </c>
      <c r="D28" s="129">
        <f t="shared" si="1"/>
        <v>916379.7888000001</v>
      </c>
      <c r="E28" s="129">
        <f t="shared" si="2"/>
        <v>241152.57600000003</v>
      </c>
      <c r="F28" s="129"/>
    </row>
    <row r="29" spans="1:6" x14ac:dyDescent="0.2">
      <c r="A29" s="102" t="s">
        <v>59</v>
      </c>
      <c r="B29" s="129">
        <v>14640569.48</v>
      </c>
      <c r="C29" s="129">
        <f t="shared" si="0"/>
        <v>11126832.8048</v>
      </c>
      <c r="D29" s="129">
        <f t="shared" si="1"/>
        <v>2781708.2012</v>
      </c>
      <c r="E29" s="129">
        <f t="shared" si="2"/>
        <v>732028.47400000005</v>
      </c>
      <c r="F29" s="129"/>
    </row>
    <row r="30" spans="1:6" x14ac:dyDescent="0.2">
      <c r="A30" s="102" t="s">
        <v>60</v>
      </c>
      <c r="B30" s="129">
        <v>1685960.2599999998</v>
      </c>
      <c r="C30" s="129">
        <f t="shared" si="0"/>
        <v>1281329.7975999999</v>
      </c>
      <c r="D30" s="129">
        <f t="shared" si="1"/>
        <v>320332.44939999998</v>
      </c>
      <c r="E30" s="129">
        <f t="shared" si="2"/>
        <v>84298.012999999992</v>
      </c>
      <c r="F30" s="129"/>
    </row>
    <row r="31" spans="1:6" x14ac:dyDescent="0.2">
      <c r="A31" s="102" t="s">
        <v>61</v>
      </c>
      <c r="B31" s="129">
        <v>1795078.7</v>
      </c>
      <c r="C31" s="129">
        <f t="shared" si="0"/>
        <v>1364259.8119999999</v>
      </c>
      <c r="D31" s="129">
        <f t="shared" si="1"/>
        <v>341064.95299999998</v>
      </c>
      <c r="E31" s="129">
        <f t="shared" si="2"/>
        <v>89753.934999999998</v>
      </c>
      <c r="F31" s="129"/>
    </row>
    <row r="32" spans="1:6" x14ac:dyDescent="0.2">
      <c r="A32" s="102" t="s">
        <v>62</v>
      </c>
      <c r="B32" s="129">
        <v>23244033.949999992</v>
      </c>
      <c r="C32" s="129">
        <f t="shared" si="0"/>
        <v>17665465.801999994</v>
      </c>
      <c r="D32" s="129">
        <f t="shared" si="1"/>
        <v>4416366.4504999984</v>
      </c>
      <c r="E32" s="129">
        <f t="shared" si="2"/>
        <v>1162201.6974999995</v>
      </c>
      <c r="F32" s="129"/>
    </row>
    <row r="33" spans="1:6" x14ac:dyDescent="0.2">
      <c r="A33" s="102" t="s">
        <v>63</v>
      </c>
      <c r="B33" s="129">
        <v>6536717.3899999997</v>
      </c>
      <c r="C33" s="129">
        <f t="shared" si="0"/>
        <v>4967905.2164000003</v>
      </c>
      <c r="D33" s="129">
        <f t="shared" si="1"/>
        <v>1241976.3041000001</v>
      </c>
      <c r="E33" s="129">
        <f t="shared" si="2"/>
        <v>326835.86950000003</v>
      </c>
      <c r="F33" s="129"/>
    </row>
    <row r="34" spans="1:6" x14ac:dyDescent="0.2">
      <c r="A34" s="102" t="s">
        <v>64</v>
      </c>
      <c r="B34" s="129">
        <v>5205259.92</v>
      </c>
      <c r="C34" s="129">
        <f t="shared" si="0"/>
        <v>3955997.5392</v>
      </c>
      <c r="D34" s="129">
        <f t="shared" si="1"/>
        <v>988999.3848</v>
      </c>
      <c r="E34" s="129">
        <f t="shared" si="2"/>
        <v>260262.99600000001</v>
      </c>
      <c r="F34" s="129"/>
    </row>
    <row r="35" spans="1:6" x14ac:dyDescent="0.2">
      <c r="A35" s="102" t="s">
        <v>65</v>
      </c>
      <c r="B35" s="129">
        <v>161768522.68000001</v>
      </c>
      <c r="C35" s="129">
        <f t="shared" si="0"/>
        <v>122944077.2368</v>
      </c>
      <c r="D35" s="129">
        <f t="shared" si="1"/>
        <v>30736019.3092</v>
      </c>
      <c r="E35" s="129">
        <f t="shared" si="2"/>
        <v>8088426.1340000005</v>
      </c>
      <c r="F35" s="129"/>
    </row>
    <row r="36" spans="1:6" x14ac:dyDescent="0.2">
      <c r="A36" s="102" t="s">
        <v>66</v>
      </c>
      <c r="B36" s="129">
        <v>13984445.129999997</v>
      </c>
      <c r="C36" s="129">
        <f t="shared" si="0"/>
        <v>10628178.298799997</v>
      </c>
      <c r="D36" s="129">
        <f t="shared" si="1"/>
        <v>2657044.5746999993</v>
      </c>
      <c r="E36" s="129">
        <f t="shared" si="2"/>
        <v>699222.2564999999</v>
      </c>
      <c r="F36" s="129"/>
    </row>
    <row r="37" spans="1:6" x14ac:dyDescent="0.2">
      <c r="A37" s="102" t="s">
        <v>67</v>
      </c>
      <c r="B37" s="129">
        <v>2467653.1999999997</v>
      </c>
      <c r="C37" s="129">
        <f t="shared" si="0"/>
        <v>1875416.4319999998</v>
      </c>
      <c r="D37" s="129">
        <f t="shared" si="1"/>
        <v>468854.10799999995</v>
      </c>
      <c r="E37" s="129">
        <f t="shared" si="2"/>
        <v>123382.65999999999</v>
      </c>
      <c r="F37" s="129"/>
    </row>
    <row r="38" spans="1:6" x14ac:dyDescent="0.2">
      <c r="A38" s="102" t="s">
        <v>68</v>
      </c>
      <c r="B38" s="129">
        <v>107758676.78999998</v>
      </c>
      <c r="C38" s="129">
        <f t="shared" si="0"/>
        <v>81896594.360399976</v>
      </c>
      <c r="D38" s="129">
        <f t="shared" si="1"/>
        <v>20474148.590099994</v>
      </c>
      <c r="E38" s="129">
        <f t="shared" si="2"/>
        <v>5387933.8394999988</v>
      </c>
      <c r="F38" s="129"/>
    </row>
    <row r="39" spans="1:6" x14ac:dyDescent="0.2">
      <c r="A39" s="102" t="s">
        <v>69</v>
      </c>
      <c r="B39" s="129">
        <v>64816236.610000007</v>
      </c>
      <c r="C39" s="129">
        <f t="shared" si="0"/>
        <v>49260339.823600009</v>
      </c>
      <c r="D39" s="129">
        <f t="shared" si="1"/>
        <v>12315084.955900002</v>
      </c>
      <c r="E39" s="129">
        <f t="shared" si="2"/>
        <v>3240811.8305000006</v>
      </c>
      <c r="F39" s="129"/>
    </row>
    <row r="40" spans="1:6" x14ac:dyDescent="0.2">
      <c r="A40" s="102" t="s">
        <v>70</v>
      </c>
      <c r="B40" s="129">
        <v>3734424.29</v>
      </c>
      <c r="C40" s="129">
        <f t="shared" si="0"/>
        <v>2838162.4604000002</v>
      </c>
      <c r="D40" s="129">
        <f t="shared" si="1"/>
        <v>709540.61510000005</v>
      </c>
      <c r="E40" s="129">
        <f t="shared" si="2"/>
        <v>186721.2145</v>
      </c>
      <c r="F40" s="129"/>
    </row>
    <row r="41" spans="1:6" x14ac:dyDescent="0.2">
      <c r="A41" s="102" t="s">
        <v>71</v>
      </c>
      <c r="B41" s="129">
        <v>105985451.15000001</v>
      </c>
      <c r="C41" s="129">
        <f t="shared" si="0"/>
        <v>80548942.874000013</v>
      </c>
      <c r="D41" s="129">
        <f t="shared" si="1"/>
        <v>20137235.718500003</v>
      </c>
      <c r="E41" s="129">
        <f t="shared" si="2"/>
        <v>5299272.557500001</v>
      </c>
      <c r="F41" s="129"/>
    </row>
    <row r="42" spans="1:6" x14ac:dyDescent="0.2">
      <c r="A42" s="102" t="s">
        <v>72</v>
      </c>
      <c r="B42" s="129">
        <v>162263869.34999999</v>
      </c>
      <c r="C42" s="129">
        <f t="shared" si="0"/>
        <v>123320540.706</v>
      </c>
      <c r="D42" s="129">
        <f t="shared" si="1"/>
        <v>30830135.1765</v>
      </c>
      <c r="E42" s="129">
        <f t="shared" si="2"/>
        <v>8113193.4675000003</v>
      </c>
      <c r="F42" s="129"/>
    </row>
    <row r="43" spans="1:6" x14ac:dyDescent="0.2">
      <c r="A43" s="102" t="s">
        <v>73</v>
      </c>
      <c r="B43" s="129">
        <v>36784240.540000007</v>
      </c>
      <c r="C43" s="129">
        <f t="shared" si="0"/>
        <v>27956022.810400005</v>
      </c>
      <c r="D43" s="129">
        <f t="shared" si="1"/>
        <v>6989005.7026000014</v>
      </c>
      <c r="E43" s="129">
        <f t="shared" si="2"/>
        <v>1839212.0270000005</v>
      </c>
      <c r="F43" s="129"/>
    </row>
    <row r="44" spans="1:6" x14ac:dyDescent="0.2">
      <c r="A44" s="102" t="s">
        <v>74</v>
      </c>
      <c r="B44" s="129">
        <v>34063364.469999999</v>
      </c>
      <c r="C44" s="129">
        <f t="shared" si="0"/>
        <v>25888156.997200001</v>
      </c>
      <c r="D44" s="129">
        <f t="shared" si="1"/>
        <v>6472039.2493000003</v>
      </c>
      <c r="E44" s="129">
        <f t="shared" si="2"/>
        <v>1703168.2235000001</v>
      </c>
      <c r="F44" s="129"/>
    </row>
    <row r="45" spans="1:6" x14ac:dyDescent="0.2">
      <c r="A45" s="102" t="s">
        <v>75</v>
      </c>
      <c r="B45" s="129">
        <v>13341171.349999998</v>
      </c>
      <c r="C45" s="129">
        <f t="shared" si="0"/>
        <v>10139290.225999998</v>
      </c>
      <c r="D45" s="129">
        <f t="shared" si="1"/>
        <v>2534822.5564999995</v>
      </c>
      <c r="E45" s="129">
        <f t="shared" si="2"/>
        <v>667058.56749999989</v>
      </c>
      <c r="F45" s="129"/>
    </row>
    <row r="46" spans="1:6" x14ac:dyDescent="0.2">
      <c r="A46" s="102" t="s">
        <v>76</v>
      </c>
      <c r="B46" s="129">
        <v>32446715.590000004</v>
      </c>
      <c r="C46" s="129">
        <f t="shared" si="0"/>
        <v>24659503.848400004</v>
      </c>
      <c r="D46" s="129">
        <f t="shared" si="1"/>
        <v>6164875.9621000011</v>
      </c>
      <c r="E46" s="129">
        <f t="shared" si="2"/>
        <v>1622335.7795000002</v>
      </c>
      <c r="F46" s="129"/>
    </row>
    <row r="47" spans="1:6" x14ac:dyDescent="0.2">
      <c r="A47" s="102" t="s">
        <v>77</v>
      </c>
      <c r="B47" s="129">
        <v>22984920.520000003</v>
      </c>
      <c r="C47" s="129">
        <f t="shared" si="0"/>
        <v>17468539.595200002</v>
      </c>
      <c r="D47" s="129">
        <f t="shared" si="1"/>
        <v>4367134.8988000005</v>
      </c>
      <c r="E47" s="129">
        <f t="shared" si="2"/>
        <v>1149246.0260000003</v>
      </c>
      <c r="F47" s="129"/>
    </row>
    <row r="48" spans="1:6" x14ac:dyDescent="0.2">
      <c r="A48" s="102" t="s">
        <v>78</v>
      </c>
      <c r="B48" s="129">
        <v>89754925.079999998</v>
      </c>
      <c r="C48" s="129">
        <f t="shared" si="0"/>
        <v>68213743.060800001</v>
      </c>
      <c r="D48" s="129">
        <f t="shared" si="1"/>
        <v>17053435.7652</v>
      </c>
      <c r="E48" s="129">
        <f t="shared" si="2"/>
        <v>4487746.2539999997</v>
      </c>
      <c r="F48" s="129"/>
    </row>
    <row r="49" spans="1:6" x14ac:dyDescent="0.2">
      <c r="A49" s="102" t="s">
        <v>79</v>
      </c>
      <c r="B49" s="129">
        <v>14340650.48</v>
      </c>
      <c r="C49" s="129">
        <f t="shared" si="0"/>
        <v>10898894.364800001</v>
      </c>
      <c r="D49" s="129">
        <f t="shared" si="1"/>
        <v>2724723.5912000001</v>
      </c>
      <c r="E49" s="129">
        <f t="shared" si="2"/>
        <v>717032.52400000009</v>
      </c>
      <c r="F49" s="129"/>
    </row>
    <row r="50" spans="1:6" x14ac:dyDescent="0.2">
      <c r="A50" s="102" t="s">
        <v>80</v>
      </c>
      <c r="B50" s="129">
        <v>9451466.3299999982</v>
      </c>
      <c r="C50" s="129">
        <f t="shared" si="0"/>
        <v>7183114.4107999988</v>
      </c>
      <c r="D50" s="129">
        <f t="shared" si="1"/>
        <v>1795778.6026999997</v>
      </c>
      <c r="E50" s="129">
        <f t="shared" si="2"/>
        <v>472573.31649999996</v>
      </c>
      <c r="F50" s="129"/>
    </row>
    <row r="51" spans="1:6" x14ac:dyDescent="0.2">
      <c r="A51" s="102" t="s">
        <v>81</v>
      </c>
      <c r="B51" s="129">
        <v>1543875.5100000002</v>
      </c>
      <c r="C51" s="129">
        <f t="shared" si="0"/>
        <v>1173345.3876000002</v>
      </c>
      <c r="D51" s="129">
        <f t="shared" si="1"/>
        <v>293336.34690000006</v>
      </c>
      <c r="E51" s="129">
        <f t="shared" si="2"/>
        <v>77193.775500000018</v>
      </c>
      <c r="F51" s="129"/>
    </row>
    <row r="52" spans="1:6" x14ac:dyDescent="0.2">
      <c r="A52" s="102" t="s">
        <v>82</v>
      </c>
      <c r="B52" s="129">
        <v>3180379.8300000005</v>
      </c>
      <c r="C52" s="129">
        <f t="shared" si="0"/>
        <v>2417088.6708000004</v>
      </c>
      <c r="D52" s="129">
        <f t="shared" si="1"/>
        <v>604272.16770000011</v>
      </c>
      <c r="E52" s="129">
        <f t="shared" si="2"/>
        <v>159018.99150000003</v>
      </c>
      <c r="F52" s="129"/>
    </row>
    <row r="53" spans="1:6" x14ac:dyDescent="0.2">
      <c r="A53" s="102" t="s">
        <v>83</v>
      </c>
      <c r="B53" s="129">
        <v>19695352.549999997</v>
      </c>
      <c r="C53" s="129">
        <f t="shared" si="0"/>
        <v>14968467.937999997</v>
      </c>
      <c r="D53" s="129">
        <f t="shared" si="1"/>
        <v>3742116.9844999993</v>
      </c>
      <c r="E53" s="129">
        <f t="shared" si="2"/>
        <v>984767.62749999994</v>
      </c>
      <c r="F53" s="129"/>
    </row>
    <row r="54" spans="1:6" x14ac:dyDescent="0.2">
      <c r="A54" s="102" t="s">
        <v>84</v>
      </c>
      <c r="B54" s="129">
        <v>22448346.500000004</v>
      </c>
      <c r="C54" s="129">
        <f t="shared" si="0"/>
        <v>17060743.340000004</v>
      </c>
      <c r="D54" s="129">
        <f t="shared" si="1"/>
        <v>4265185.8350000009</v>
      </c>
      <c r="E54" s="129">
        <f t="shared" si="2"/>
        <v>1122417.3250000002</v>
      </c>
      <c r="F54" s="129"/>
    </row>
    <row r="55" spans="1:6" x14ac:dyDescent="0.2">
      <c r="A55" s="102" t="s">
        <v>85</v>
      </c>
      <c r="B55" s="129">
        <v>25846252.59</v>
      </c>
      <c r="C55" s="129">
        <f t="shared" si="0"/>
        <v>19643151.968400002</v>
      </c>
      <c r="D55" s="129">
        <f t="shared" si="1"/>
        <v>4910787.9921000004</v>
      </c>
      <c r="E55" s="129">
        <f t="shared" si="2"/>
        <v>1292312.6295</v>
      </c>
      <c r="F55" s="129"/>
    </row>
    <row r="56" spans="1:6" x14ac:dyDescent="0.2">
      <c r="A56" s="102" t="s">
        <v>177</v>
      </c>
      <c r="B56" s="129">
        <v>8720457.4700000007</v>
      </c>
      <c r="C56" s="129">
        <f t="shared" si="0"/>
        <v>6627547.6772000007</v>
      </c>
      <c r="D56" s="129">
        <f t="shared" si="1"/>
        <v>1656886.9193000002</v>
      </c>
      <c r="E56" s="129">
        <f t="shared" si="2"/>
        <v>436022.87350000005</v>
      </c>
      <c r="F56" s="129"/>
    </row>
    <row r="57" spans="1:6" x14ac:dyDescent="0.2">
      <c r="A57" s="102" t="s">
        <v>86</v>
      </c>
      <c r="B57" s="129">
        <v>3817793.55</v>
      </c>
      <c r="C57" s="129">
        <f t="shared" si="0"/>
        <v>2901523.0979999998</v>
      </c>
      <c r="D57" s="129">
        <f t="shared" si="1"/>
        <v>725380.77449999994</v>
      </c>
      <c r="E57" s="129">
        <f t="shared" si="2"/>
        <v>190889.67749999999</v>
      </c>
      <c r="F57" s="129"/>
    </row>
    <row r="58" spans="1:6" x14ac:dyDescent="0.2">
      <c r="A58" s="102" t="s">
        <v>87</v>
      </c>
      <c r="B58" s="129">
        <v>11170390.67</v>
      </c>
      <c r="C58" s="129">
        <f t="shared" si="0"/>
        <v>8489496.9091999996</v>
      </c>
      <c r="D58" s="129">
        <f t="shared" si="1"/>
        <v>2122374.2272999999</v>
      </c>
      <c r="E58" s="129">
        <f t="shared" si="2"/>
        <v>558519.53350000002</v>
      </c>
      <c r="F58" s="129"/>
    </row>
    <row r="59" spans="1:6" x14ac:dyDescent="0.2">
      <c r="A59" s="102" t="s">
        <v>88</v>
      </c>
      <c r="B59" s="129">
        <v>1780320.58</v>
      </c>
      <c r="C59" s="129">
        <f t="shared" si="0"/>
        <v>1353043.6408000002</v>
      </c>
      <c r="D59" s="129">
        <f t="shared" si="1"/>
        <v>338260.91020000004</v>
      </c>
      <c r="E59" s="129">
        <f t="shared" si="2"/>
        <v>89016.02900000001</v>
      </c>
      <c r="F59" s="129"/>
    </row>
    <row r="60" spans="1:6" x14ac:dyDescent="0.2">
      <c r="A60" s="102" t="s">
        <v>89</v>
      </c>
      <c r="B60" s="129">
        <v>24328481.469999995</v>
      </c>
      <c r="C60" s="129">
        <f t="shared" si="0"/>
        <v>18489645.917199995</v>
      </c>
      <c r="D60" s="129">
        <f t="shared" si="1"/>
        <v>4622411.4792999988</v>
      </c>
      <c r="E60" s="129">
        <f t="shared" si="2"/>
        <v>1216424.0734999997</v>
      </c>
      <c r="F60" s="129"/>
    </row>
    <row r="61" spans="1:6" x14ac:dyDescent="0.2">
      <c r="A61" s="102" t="s">
        <v>90</v>
      </c>
      <c r="B61" s="129">
        <v>3531297.5500000003</v>
      </c>
      <c r="C61" s="129">
        <f t="shared" si="0"/>
        <v>2683786.1380000003</v>
      </c>
      <c r="D61" s="129">
        <f t="shared" si="1"/>
        <v>670946.53450000007</v>
      </c>
      <c r="E61" s="129">
        <f t="shared" si="2"/>
        <v>176564.87750000003</v>
      </c>
      <c r="F61" s="129"/>
    </row>
    <row r="62" spans="1:6" x14ac:dyDescent="0.2">
      <c r="A62" s="102" t="s">
        <v>91</v>
      </c>
      <c r="B62" s="129">
        <v>40893418.259999998</v>
      </c>
      <c r="C62" s="129">
        <f t="shared" si="0"/>
        <v>31078997.877599999</v>
      </c>
      <c r="D62" s="129">
        <f t="shared" si="1"/>
        <v>7769749.4693999998</v>
      </c>
      <c r="E62" s="129">
        <f t="shared" si="2"/>
        <v>2044670.9129999999</v>
      </c>
      <c r="F62" s="129"/>
    </row>
    <row r="63" spans="1:6" x14ac:dyDescent="0.2">
      <c r="A63" s="102" t="s">
        <v>92</v>
      </c>
      <c r="B63" s="129">
        <v>10880652.609999999</v>
      </c>
      <c r="C63" s="129">
        <f t="shared" si="0"/>
        <v>8269295.9835999999</v>
      </c>
      <c r="D63" s="129">
        <f t="shared" si="1"/>
        <v>2067323.9959</v>
      </c>
      <c r="E63" s="129">
        <f t="shared" si="2"/>
        <v>544032.63049999997</v>
      </c>
      <c r="F63" s="129"/>
    </row>
    <row r="64" spans="1:6" x14ac:dyDescent="0.2">
      <c r="A64" s="102" t="s">
        <v>222</v>
      </c>
      <c r="B64" s="129">
        <f>SUM(B5:B63)</f>
        <v>1978857113.8699994</v>
      </c>
      <c r="C64" s="129">
        <f t="shared" ref="C64:E64" si="3">SUM(C5:C63)</f>
        <v>1503931406.5412004</v>
      </c>
      <c r="D64" s="129">
        <f t="shared" si="3"/>
        <v>375982851.6353001</v>
      </c>
      <c r="E64" s="129">
        <f t="shared" si="3"/>
        <v>98942855.693499953</v>
      </c>
      <c r="F64" s="129"/>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0" bestFit="1" customWidth="1"/>
    <col min="2" max="2" width="5.42578125" style="20" customWidth="1"/>
    <col min="3" max="3" width="18.85546875" style="20" bestFit="1" customWidth="1"/>
    <col min="4" max="4" width="17.85546875" style="20" customWidth="1"/>
    <col min="5" max="5" width="18" style="20" customWidth="1"/>
    <col min="6" max="6" width="36.85546875" style="20" bestFit="1" customWidth="1"/>
    <col min="7" max="7" width="27.140625" style="20" customWidth="1"/>
    <col min="8" max="8" width="31.5703125" style="20" bestFit="1" customWidth="1"/>
    <col min="9" max="9" width="25.28515625" style="20" customWidth="1"/>
    <col min="10" max="10" width="24.140625" style="20" customWidth="1"/>
    <col min="11" max="11" width="26" style="20" bestFit="1" customWidth="1"/>
    <col min="12" max="12" width="24.28515625" style="20" bestFit="1" customWidth="1"/>
    <col min="13" max="13" width="35.85546875" style="20" customWidth="1"/>
    <col min="14" max="14" width="23.140625" style="20" bestFit="1" customWidth="1"/>
    <col min="15" max="15" width="11.7109375" style="20" customWidth="1"/>
    <col min="16" max="16" width="9.140625" style="20" customWidth="1"/>
    <col min="17" max="16384" width="9.140625" style="20"/>
  </cols>
  <sheetData>
    <row r="1" spans="1:15" ht="32.25" thickBot="1" x14ac:dyDescent="0.3">
      <c r="A1" s="354" t="s">
        <v>148</v>
      </c>
      <c r="B1" s="355"/>
      <c r="C1" s="34" t="s">
        <v>149</v>
      </c>
      <c r="D1" s="35" t="s">
        <v>147</v>
      </c>
      <c r="E1" s="35" t="s">
        <v>150</v>
      </c>
      <c r="F1" s="35" t="s">
        <v>137</v>
      </c>
      <c r="G1" s="35" t="s">
        <v>138</v>
      </c>
      <c r="H1" s="35" t="s">
        <v>151</v>
      </c>
      <c r="I1" s="35" t="s">
        <v>152</v>
      </c>
      <c r="J1" s="35" t="s">
        <v>165</v>
      </c>
      <c r="K1" s="115" t="s">
        <v>232</v>
      </c>
      <c r="L1" s="115" t="s">
        <v>233</v>
      </c>
      <c r="M1" s="35" t="s">
        <v>161</v>
      </c>
      <c r="N1" s="34" t="s">
        <v>195</v>
      </c>
      <c r="O1" s="36"/>
    </row>
    <row r="2" spans="1:15" x14ac:dyDescent="0.2">
      <c r="A2" s="37" t="s">
        <v>36</v>
      </c>
      <c r="B2" s="31">
        <v>1</v>
      </c>
      <c r="C2" s="31" t="s">
        <v>163</v>
      </c>
      <c r="D2" s="20" t="s">
        <v>95</v>
      </c>
      <c r="E2" s="20" t="s">
        <v>126</v>
      </c>
      <c r="F2" s="20" t="s">
        <v>121</v>
      </c>
      <c r="G2" s="20" t="s">
        <v>139</v>
      </c>
      <c r="H2" s="20" t="s">
        <v>98</v>
      </c>
      <c r="I2" s="20" t="s">
        <v>154</v>
      </c>
      <c r="J2" s="20" t="s">
        <v>28</v>
      </c>
      <c r="K2" s="102" t="s">
        <v>225</v>
      </c>
      <c r="L2" s="102" t="s">
        <v>231</v>
      </c>
      <c r="M2" s="20" t="s">
        <v>106</v>
      </c>
      <c r="N2" s="20" t="s">
        <v>158</v>
      </c>
      <c r="O2" s="38"/>
    </row>
    <row r="3" spans="1:15" x14ac:dyDescent="0.2">
      <c r="A3" s="37" t="s">
        <v>93</v>
      </c>
      <c r="B3" s="31">
        <v>2</v>
      </c>
      <c r="C3" s="31" t="s">
        <v>164</v>
      </c>
      <c r="D3" s="20" t="s">
        <v>96</v>
      </c>
      <c r="E3" s="20" t="s">
        <v>125</v>
      </c>
      <c r="F3" s="20" t="s">
        <v>122</v>
      </c>
      <c r="G3" s="20" t="s">
        <v>140</v>
      </c>
      <c r="H3" s="20" t="s">
        <v>99</v>
      </c>
      <c r="I3" s="20" t="s">
        <v>155</v>
      </c>
      <c r="J3" s="20" t="s">
        <v>29</v>
      </c>
      <c r="K3" s="102" t="s">
        <v>224</v>
      </c>
      <c r="L3" s="102" t="s">
        <v>230</v>
      </c>
      <c r="M3" s="20" t="s">
        <v>107</v>
      </c>
      <c r="N3" s="20" t="s">
        <v>159</v>
      </c>
      <c r="O3" s="38"/>
    </row>
    <row r="4" spans="1:15" x14ac:dyDescent="0.2">
      <c r="A4" s="37" t="s">
        <v>37</v>
      </c>
      <c r="B4" s="31">
        <v>3</v>
      </c>
      <c r="C4" s="31"/>
      <c r="F4" s="20" t="s">
        <v>127</v>
      </c>
      <c r="G4" s="20" t="s">
        <v>141</v>
      </c>
      <c r="H4" s="20" t="s">
        <v>100</v>
      </c>
      <c r="J4" s="20" t="s">
        <v>30</v>
      </c>
      <c r="L4" s="102" t="s">
        <v>229</v>
      </c>
      <c r="M4" s="20" t="s">
        <v>108</v>
      </c>
      <c r="N4" s="20" t="s">
        <v>160</v>
      </c>
      <c r="O4" s="38"/>
    </row>
    <row r="5" spans="1:15" x14ac:dyDescent="0.2">
      <c r="A5" s="37" t="s">
        <v>38</v>
      </c>
      <c r="B5" s="31">
        <v>65</v>
      </c>
      <c r="C5" s="31"/>
      <c r="F5" s="20" t="s">
        <v>128</v>
      </c>
      <c r="H5" s="20" t="s">
        <v>101</v>
      </c>
      <c r="J5" s="20" t="s">
        <v>31</v>
      </c>
      <c r="L5" s="102" t="s">
        <v>228</v>
      </c>
      <c r="M5" s="20" t="s">
        <v>109</v>
      </c>
      <c r="O5" s="38"/>
    </row>
    <row r="6" spans="1:15" x14ac:dyDescent="0.2">
      <c r="A6" s="37" t="s">
        <v>39</v>
      </c>
      <c r="B6" s="31">
        <v>4</v>
      </c>
      <c r="C6" s="31"/>
      <c r="F6" s="20" t="s">
        <v>129</v>
      </c>
      <c r="H6" s="20" t="s">
        <v>102</v>
      </c>
      <c r="J6" s="20" t="s">
        <v>32</v>
      </c>
      <c r="L6" s="102" t="s">
        <v>227</v>
      </c>
      <c r="M6" s="20" t="s">
        <v>110</v>
      </c>
      <c r="O6" s="38"/>
    </row>
    <row r="7" spans="1:15" x14ac:dyDescent="0.2">
      <c r="A7" s="37" t="s">
        <v>40</v>
      </c>
      <c r="B7" s="31">
        <v>5</v>
      </c>
      <c r="C7" s="31"/>
      <c r="F7" s="20" t="s">
        <v>118</v>
      </c>
      <c r="J7" s="20" t="s">
        <v>33</v>
      </c>
      <c r="L7" s="102" t="s">
        <v>226</v>
      </c>
      <c r="M7" s="20" t="s">
        <v>12</v>
      </c>
      <c r="O7" s="38"/>
    </row>
    <row r="8" spans="1:15" x14ac:dyDescent="0.2">
      <c r="A8" s="37" t="s">
        <v>41</v>
      </c>
      <c r="B8" s="31">
        <v>6</v>
      </c>
      <c r="C8" s="31"/>
      <c r="F8" s="20" t="s">
        <v>130</v>
      </c>
      <c r="J8" s="20" t="s">
        <v>111</v>
      </c>
      <c r="L8" s="102" t="s">
        <v>225</v>
      </c>
      <c r="O8" s="38"/>
    </row>
    <row r="9" spans="1:15" x14ac:dyDescent="0.2">
      <c r="A9" s="37" t="s">
        <v>42</v>
      </c>
      <c r="B9" s="31">
        <v>7</v>
      </c>
      <c r="C9" s="31"/>
      <c r="F9" s="20" t="s">
        <v>194</v>
      </c>
      <c r="J9" s="20" t="s">
        <v>34</v>
      </c>
      <c r="L9" s="102" t="s">
        <v>224</v>
      </c>
      <c r="O9" s="38"/>
    </row>
    <row r="10" spans="1:15" x14ac:dyDescent="0.2">
      <c r="A10" s="37" t="s">
        <v>43</v>
      </c>
      <c r="B10" s="31">
        <v>8</v>
      </c>
      <c r="C10" s="31"/>
      <c r="J10" s="102" t="s">
        <v>166</v>
      </c>
      <c r="O10" s="38"/>
    </row>
    <row r="11" spans="1:15" x14ac:dyDescent="0.2">
      <c r="A11" s="37" t="s">
        <v>44</v>
      </c>
      <c r="B11" s="31">
        <v>9</v>
      </c>
      <c r="C11" s="31"/>
      <c r="O11" s="38"/>
    </row>
    <row r="12" spans="1:15" x14ac:dyDescent="0.2">
      <c r="A12" s="37" t="s">
        <v>45</v>
      </c>
      <c r="B12" s="31">
        <v>10</v>
      </c>
      <c r="C12" s="31"/>
      <c r="O12" s="38"/>
    </row>
    <row r="13" spans="1:15" x14ac:dyDescent="0.2">
      <c r="A13" s="37" t="s">
        <v>46</v>
      </c>
      <c r="B13" s="31">
        <v>11</v>
      </c>
      <c r="C13" s="31"/>
      <c r="O13" s="38"/>
    </row>
    <row r="14" spans="1:15" x14ac:dyDescent="0.2">
      <c r="A14" s="37" t="s">
        <v>47</v>
      </c>
      <c r="B14" s="31">
        <v>12</v>
      </c>
      <c r="C14" s="31"/>
      <c r="O14" s="38"/>
    </row>
    <row r="15" spans="1:15" x14ac:dyDescent="0.2">
      <c r="A15" s="37" t="s">
        <v>48</v>
      </c>
      <c r="B15" s="31">
        <v>13</v>
      </c>
      <c r="C15" s="31"/>
      <c r="O15" s="38"/>
    </row>
    <row r="16" spans="1:15" x14ac:dyDescent="0.2">
      <c r="A16" s="37" t="s">
        <v>49</v>
      </c>
      <c r="B16" s="31">
        <v>14</v>
      </c>
      <c r="C16" s="31"/>
      <c r="F16" s="90"/>
      <c r="O16" s="38"/>
    </row>
    <row r="17" spans="1:16" x14ac:dyDescent="0.2">
      <c r="A17" s="37" t="s">
        <v>50</v>
      </c>
      <c r="B17" s="31">
        <v>15</v>
      </c>
      <c r="C17" s="31"/>
      <c r="O17" s="38"/>
    </row>
    <row r="18" spans="1:16" x14ac:dyDescent="0.2">
      <c r="A18" s="37" t="s">
        <v>51</v>
      </c>
      <c r="B18" s="31">
        <v>16</v>
      </c>
      <c r="C18" s="31"/>
      <c r="O18" s="38"/>
    </row>
    <row r="19" spans="1:16" x14ac:dyDescent="0.2">
      <c r="A19" s="37" t="s">
        <v>52</v>
      </c>
      <c r="B19" s="31">
        <v>17</v>
      </c>
      <c r="C19" s="31"/>
      <c r="H19" s="116"/>
      <c r="O19" s="38"/>
    </row>
    <row r="20" spans="1:16" x14ac:dyDescent="0.2">
      <c r="A20" s="37" t="s">
        <v>53</v>
      </c>
      <c r="B20" s="31">
        <v>18</v>
      </c>
      <c r="C20" s="31"/>
      <c r="O20" s="38"/>
    </row>
    <row r="21" spans="1:16" x14ac:dyDescent="0.2">
      <c r="A21" s="37" t="s">
        <v>54</v>
      </c>
      <c r="B21" s="31">
        <v>19</v>
      </c>
      <c r="C21" s="31"/>
      <c r="F21" s="91"/>
      <c r="O21" s="38"/>
    </row>
    <row r="22" spans="1:16" x14ac:dyDescent="0.2">
      <c r="A22" s="37" t="s">
        <v>55</v>
      </c>
      <c r="B22" s="31">
        <v>20</v>
      </c>
      <c r="C22" s="31"/>
      <c r="O22" s="38"/>
    </row>
    <row r="23" spans="1:16" x14ac:dyDescent="0.2">
      <c r="A23" s="37" t="s">
        <v>56</v>
      </c>
      <c r="B23" s="31">
        <v>21</v>
      </c>
      <c r="C23" s="31"/>
      <c r="O23" s="38"/>
      <c r="P23" s="92"/>
    </row>
    <row r="24" spans="1:16" x14ac:dyDescent="0.2">
      <c r="A24" s="37" t="s">
        <v>57</v>
      </c>
      <c r="B24" s="31">
        <v>22</v>
      </c>
      <c r="C24" s="31"/>
      <c r="O24" s="38"/>
    </row>
    <row r="25" spans="1:16" x14ac:dyDescent="0.2">
      <c r="A25" s="37" t="s">
        <v>58</v>
      </c>
      <c r="B25" s="31">
        <v>23</v>
      </c>
      <c r="C25" s="31"/>
      <c r="G25" s="90"/>
      <c r="O25" s="38"/>
    </row>
    <row r="26" spans="1:16" x14ac:dyDescent="0.2">
      <c r="A26" s="37" t="s">
        <v>59</v>
      </c>
      <c r="B26" s="31">
        <v>24</v>
      </c>
      <c r="C26" s="31"/>
      <c r="O26" s="38"/>
    </row>
    <row r="27" spans="1:16" x14ac:dyDescent="0.2">
      <c r="A27" s="37" t="s">
        <v>60</v>
      </c>
      <c r="B27" s="31">
        <v>25</v>
      </c>
      <c r="C27" s="31"/>
      <c r="O27" s="38"/>
    </row>
    <row r="28" spans="1:16" x14ac:dyDescent="0.2">
      <c r="A28" s="37" t="s">
        <v>61</v>
      </c>
      <c r="B28" s="31">
        <v>26</v>
      </c>
      <c r="C28" s="31"/>
      <c r="O28" s="38"/>
    </row>
    <row r="29" spans="1:16" x14ac:dyDescent="0.2">
      <c r="A29" s="37" t="s">
        <v>62</v>
      </c>
      <c r="B29" s="31">
        <v>27</v>
      </c>
      <c r="C29" s="31"/>
      <c r="O29" s="38"/>
    </row>
    <row r="30" spans="1:16" x14ac:dyDescent="0.2">
      <c r="A30" s="37" t="s">
        <v>63</v>
      </c>
      <c r="B30" s="31">
        <v>28</v>
      </c>
      <c r="C30" s="31"/>
      <c r="O30" s="38"/>
    </row>
    <row r="31" spans="1:16" x14ac:dyDescent="0.2">
      <c r="A31" s="37" t="s">
        <v>64</v>
      </c>
      <c r="B31" s="31">
        <v>29</v>
      </c>
      <c r="C31" s="31"/>
      <c r="O31" s="38"/>
    </row>
    <row r="32" spans="1:16" x14ac:dyDescent="0.2">
      <c r="A32" s="37" t="s">
        <v>65</v>
      </c>
      <c r="B32" s="31">
        <v>30</v>
      </c>
      <c r="C32" s="31"/>
      <c r="O32" s="38"/>
    </row>
    <row r="33" spans="1:15" x14ac:dyDescent="0.2">
      <c r="A33" s="37" t="s">
        <v>66</v>
      </c>
      <c r="B33" s="31">
        <v>31</v>
      </c>
      <c r="C33" s="31"/>
      <c r="O33" s="38"/>
    </row>
    <row r="34" spans="1:15" x14ac:dyDescent="0.2">
      <c r="A34" s="37" t="s">
        <v>67</v>
      </c>
      <c r="B34" s="31">
        <v>32</v>
      </c>
      <c r="C34" s="31"/>
      <c r="O34" s="38"/>
    </row>
    <row r="35" spans="1:15" x14ac:dyDescent="0.2">
      <c r="A35" s="37" t="s">
        <v>68</v>
      </c>
      <c r="B35" s="31">
        <v>33</v>
      </c>
      <c r="C35" s="31"/>
      <c r="O35" s="38"/>
    </row>
    <row r="36" spans="1:15" x14ac:dyDescent="0.2">
      <c r="A36" s="37" t="s">
        <v>69</v>
      </c>
      <c r="B36" s="31">
        <v>34</v>
      </c>
      <c r="C36" s="31"/>
      <c r="O36" s="38"/>
    </row>
    <row r="37" spans="1:15" x14ac:dyDescent="0.2">
      <c r="A37" s="37" t="s">
        <v>70</v>
      </c>
      <c r="B37" s="31">
        <v>35</v>
      </c>
      <c r="C37" s="31"/>
      <c r="O37" s="38"/>
    </row>
    <row r="38" spans="1:15" x14ac:dyDescent="0.2">
      <c r="A38" s="37" t="s">
        <v>71</v>
      </c>
      <c r="B38" s="31">
        <v>36</v>
      </c>
      <c r="C38" s="31"/>
      <c r="O38" s="38"/>
    </row>
    <row r="39" spans="1:15" x14ac:dyDescent="0.2">
      <c r="A39" s="37" t="s">
        <v>72</v>
      </c>
      <c r="B39" s="31">
        <v>37</v>
      </c>
      <c r="C39" s="31"/>
      <c r="O39" s="38"/>
    </row>
    <row r="40" spans="1:15" x14ac:dyDescent="0.2">
      <c r="A40" s="37" t="s">
        <v>73</v>
      </c>
      <c r="B40" s="31">
        <v>38</v>
      </c>
      <c r="C40" s="31"/>
      <c r="O40" s="38"/>
    </row>
    <row r="41" spans="1:15" x14ac:dyDescent="0.2">
      <c r="A41" s="37" t="s">
        <v>74</v>
      </c>
      <c r="B41" s="31">
        <v>39</v>
      </c>
      <c r="C41" s="31"/>
      <c r="O41" s="38"/>
    </row>
    <row r="42" spans="1:15" x14ac:dyDescent="0.2">
      <c r="A42" s="37" t="s">
        <v>75</v>
      </c>
      <c r="B42" s="31">
        <v>40</v>
      </c>
      <c r="C42" s="31"/>
      <c r="O42" s="38"/>
    </row>
    <row r="43" spans="1:15" x14ac:dyDescent="0.2">
      <c r="A43" s="37" t="s">
        <v>76</v>
      </c>
      <c r="B43" s="31">
        <v>41</v>
      </c>
      <c r="C43" s="31"/>
      <c r="O43" s="38"/>
    </row>
    <row r="44" spans="1:15" x14ac:dyDescent="0.2">
      <c r="A44" s="37" t="s">
        <v>77</v>
      </c>
      <c r="B44" s="31">
        <v>42</v>
      </c>
      <c r="C44" s="31"/>
      <c r="O44" s="38"/>
    </row>
    <row r="45" spans="1:15" x14ac:dyDescent="0.2">
      <c r="A45" s="37" t="s">
        <v>78</v>
      </c>
      <c r="B45" s="31">
        <v>43</v>
      </c>
      <c r="C45" s="31"/>
      <c r="O45" s="38"/>
    </row>
    <row r="46" spans="1:15" x14ac:dyDescent="0.2">
      <c r="A46" s="37" t="s">
        <v>79</v>
      </c>
      <c r="B46" s="31">
        <v>44</v>
      </c>
      <c r="C46" s="31"/>
      <c r="O46" s="38"/>
    </row>
    <row r="47" spans="1:15" x14ac:dyDescent="0.2">
      <c r="A47" s="37" t="s">
        <v>80</v>
      </c>
      <c r="B47" s="31">
        <v>45</v>
      </c>
      <c r="C47" s="31"/>
      <c r="O47" s="38"/>
    </row>
    <row r="48" spans="1:15" x14ac:dyDescent="0.2">
      <c r="A48" s="37" t="s">
        <v>81</v>
      </c>
      <c r="B48" s="31">
        <v>46</v>
      </c>
      <c r="C48" s="31"/>
      <c r="O48" s="38"/>
    </row>
    <row r="49" spans="1:15" x14ac:dyDescent="0.2">
      <c r="A49" s="37" t="s">
        <v>82</v>
      </c>
      <c r="B49" s="31">
        <v>47</v>
      </c>
      <c r="C49" s="31"/>
      <c r="O49" s="38"/>
    </row>
    <row r="50" spans="1:15" x14ac:dyDescent="0.2">
      <c r="A50" s="37" t="s">
        <v>83</v>
      </c>
      <c r="B50" s="31">
        <v>48</v>
      </c>
      <c r="C50" s="31"/>
      <c r="O50" s="38"/>
    </row>
    <row r="51" spans="1:15" x14ac:dyDescent="0.2">
      <c r="A51" s="37" t="s">
        <v>84</v>
      </c>
      <c r="B51" s="31">
        <v>49</v>
      </c>
      <c r="C51" s="31"/>
      <c r="O51" s="38"/>
    </row>
    <row r="52" spans="1:15" x14ac:dyDescent="0.2">
      <c r="A52" s="37" t="s">
        <v>85</v>
      </c>
      <c r="B52" s="31">
        <v>50</v>
      </c>
      <c r="C52" s="31"/>
      <c r="O52" s="38"/>
    </row>
    <row r="53" spans="1:15" x14ac:dyDescent="0.2">
      <c r="A53" s="37" t="s">
        <v>94</v>
      </c>
      <c r="B53" s="31">
        <v>63</v>
      </c>
      <c r="C53" s="31"/>
      <c r="O53" s="38"/>
    </row>
    <row r="54" spans="1:15" x14ac:dyDescent="0.2">
      <c r="A54" s="37" t="s">
        <v>86</v>
      </c>
      <c r="B54" s="31">
        <v>52</v>
      </c>
      <c r="C54" s="31"/>
      <c r="O54" s="38"/>
    </row>
    <row r="55" spans="1:15" x14ac:dyDescent="0.2">
      <c r="A55" s="37" t="s">
        <v>87</v>
      </c>
      <c r="B55" s="31">
        <v>66</v>
      </c>
      <c r="C55" s="31"/>
      <c r="O55" s="38"/>
    </row>
    <row r="56" spans="1:15" x14ac:dyDescent="0.2">
      <c r="A56" s="37" t="s">
        <v>88</v>
      </c>
      <c r="B56" s="31">
        <v>53</v>
      </c>
      <c r="C56" s="31"/>
      <c r="O56" s="38"/>
    </row>
    <row r="57" spans="1:15" x14ac:dyDescent="0.2">
      <c r="A57" s="37" t="s">
        <v>89</v>
      </c>
      <c r="B57" s="31">
        <v>54</v>
      </c>
      <c r="C57" s="31"/>
      <c r="O57" s="38"/>
    </row>
    <row r="58" spans="1:15" x14ac:dyDescent="0.2">
      <c r="A58" s="37" t="s">
        <v>90</v>
      </c>
      <c r="B58" s="31">
        <v>55</v>
      </c>
      <c r="C58" s="31"/>
      <c r="O58" s="38"/>
    </row>
    <row r="59" spans="1:15" x14ac:dyDescent="0.2">
      <c r="A59" s="37" t="s">
        <v>91</v>
      </c>
      <c r="B59" s="31">
        <v>56</v>
      </c>
      <c r="C59" s="31"/>
      <c r="O59" s="38"/>
    </row>
    <row r="60" spans="1:15" ht="15.75" thickBot="1" x14ac:dyDescent="0.25">
      <c r="A60" s="39" t="s">
        <v>92</v>
      </c>
      <c r="B60" s="40">
        <v>57</v>
      </c>
      <c r="C60" s="40"/>
      <c r="D60" s="41"/>
      <c r="E60" s="41"/>
      <c r="F60" s="41"/>
      <c r="G60" s="41"/>
      <c r="H60" s="41"/>
      <c r="I60" s="41"/>
      <c r="J60" s="41"/>
      <c r="K60" s="41"/>
      <c r="L60" s="41"/>
      <c r="M60" s="41"/>
      <c r="N60" s="41"/>
      <c r="O60" s="42"/>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36"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43" customWidth="1"/>
    <col min="2" max="2" width="14.85546875" style="43" customWidth="1"/>
    <col min="3" max="3" width="16" style="43" customWidth="1"/>
    <col min="4" max="4" width="18.42578125" style="43" customWidth="1"/>
    <col min="5" max="5" width="55.42578125" style="43" customWidth="1"/>
    <col min="6" max="7" width="19.5703125" style="43" customWidth="1"/>
    <col min="8" max="16384" width="19.5703125" style="43"/>
  </cols>
  <sheetData>
    <row r="1" spans="1:7" x14ac:dyDescent="0.2">
      <c r="D1" s="44" t="s">
        <v>170</v>
      </c>
    </row>
    <row r="2" spans="1:7" ht="14.25" customHeight="1" x14ac:dyDescent="0.25">
      <c r="A2" s="357" t="s">
        <v>171</v>
      </c>
      <c r="B2" s="357"/>
      <c r="C2" s="357"/>
      <c r="D2" s="357"/>
      <c r="E2" s="357"/>
    </row>
    <row r="3" spans="1:7" ht="14.25" customHeight="1" x14ac:dyDescent="0.25">
      <c r="A3" s="357" t="s">
        <v>235</v>
      </c>
      <c r="B3" s="357"/>
      <c r="C3" s="357"/>
      <c r="D3" s="357"/>
      <c r="E3" s="357"/>
    </row>
    <row r="4" spans="1:7" ht="14.25" customHeight="1" thickBot="1" x14ac:dyDescent="0.3">
      <c r="A4" s="45"/>
      <c r="B4" s="46"/>
      <c r="C4" s="47"/>
      <c r="D4" s="48"/>
    </row>
    <row r="5" spans="1:7" ht="14.25" customHeight="1" x14ac:dyDescent="0.25">
      <c r="A5" s="49" t="s">
        <v>172</v>
      </c>
      <c r="B5" s="356" t="s">
        <v>173</v>
      </c>
      <c r="C5" s="356"/>
      <c r="D5" s="50" t="s">
        <v>174</v>
      </c>
      <c r="E5" s="51"/>
    </row>
    <row r="6" spans="1:7" ht="14.25" customHeight="1" thickBot="1" x14ac:dyDescent="0.3">
      <c r="A6" s="52"/>
      <c r="B6" s="53">
        <v>42736</v>
      </c>
      <c r="C6" s="54">
        <v>43101</v>
      </c>
      <c r="D6" s="55" t="s">
        <v>175</v>
      </c>
      <c r="E6" s="56" t="s">
        <v>162</v>
      </c>
    </row>
    <row r="7" spans="1:7" ht="14.25" customHeight="1" x14ac:dyDescent="0.25">
      <c r="A7" s="57"/>
      <c r="B7" s="58"/>
      <c r="C7" s="58"/>
      <c r="D7" s="59"/>
      <c r="E7" s="60"/>
    </row>
    <row r="8" spans="1:7" ht="14.25" customHeight="1" x14ac:dyDescent="0.2">
      <c r="A8" s="61" t="s">
        <v>176</v>
      </c>
      <c r="B8" s="62">
        <v>39500973</v>
      </c>
      <c r="C8" s="62">
        <v>39809693</v>
      </c>
      <c r="D8" s="63">
        <v>0.8</v>
      </c>
      <c r="E8" s="64"/>
    </row>
    <row r="9" spans="1:7" ht="14.25" customHeight="1" x14ac:dyDescent="0.2">
      <c r="A9" s="65"/>
      <c r="B9" s="66"/>
      <c r="C9" s="66"/>
      <c r="D9" s="67"/>
      <c r="E9" s="60"/>
    </row>
    <row r="10" spans="1:7" ht="14.25" customHeight="1" x14ac:dyDescent="0.2">
      <c r="A10" s="68" t="s">
        <v>36</v>
      </c>
      <c r="B10" s="62">
        <v>1646405</v>
      </c>
      <c r="C10" s="62">
        <v>1660202</v>
      </c>
      <c r="D10" s="63">
        <v>0.8</v>
      </c>
      <c r="E10" s="64" t="str">
        <f>IF(B10&gt;=200000,"Yes", "No")</f>
        <v>Yes</v>
      </c>
      <c r="F10" s="89"/>
    </row>
    <row r="11" spans="1:7" ht="14.25" customHeight="1" x14ac:dyDescent="0.2">
      <c r="A11" s="68" t="s">
        <v>93</v>
      </c>
      <c r="B11" s="62">
        <v>1156</v>
      </c>
      <c r="C11" s="62">
        <v>1154</v>
      </c>
      <c r="D11" s="63">
        <v>-0.2</v>
      </c>
      <c r="E11" s="64" t="str">
        <f t="shared" ref="E11:E71" si="0">IF(B11&gt;=200000,"Yes", "No")</f>
        <v>No</v>
      </c>
    </row>
    <row r="12" spans="1:7" ht="14.25" customHeight="1" x14ac:dyDescent="0.2">
      <c r="A12" s="68" t="s">
        <v>37</v>
      </c>
      <c r="B12" s="62">
        <v>38382</v>
      </c>
      <c r="C12" s="62">
        <v>38094</v>
      </c>
      <c r="D12" s="63">
        <v>-0.8</v>
      </c>
      <c r="E12" s="64" t="str">
        <f t="shared" si="0"/>
        <v>No</v>
      </c>
    </row>
    <row r="13" spans="1:7" ht="14.25" customHeight="1" x14ac:dyDescent="0.2">
      <c r="A13" s="68" t="s">
        <v>39</v>
      </c>
      <c r="B13" s="62">
        <v>226403</v>
      </c>
      <c r="C13" s="62">
        <v>227621</v>
      </c>
      <c r="D13" s="63">
        <v>0.5</v>
      </c>
      <c r="E13" s="64" t="str">
        <f t="shared" si="0"/>
        <v>Yes</v>
      </c>
    </row>
    <row r="14" spans="1:7" ht="14.25" customHeight="1" x14ac:dyDescent="0.2">
      <c r="A14" s="68" t="s">
        <v>40</v>
      </c>
      <c r="B14" s="62">
        <v>45175</v>
      </c>
      <c r="C14" s="62">
        <v>45157</v>
      </c>
      <c r="D14" s="63">
        <v>0</v>
      </c>
      <c r="E14" s="64" t="str">
        <f t="shared" si="0"/>
        <v>No</v>
      </c>
      <c r="G14" s="89"/>
    </row>
    <row r="15" spans="1:7" ht="14.25" customHeight="1" x14ac:dyDescent="0.2">
      <c r="A15" s="68" t="s">
        <v>41</v>
      </c>
      <c r="B15" s="62">
        <v>22050</v>
      </c>
      <c r="C15" s="62">
        <v>22098</v>
      </c>
      <c r="D15" s="63">
        <v>0.2</v>
      </c>
      <c r="E15" s="64" t="str">
        <f t="shared" si="0"/>
        <v>No</v>
      </c>
    </row>
    <row r="16" spans="1:7" ht="14.25" customHeight="1" x14ac:dyDescent="0.2">
      <c r="A16" s="68" t="s">
        <v>42</v>
      </c>
      <c r="B16" s="62">
        <v>1139313</v>
      </c>
      <c r="C16" s="62">
        <v>1149363</v>
      </c>
      <c r="D16" s="63">
        <v>0.9</v>
      </c>
      <c r="E16" s="64" t="str">
        <f t="shared" si="0"/>
        <v>Yes</v>
      </c>
    </row>
    <row r="17" spans="1:5" ht="14.25" customHeight="1" x14ac:dyDescent="0.2">
      <c r="A17" s="68" t="s">
        <v>43</v>
      </c>
      <c r="B17" s="62">
        <v>27060</v>
      </c>
      <c r="C17" s="62">
        <v>27221</v>
      </c>
      <c r="D17" s="63">
        <v>0.6</v>
      </c>
      <c r="E17" s="64" t="str">
        <f t="shared" si="0"/>
        <v>No</v>
      </c>
    </row>
    <row r="18" spans="1:5" ht="14.25" customHeight="1" x14ac:dyDescent="0.2">
      <c r="A18" s="68" t="s">
        <v>44</v>
      </c>
      <c r="B18" s="62">
        <v>186223</v>
      </c>
      <c r="C18" s="62">
        <v>188399</v>
      </c>
      <c r="D18" s="63">
        <v>1.2</v>
      </c>
      <c r="E18" s="64" t="str">
        <f t="shared" si="0"/>
        <v>No</v>
      </c>
    </row>
    <row r="19" spans="1:5" ht="14.25" customHeight="1" x14ac:dyDescent="0.2">
      <c r="A19" s="68" t="s">
        <v>45</v>
      </c>
      <c r="B19" s="62">
        <v>995233</v>
      </c>
      <c r="C19" s="62">
        <v>1007229</v>
      </c>
      <c r="D19" s="63">
        <v>1.2</v>
      </c>
      <c r="E19" s="64" t="str">
        <f t="shared" si="0"/>
        <v>Yes</v>
      </c>
    </row>
    <row r="20" spans="1:5" ht="14.25" customHeight="1" x14ac:dyDescent="0.2">
      <c r="A20" s="68" t="s">
        <v>46</v>
      </c>
      <c r="B20" s="62">
        <v>28730</v>
      </c>
      <c r="C20" s="62">
        <v>28796</v>
      </c>
      <c r="D20" s="63">
        <v>0.2</v>
      </c>
      <c r="E20" s="64" t="str">
        <f t="shared" si="0"/>
        <v>No</v>
      </c>
    </row>
    <row r="21" spans="1:5" ht="14.25" customHeight="1" x14ac:dyDescent="0.2">
      <c r="A21" s="68" t="s">
        <v>47</v>
      </c>
      <c r="B21" s="62">
        <v>136430</v>
      </c>
      <c r="C21" s="62">
        <v>136002</v>
      </c>
      <c r="D21" s="63">
        <v>-0.3</v>
      </c>
      <c r="E21" s="64" t="str">
        <f t="shared" si="0"/>
        <v>No</v>
      </c>
    </row>
    <row r="22" spans="1:5" ht="14.25" customHeight="1" x14ac:dyDescent="0.2">
      <c r="A22" s="68" t="s">
        <v>48</v>
      </c>
      <c r="B22" s="62">
        <v>187921</v>
      </c>
      <c r="C22" s="62">
        <v>190624</v>
      </c>
      <c r="D22" s="63">
        <v>1.4</v>
      </c>
      <c r="E22" s="64" t="str">
        <f t="shared" si="0"/>
        <v>No</v>
      </c>
    </row>
    <row r="23" spans="1:5" ht="14.25" customHeight="1" x14ac:dyDescent="0.2">
      <c r="A23" s="68" t="s">
        <v>49</v>
      </c>
      <c r="B23" s="62">
        <v>18598</v>
      </c>
      <c r="C23" s="62">
        <v>18577</v>
      </c>
      <c r="D23" s="63">
        <v>-0.1</v>
      </c>
      <c r="E23" s="64" t="str">
        <f t="shared" si="0"/>
        <v>No</v>
      </c>
    </row>
    <row r="24" spans="1:5" ht="14.25" customHeight="1" x14ac:dyDescent="0.2">
      <c r="A24" s="68" t="s">
        <v>50</v>
      </c>
      <c r="B24" s="62">
        <v>896101</v>
      </c>
      <c r="C24" s="62">
        <v>905801</v>
      </c>
      <c r="D24" s="63">
        <v>1.1000000000000001</v>
      </c>
      <c r="E24" s="64" t="str">
        <f t="shared" si="0"/>
        <v>Yes</v>
      </c>
    </row>
    <row r="25" spans="1:5" ht="14.25" customHeight="1" x14ac:dyDescent="0.2">
      <c r="A25" s="68" t="s">
        <v>51</v>
      </c>
      <c r="B25" s="62">
        <v>149559</v>
      </c>
      <c r="C25" s="62">
        <v>151662</v>
      </c>
      <c r="D25" s="63">
        <v>1.4</v>
      </c>
      <c r="E25" s="64" t="str">
        <f t="shared" si="0"/>
        <v>No</v>
      </c>
    </row>
    <row r="26" spans="1:5" ht="14.25" customHeight="1" x14ac:dyDescent="0.2">
      <c r="A26" s="68" t="s">
        <v>52</v>
      </c>
      <c r="B26" s="62">
        <v>64740</v>
      </c>
      <c r="C26" s="62">
        <v>65081</v>
      </c>
      <c r="D26" s="63">
        <v>0.5</v>
      </c>
      <c r="E26" s="64" t="str">
        <f t="shared" si="0"/>
        <v>No</v>
      </c>
    </row>
    <row r="27" spans="1:5" ht="14.25" customHeight="1" x14ac:dyDescent="0.2">
      <c r="A27" s="68" t="s">
        <v>53</v>
      </c>
      <c r="B27" s="62">
        <v>30661</v>
      </c>
      <c r="C27" s="62">
        <v>30911</v>
      </c>
      <c r="D27" s="63">
        <v>0.8</v>
      </c>
      <c r="E27" s="64" t="str">
        <f t="shared" si="0"/>
        <v>No</v>
      </c>
    </row>
    <row r="28" spans="1:5" ht="14.25" customHeight="1" x14ac:dyDescent="0.2">
      <c r="A28" s="68" t="s">
        <v>54</v>
      </c>
      <c r="B28" s="62">
        <v>10231271</v>
      </c>
      <c r="C28" s="62">
        <v>10283729</v>
      </c>
      <c r="D28" s="63">
        <v>0.5</v>
      </c>
      <c r="E28" s="64" t="str">
        <f t="shared" si="0"/>
        <v>Yes</v>
      </c>
    </row>
    <row r="29" spans="1:5" ht="14.25" customHeight="1" x14ac:dyDescent="0.2">
      <c r="A29" s="68" t="s">
        <v>55</v>
      </c>
      <c r="B29" s="62">
        <v>156963</v>
      </c>
      <c r="C29" s="62">
        <v>158894</v>
      </c>
      <c r="D29" s="63">
        <v>1.2</v>
      </c>
      <c r="E29" s="64" t="str">
        <f t="shared" si="0"/>
        <v>No</v>
      </c>
    </row>
    <row r="30" spans="1:5" ht="14.25" customHeight="1" x14ac:dyDescent="0.2">
      <c r="A30" s="68" t="s">
        <v>56</v>
      </c>
      <c r="B30" s="62">
        <v>263262</v>
      </c>
      <c r="C30" s="62">
        <v>263886</v>
      </c>
      <c r="D30" s="63">
        <v>0.2</v>
      </c>
      <c r="E30" s="64" t="str">
        <f t="shared" si="0"/>
        <v>Yes</v>
      </c>
    </row>
    <row r="31" spans="1:5" ht="14.25" customHeight="1" x14ac:dyDescent="0.2">
      <c r="A31" s="68" t="s">
        <v>57</v>
      </c>
      <c r="B31" s="62">
        <v>18137</v>
      </c>
      <c r="C31" s="62">
        <v>18129</v>
      </c>
      <c r="D31" s="63">
        <v>0</v>
      </c>
      <c r="E31" s="64" t="str">
        <f t="shared" si="0"/>
        <v>No</v>
      </c>
    </row>
    <row r="32" spans="1:5" ht="14.25" customHeight="1" x14ac:dyDescent="0.2">
      <c r="A32" s="68" t="s">
        <v>58</v>
      </c>
      <c r="B32" s="62">
        <v>89092</v>
      </c>
      <c r="C32" s="62">
        <v>89299</v>
      </c>
      <c r="D32" s="63">
        <v>0.2</v>
      </c>
      <c r="E32" s="64" t="str">
        <f t="shared" si="0"/>
        <v>No</v>
      </c>
    </row>
    <row r="33" spans="1:5" ht="14.25" customHeight="1" x14ac:dyDescent="0.2">
      <c r="A33" s="68" t="s">
        <v>59</v>
      </c>
      <c r="B33" s="62">
        <v>275104</v>
      </c>
      <c r="C33" s="62">
        <v>279977</v>
      </c>
      <c r="D33" s="63">
        <v>1.8</v>
      </c>
      <c r="E33" s="64" t="str">
        <f t="shared" si="0"/>
        <v>Yes</v>
      </c>
    </row>
    <row r="34" spans="1:5" ht="14.25" customHeight="1" x14ac:dyDescent="0.2">
      <c r="A34" s="68" t="s">
        <v>60</v>
      </c>
      <c r="B34" s="62">
        <v>9562</v>
      </c>
      <c r="C34" s="62">
        <v>9612</v>
      </c>
      <c r="D34" s="63">
        <v>0.5</v>
      </c>
      <c r="E34" s="64" t="str">
        <f t="shared" si="0"/>
        <v>No</v>
      </c>
    </row>
    <row r="35" spans="1:5" ht="14.25" customHeight="1" x14ac:dyDescent="0.2">
      <c r="A35" s="68" t="s">
        <v>61</v>
      </c>
      <c r="B35" s="62">
        <v>13759</v>
      </c>
      <c r="C35" s="62">
        <v>13822</v>
      </c>
      <c r="D35" s="63">
        <v>0.5</v>
      </c>
      <c r="E35" s="64" t="str">
        <f t="shared" si="0"/>
        <v>No</v>
      </c>
    </row>
    <row r="36" spans="1:5" ht="14.25" customHeight="1" x14ac:dyDescent="0.2">
      <c r="A36" s="68" t="s">
        <v>62</v>
      </c>
      <c r="B36" s="62">
        <v>442149</v>
      </c>
      <c r="C36" s="62">
        <v>443281</v>
      </c>
      <c r="D36" s="63">
        <v>0.3</v>
      </c>
      <c r="E36" s="64" t="str">
        <f t="shared" si="0"/>
        <v>Yes</v>
      </c>
    </row>
    <row r="37" spans="1:5" ht="14.25" customHeight="1" x14ac:dyDescent="0.2">
      <c r="A37" s="68" t="s">
        <v>63</v>
      </c>
      <c r="B37" s="62">
        <v>141784</v>
      </c>
      <c r="C37" s="62">
        <v>141294</v>
      </c>
      <c r="D37" s="63">
        <v>-0.3</v>
      </c>
      <c r="E37" s="64" t="str">
        <f t="shared" si="0"/>
        <v>No</v>
      </c>
    </row>
    <row r="38" spans="1:5" ht="14.25" customHeight="1" x14ac:dyDescent="0.2">
      <c r="A38" s="68" t="s">
        <v>64</v>
      </c>
      <c r="B38" s="62">
        <v>98613</v>
      </c>
      <c r="C38" s="62">
        <v>99155</v>
      </c>
      <c r="D38" s="63">
        <v>0.5</v>
      </c>
      <c r="E38" s="64" t="str">
        <f t="shared" si="0"/>
        <v>No</v>
      </c>
    </row>
    <row r="39" spans="1:5" ht="14.25" customHeight="1" x14ac:dyDescent="0.2">
      <c r="A39" s="68" t="s">
        <v>65</v>
      </c>
      <c r="B39" s="62">
        <v>3198968</v>
      </c>
      <c r="C39" s="62">
        <v>3221103</v>
      </c>
      <c r="D39" s="63">
        <v>0.7</v>
      </c>
      <c r="E39" s="64" t="str">
        <f t="shared" si="0"/>
        <v>Yes</v>
      </c>
    </row>
    <row r="40" spans="1:5" ht="14.25" customHeight="1" x14ac:dyDescent="0.2">
      <c r="A40" s="68" t="s">
        <v>66</v>
      </c>
      <c r="B40" s="62">
        <v>383173</v>
      </c>
      <c r="C40" s="62">
        <v>389532</v>
      </c>
      <c r="D40" s="63">
        <v>1.7</v>
      </c>
      <c r="E40" s="64" t="str">
        <f t="shared" si="0"/>
        <v>Yes</v>
      </c>
    </row>
    <row r="41" spans="1:5" ht="14.25" customHeight="1" x14ac:dyDescent="0.2">
      <c r="A41" s="68" t="s">
        <v>67</v>
      </c>
      <c r="B41" s="62">
        <v>19818</v>
      </c>
      <c r="C41" s="62">
        <v>19773</v>
      </c>
      <c r="D41" s="63">
        <v>-0.2</v>
      </c>
      <c r="E41" s="64" t="str">
        <f t="shared" si="0"/>
        <v>No</v>
      </c>
    </row>
    <row r="42" spans="1:5" ht="14.25" customHeight="1" x14ac:dyDescent="0.2">
      <c r="A42" s="68" t="s">
        <v>68</v>
      </c>
      <c r="B42" s="62">
        <v>2382640</v>
      </c>
      <c r="C42" s="62">
        <v>2415955</v>
      </c>
      <c r="D42" s="63">
        <v>1.4</v>
      </c>
      <c r="E42" s="64" t="str">
        <f t="shared" si="0"/>
        <v>Yes</v>
      </c>
    </row>
    <row r="43" spans="1:5" ht="14.25" customHeight="1" x14ac:dyDescent="0.2">
      <c r="A43" s="68" t="s">
        <v>69</v>
      </c>
      <c r="B43" s="62">
        <v>1513415</v>
      </c>
      <c r="C43" s="62">
        <v>1529501</v>
      </c>
      <c r="D43" s="63">
        <v>1.1000000000000001</v>
      </c>
      <c r="E43" s="64" t="str">
        <f t="shared" si="0"/>
        <v>Yes</v>
      </c>
    </row>
    <row r="44" spans="1:5" ht="14.25" customHeight="1" x14ac:dyDescent="0.2">
      <c r="A44" s="68" t="s">
        <v>70</v>
      </c>
      <c r="B44" s="62">
        <v>56879</v>
      </c>
      <c r="C44" s="62">
        <v>57088</v>
      </c>
      <c r="D44" s="63">
        <v>0.4</v>
      </c>
      <c r="E44" s="64" t="str">
        <f t="shared" si="0"/>
        <v>No</v>
      </c>
    </row>
    <row r="45" spans="1:5" ht="14.25" customHeight="1" x14ac:dyDescent="0.2">
      <c r="A45" s="68" t="s">
        <v>71</v>
      </c>
      <c r="B45" s="62">
        <v>2155590</v>
      </c>
      <c r="C45" s="62">
        <v>2174938</v>
      </c>
      <c r="D45" s="63">
        <v>0.9</v>
      </c>
      <c r="E45" s="64" t="str">
        <f t="shared" si="0"/>
        <v>Yes</v>
      </c>
    </row>
    <row r="46" spans="1:5" ht="14.25" customHeight="1" x14ac:dyDescent="0.2">
      <c r="A46" s="68" t="s">
        <v>72</v>
      </c>
      <c r="B46" s="62">
        <v>3309509</v>
      </c>
      <c r="C46" s="62">
        <v>3337456</v>
      </c>
      <c r="D46" s="63">
        <v>0.8</v>
      </c>
      <c r="E46" s="64" t="str">
        <f t="shared" si="0"/>
        <v>Yes</v>
      </c>
    </row>
    <row r="47" spans="1:5" ht="14.25" customHeight="1" x14ac:dyDescent="0.2">
      <c r="A47" s="68" t="s">
        <v>73</v>
      </c>
      <c r="B47" s="62">
        <v>874008</v>
      </c>
      <c r="C47" s="62">
        <v>883963</v>
      </c>
      <c r="D47" s="63">
        <v>1.1000000000000001</v>
      </c>
      <c r="E47" s="64" t="str">
        <f t="shared" si="0"/>
        <v>Yes</v>
      </c>
    </row>
    <row r="48" spans="1:5" ht="14.25" customHeight="1" x14ac:dyDescent="0.2">
      <c r="A48" s="68" t="s">
        <v>74</v>
      </c>
      <c r="B48" s="62">
        <v>747263</v>
      </c>
      <c r="C48" s="62">
        <v>758744</v>
      </c>
      <c r="D48" s="63">
        <v>1.5</v>
      </c>
      <c r="E48" s="64" t="str">
        <f t="shared" si="0"/>
        <v>Yes</v>
      </c>
    </row>
    <row r="49" spans="1:5" ht="14.25" customHeight="1" x14ac:dyDescent="0.2">
      <c r="A49" s="68" t="s">
        <v>75</v>
      </c>
      <c r="B49" s="62">
        <v>279210</v>
      </c>
      <c r="C49" s="62">
        <v>280101</v>
      </c>
      <c r="D49" s="63">
        <v>0.3</v>
      </c>
      <c r="E49" s="64" t="str">
        <f t="shared" si="0"/>
        <v>Yes</v>
      </c>
    </row>
    <row r="50" spans="1:5" ht="14.25" customHeight="1" x14ac:dyDescent="0.2">
      <c r="A50" s="68" t="s">
        <v>76</v>
      </c>
      <c r="B50" s="62">
        <v>770256</v>
      </c>
      <c r="C50" s="62">
        <v>774155</v>
      </c>
      <c r="D50" s="63">
        <v>0.5</v>
      </c>
      <c r="E50" s="64" t="str">
        <f t="shared" si="0"/>
        <v>Yes</v>
      </c>
    </row>
    <row r="51" spans="1:5" ht="14.25" customHeight="1" x14ac:dyDescent="0.2">
      <c r="A51" s="68" t="s">
        <v>77</v>
      </c>
      <c r="B51" s="62">
        <v>450025</v>
      </c>
      <c r="C51" s="62">
        <v>453457</v>
      </c>
      <c r="D51" s="63">
        <v>0.8</v>
      </c>
      <c r="E51" s="64" t="str">
        <f t="shared" si="0"/>
        <v>Yes</v>
      </c>
    </row>
    <row r="52" spans="1:5" ht="14.25" customHeight="1" x14ac:dyDescent="0.2">
      <c r="A52" s="68" t="s">
        <v>78</v>
      </c>
      <c r="B52" s="62">
        <v>1937473</v>
      </c>
      <c r="C52" s="62">
        <v>1956598</v>
      </c>
      <c r="D52" s="63">
        <v>1</v>
      </c>
      <c r="E52" s="64" t="str">
        <f t="shared" si="0"/>
        <v>Yes</v>
      </c>
    </row>
    <row r="53" spans="1:5" ht="14.25" customHeight="1" x14ac:dyDescent="0.2">
      <c r="A53" s="68" t="s">
        <v>79</v>
      </c>
      <c r="B53" s="62">
        <v>276504</v>
      </c>
      <c r="C53" s="62">
        <v>276864</v>
      </c>
      <c r="D53" s="63">
        <v>0.1</v>
      </c>
      <c r="E53" s="64" t="str">
        <f t="shared" si="0"/>
        <v>Yes</v>
      </c>
    </row>
    <row r="54" spans="1:5" ht="14.25" customHeight="1" x14ac:dyDescent="0.2">
      <c r="A54" s="68" t="s">
        <v>80</v>
      </c>
      <c r="B54" s="62">
        <v>178148</v>
      </c>
      <c r="C54" s="62">
        <v>178271</v>
      </c>
      <c r="D54" s="63">
        <v>0.1</v>
      </c>
      <c r="E54" s="64" t="str">
        <f t="shared" si="0"/>
        <v>No</v>
      </c>
    </row>
    <row r="55" spans="1:5" ht="14.25" customHeight="1" x14ac:dyDescent="0.2">
      <c r="A55" s="68" t="s">
        <v>81</v>
      </c>
      <c r="B55" s="62">
        <v>3203</v>
      </c>
      <c r="C55" s="62">
        <v>3207</v>
      </c>
      <c r="D55" s="63">
        <v>0.1</v>
      </c>
      <c r="E55" s="64" t="str">
        <f t="shared" si="0"/>
        <v>No</v>
      </c>
    </row>
    <row r="56" spans="1:5" ht="14.25" customHeight="1" x14ac:dyDescent="0.2">
      <c r="A56" s="68" t="s">
        <v>82</v>
      </c>
      <c r="B56" s="62">
        <v>44655</v>
      </c>
      <c r="C56" s="62">
        <v>44612</v>
      </c>
      <c r="D56" s="63">
        <v>-0.1</v>
      </c>
      <c r="E56" s="64" t="str">
        <f t="shared" si="0"/>
        <v>No</v>
      </c>
    </row>
    <row r="57" spans="1:5" ht="14.25" customHeight="1" x14ac:dyDescent="0.2">
      <c r="A57" s="68" t="s">
        <v>83</v>
      </c>
      <c r="B57" s="62">
        <v>436640</v>
      </c>
      <c r="C57" s="62">
        <v>439793</v>
      </c>
      <c r="D57" s="63">
        <v>0.7</v>
      </c>
      <c r="E57" s="64" t="str">
        <f t="shared" si="0"/>
        <v>Yes</v>
      </c>
    </row>
    <row r="58" spans="1:5" ht="14.25" customHeight="1" x14ac:dyDescent="0.2">
      <c r="A58" s="68" t="s">
        <v>84</v>
      </c>
      <c r="B58" s="62">
        <v>504613</v>
      </c>
      <c r="C58" s="62">
        <v>503332</v>
      </c>
      <c r="D58" s="63">
        <v>-0.3</v>
      </c>
      <c r="E58" s="64" t="str">
        <f t="shared" si="0"/>
        <v>Yes</v>
      </c>
    </row>
    <row r="59" spans="1:5" ht="14.25" customHeight="1" x14ac:dyDescent="0.2">
      <c r="A59" s="68" t="s">
        <v>85</v>
      </c>
      <c r="B59" s="62">
        <v>549976</v>
      </c>
      <c r="C59" s="62">
        <v>555624</v>
      </c>
      <c r="D59" s="63">
        <v>1</v>
      </c>
      <c r="E59" s="64" t="str">
        <f t="shared" si="0"/>
        <v>Yes</v>
      </c>
    </row>
    <row r="60" spans="1:5" ht="14.25" customHeight="1" x14ac:dyDescent="0.2">
      <c r="A60" s="68" t="s">
        <v>177</v>
      </c>
      <c r="B60" s="62">
        <v>96919</v>
      </c>
      <c r="C60" s="62">
        <v>97238</v>
      </c>
      <c r="D60" s="63">
        <v>0.3</v>
      </c>
      <c r="E60" s="64" t="str">
        <f t="shared" si="0"/>
        <v>No</v>
      </c>
    </row>
    <row r="61" spans="1:5" ht="14.25" customHeight="1" x14ac:dyDescent="0.2">
      <c r="A61" s="68" t="s">
        <v>86</v>
      </c>
      <c r="B61" s="62">
        <v>63949</v>
      </c>
      <c r="C61" s="62">
        <v>64039</v>
      </c>
      <c r="D61" s="63">
        <v>0.1</v>
      </c>
      <c r="E61" s="64" t="str">
        <f t="shared" si="0"/>
        <v>No</v>
      </c>
    </row>
    <row r="62" spans="1:5" ht="14.25" customHeight="1" x14ac:dyDescent="0.2">
      <c r="A62" s="68" t="s">
        <v>88</v>
      </c>
      <c r="B62" s="62">
        <v>13634</v>
      </c>
      <c r="C62" s="62">
        <v>13635</v>
      </c>
      <c r="D62" s="63">
        <v>0</v>
      </c>
      <c r="E62" s="64" t="str">
        <f t="shared" si="0"/>
        <v>No</v>
      </c>
    </row>
    <row r="63" spans="1:5" ht="14.25" customHeight="1" x14ac:dyDescent="0.2">
      <c r="A63" s="68" t="s">
        <v>89</v>
      </c>
      <c r="B63" s="62">
        <v>470716</v>
      </c>
      <c r="C63" s="62">
        <v>475834</v>
      </c>
      <c r="D63" s="63">
        <v>1.1000000000000001</v>
      </c>
      <c r="E63" s="64" t="str">
        <f t="shared" si="0"/>
        <v>Yes</v>
      </c>
    </row>
    <row r="64" spans="1:5" ht="14.25" customHeight="1" x14ac:dyDescent="0.2">
      <c r="A64" s="68" t="s">
        <v>90</v>
      </c>
      <c r="B64" s="62">
        <v>54725</v>
      </c>
      <c r="C64" s="62">
        <v>54740</v>
      </c>
      <c r="D64" s="63">
        <v>0</v>
      </c>
      <c r="E64" s="64" t="str">
        <f t="shared" si="0"/>
        <v>No</v>
      </c>
    </row>
    <row r="65" spans="1:5" ht="14.25" customHeight="1" x14ac:dyDescent="0.2">
      <c r="A65" s="68" t="s">
        <v>91</v>
      </c>
      <c r="B65" s="62">
        <v>855910</v>
      </c>
      <c r="C65" s="62">
        <v>859073</v>
      </c>
      <c r="D65" s="63">
        <v>0.4</v>
      </c>
      <c r="E65" s="64" t="str">
        <f t="shared" si="0"/>
        <v>Yes</v>
      </c>
    </row>
    <row r="66" spans="1:5" ht="14.25" customHeight="1" x14ac:dyDescent="0.2">
      <c r="A66" s="68" t="s">
        <v>92</v>
      </c>
      <c r="B66" s="62">
        <v>218673</v>
      </c>
      <c r="C66" s="62">
        <v>221270</v>
      </c>
      <c r="D66" s="63">
        <v>1.2</v>
      </c>
      <c r="E66" s="64" t="str">
        <f t="shared" si="0"/>
        <v>Yes</v>
      </c>
    </row>
    <row r="67" spans="1:5" ht="14.25" customHeight="1" thickBot="1" x14ac:dyDescent="0.25">
      <c r="A67" s="69" t="s">
        <v>178</v>
      </c>
      <c r="B67" s="70">
        <v>74645</v>
      </c>
      <c r="C67" s="70">
        <v>74727</v>
      </c>
      <c r="D67" s="71">
        <v>0.1</v>
      </c>
      <c r="E67" s="118" t="str">
        <f t="shared" si="0"/>
        <v>No</v>
      </c>
    </row>
    <row r="68" spans="1:5" ht="14.25" customHeight="1" thickBot="1" x14ac:dyDescent="0.25">
      <c r="A68" s="68"/>
      <c r="B68" s="62"/>
      <c r="C68" s="62"/>
      <c r="D68" s="63"/>
      <c r="E68" s="84"/>
    </row>
    <row r="69" spans="1:5" x14ac:dyDescent="0.2">
      <c r="A69" s="72" t="s">
        <v>94</v>
      </c>
      <c r="B69" s="73">
        <f>B60+B67</f>
        <v>171564</v>
      </c>
      <c r="C69" s="73">
        <f>C60+C67</f>
        <v>171965</v>
      </c>
      <c r="D69" s="74"/>
      <c r="E69" s="75" t="str">
        <f t="shared" si="0"/>
        <v>No</v>
      </c>
    </row>
    <row r="70" spans="1:5" x14ac:dyDescent="0.2">
      <c r="A70" s="76" t="s">
        <v>38</v>
      </c>
      <c r="B70" s="77">
        <v>120700</v>
      </c>
      <c r="C70" s="77">
        <v>121874</v>
      </c>
      <c r="D70" s="43">
        <v>1</v>
      </c>
      <c r="E70" s="78" t="str">
        <f t="shared" si="0"/>
        <v>No</v>
      </c>
    </row>
    <row r="71" spans="1:5" ht="15.75" thickBot="1" x14ac:dyDescent="0.25">
      <c r="A71" s="79" t="s">
        <v>87</v>
      </c>
      <c r="B71" s="80">
        <f>B73+B74+B75</f>
        <v>224180</v>
      </c>
      <c r="C71" s="80">
        <f>C73+C74+C75</f>
        <v>225393</v>
      </c>
      <c r="D71" s="81"/>
      <c r="E71" s="82" t="str">
        <f t="shared" si="0"/>
        <v>Yes</v>
      </c>
    </row>
    <row r="72" spans="1:5" x14ac:dyDescent="0.2">
      <c r="A72" s="20"/>
      <c r="B72" s="83"/>
      <c r="C72" s="83"/>
      <c r="E72" s="84"/>
    </row>
    <row r="73" spans="1:5" x14ac:dyDescent="0.2">
      <c r="A73" s="119" t="s">
        <v>240</v>
      </c>
      <c r="B73" s="85">
        <v>36293</v>
      </c>
      <c r="C73" s="85">
        <v>36446</v>
      </c>
      <c r="D73" s="43">
        <v>0.4</v>
      </c>
      <c r="E73" s="84"/>
    </row>
    <row r="74" spans="1:5" x14ac:dyDescent="0.2">
      <c r="A74" s="119" t="s">
        <v>241</v>
      </c>
      <c r="B74" s="85">
        <v>33169</v>
      </c>
      <c r="C74" s="85">
        <v>33260</v>
      </c>
      <c r="D74" s="43">
        <v>0.3</v>
      </c>
      <c r="E74" s="84"/>
    </row>
    <row r="75" spans="1:5" x14ac:dyDescent="0.2">
      <c r="A75" s="119" t="s">
        <v>242</v>
      </c>
      <c r="B75" s="85">
        <v>154718</v>
      </c>
      <c r="C75" s="85">
        <v>155687</v>
      </c>
      <c r="D75" s="43">
        <v>0.6</v>
      </c>
      <c r="E75" s="84"/>
    </row>
    <row r="76" spans="1:5" x14ac:dyDescent="0.2">
      <c r="B76" s="83"/>
      <c r="C76" s="83"/>
      <c r="E76" s="84"/>
    </row>
    <row r="77" spans="1:5" x14ac:dyDescent="0.2">
      <c r="B77" s="83"/>
      <c r="C77" s="83"/>
      <c r="E77" s="84"/>
    </row>
    <row r="78" spans="1:5" ht="15.75" x14ac:dyDescent="0.25">
      <c r="A78" s="86" t="s">
        <v>179</v>
      </c>
      <c r="B78" s="87"/>
      <c r="C78" s="87"/>
      <c r="D78" s="87"/>
      <c r="E78" s="87"/>
    </row>
    <row r="79" spans="1:5" ht="15.75" x14ac:dyDescent="0.25">
      <c r="A79" s="86" t="s">
        <v>180</v>
      </c>
      <c r="B79" s="87"/>
      <c r="C79" s="87"/>
      <c r="D79" s="87"/>
      <c r="E79" s="87"/>
    </row>
    <row r="80" spans="1:5" ht="15.75" x14ac:dyDescent="0.25">
      <c r="A80" s="86" t="s">
        <v>181</v>
      </c>
      <c r="B80" s="87"/>
      <c r="C80" s="87"/>
      <c r="D80" s="87"/>
      <c r="E80" s="87"/>
    </row>
    <row r="81" spans="1:5" ht="15.75" x14ac:dyDescent="0.25">
      <c r="A81" s="87"/>
      <c r="B81" s="87"/>
      <c r="C81" s="87"/>
      <c r="D81" s="87"/>
      <c r="E81" s="87"/>
    </row>
    <row r="82" spans="1:5" ht="15.75" x14ac:dyDescent="0.25">
      <c r="A82" s="88" t="s">
        <v>182</v>
      </c>
      <c r="B82" s="87"/>
      <c r="C82" s="87"/>
      <c r="D82" s="87"/>
      <c r="E82" s="87"/>
    </row>
    <row r="83" spans="1:5" ht="15.75" x14ac:dyDescent="0.25">
      <c r="A83" s="88" t="s">
        <v>183</v>
      </c>
      <c r="B83" s="87"/>
      <c r="C83" s="87"/>
      <c r="D83" s="87"/>
      <c r="E83" s="87"/>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30" customWidth="1"/>
    <col min="2" max="4" width="9.140625" style="330" hidden="1" customWidth="1"/>
    <col min="5" max="16384" width="9.140625" style="330" hidden="1"/>
  </cols>
  <sheetData>
    <row r="1" spans="1:1" ht="13.5" customHeight="1" x14ac:dyDescent="0.25">
      <c r="A1" s="329" t="s">
        <v>771</v>
      </c>
    </row>
    <row r="2" spans="1:1" ht="18" customHeight="1" x14ac:dyDescent="0.25">
      <c r="A2" s="331" t="s">
        <v>698</v>
      </c>
    </row>
    <row r="3" spans="1:1" ht="15.75" x14ac:dyDescent="0.25">
      <c r="A3" s="331" t="s">
        <v>699</v>
      </c>
    </row>
    <row r="4" spans="1:1" ht="30.75" x14ac:dyDescent="0.25">
      <c r="A4" s="331" t="s">
        <v>700</v>
      </c>
    </row>
    <row r="5" spans="1:1" ht="30.75" x14ac:dyDescent="0.25">
      <c r="A5" s="332" t="s">
        <v>701</v>
      </c>
    </row>
    <row r="6" spans="1:1" ht="30.75" x14ac:dyDescent="0.25">
      <c r="A6" s="332" t="s">
        <v>702</v>
      </c>
    </row>
    <row r="7" spans="1:1" ht="30.75" customHeight="1" x14ac:dyDescent="0.25">
      <c r="A7" s="332" t="s">
        <v>703</v>
      </c>
    </row>
    <row r="8" spans="1:1" ht="30.75" x14ac:dyDescent="0.25">
      <c r="A8" s="332" t="s">
        <v>704</v>
      </c>
    </row>
    <row r="9" spans="1:1" ht="45.75" x14ac:dyDescent="0.25">
      <c r="A9" s="332" t="s">
        <v>705</v>
      </c>
    </row>
    <row r="10" spans="1:1" ht="15.75" x14ac:dyDescent="0.25">
      <c r="A10" s="332" t="s">
        <v>706</v>
      </c>
    </row>
    <row r="11" spans="1:1" ht="15.75" x14ac:dyDescent="0.25">
      <c r="A11" s="332" t="s">
        <v>707</v>
      </c>
    </row>
    <row r="12" spans="1:1" ht="30.75" x14ac:dyDescent="0.25">
      <c r="A12" s="332" t="s">
        <v>708</v>
      </c>
    </row>
    <row r="13" spans="1:1" ht="30.75" x14ac:dyDescent="0.25">
      <c r="A13" s="332" t="s">
        <v>709</v>
      </c>
    </row>
    <row r="14" spans="1:1" ht="15.75" hidden="1" x14ac:dyDescent="0.25">
      <c r="A14" s="331"/>
    </row>
    <row r="15" spans="1:1" ht="15.75" hidden="1" x14ac:dyDescent="0.25">
      <c r="A15" s="331"/>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opLeftCell="A3" zoomScale="80" zoomScaleNormal="80" zoomScaleSheetLayoutView="40" zoomScalePageLayoutView="85" workbookViewId="0">
      <selection activeCell="F20" sqref="F20"/>
    </sheetView>
  </sheetViews>
  <sheetFormatPr defaultColWidth="0" defaultRowHeight="15" zeroHeight="1" x14ac:dyDescent="0.2"/>
  <cols>
    <col min="1" max="1" width="5.28515625" style="102" customWidth="1"/>
    <col min="2" max="2" width="12.5703125" style="103" customWidth="1"/>
    <col min="3" max="3" width="65.42578125" style="103" customWidth="1"/>
    <col min="4" max="8" width="22.7109375" style="103" customWidth="1"/>
    <col min="9" max="9" width="24" style="103" bestFit="1" customWidth="1"/>
    <col min="10" max="10" width="18.28515625" style="102" hidden="1" customWidth="1"/>
    <col min="11" max="12" width="9.140625" style="102" hidden="1" customWidth="1"/>
    <col min="13" max="16384" width="9.140625" style="102" hidden="1"/>
  </cols>
  <sheetData>
    <row r="1" spans="1:9" s="20" customFormat="1" x14ac:dyDescent="0.2">
      <c r="A1" s="323" t="s">
        <v>772</v>
      </c>
      <c r="B1" s="324" t="s">
        <v>277</v>
      </c>
      <c r="E1" s="142"/>
      <c r="I1" s="333" t="s">
        <v>275</v>
      </c>
    </row>
    <row r="2" spans="1:9" s="20" customFormat="1" ht="15.75" thickBot="1" x14ac:dyDescent="0.25">
      <c r="B2" s="325" t="s">
        <v>276</v>
      </c>
      <c r="C2" s="41"/>
      <c r="D2" s="41"/>
      <c r="E2" s="167"/>
      <c r="F2" s="41"/>
      <c r="G2" s="41"/>
      <c r="H2" s="41"/>
      <c r="I2" s="167"/>
    </row>
    <row r="3" spans="1:9" s="20" customFormat="1" x14ac:dyDescent="0.2">
      <c r="B3" s="102"/>
      <c r="E3" s="142"/>
    </row>
    <row r="4" spans="1:9" x14ac:dyDescent="0.2">
      <c r="B4" s="327" t="s">
        <v>740</v>
      </c>
      <c r="C4" s="102"/>
      <c r="D4" s="102"/>
      <c r="E4" s="102"/>
      <c r="F4" s="102"/>
      <c r="G4" s="102"/>
      <c r="H4" s="102"/>
      <c r="I4" s="102"/>
    </row>
    <row r="5" spans="1:9" ht="15.75" x14ac:dyDescent="0.2">
      <c r="B5" s="334" t="str">
        <f>'1. Information'!B5</f>
        <v>Annual Mental Health Services Act (MHSA) Revenue and Expenditure Report</v>
      </c>
    </row>
    <row r="6" spans="1:9" ht="15.75" x14ac:dyDescent="0.25">
      <c r="B6" s="335" t="str">
        <f>'1. Information'!B6</f>
        <v>Fiscal Year: 2021-22</v>
      </c>
      <c r="D6" s="1"/>
      <c r="E6" s="1"/>
      <c r="F6" s="1"/>
      <c r="G6" s="1"/>
      <c r="H6" s="1"/>
    </row>
    <row r="7" spans="1:9" ht="15.75" x14ac:dyDescent="0.25">
      <c r="B7" s="335" t="s">
        <v>285</v>
      </c>
      <c r="C7" s="1"/>
      <c r="D7" s="1"/>
      <c r="E7" s="1"/>
      <c r="F7" s="1"/>
      <c r="G7" s="1"/>
      <c r="H7" s="1"/>
    </row>
    <row r="8" spans="1:9" ht="15.75" x14ac:dyDescent="0.2">
      <c r="C8" s="1"/>
      <c r="D8" s="1"/>
      <c r="E8" s="1"/>
      <c r="F8" s="1"/>
      <c r="G8" s="1"/>
      <c r="H8" s="1"/>
    </row>
    <row r="9" spans="1:9" ht="15.75" x14ac:dyDescent="0.25">
      <c r="B9" s="175" t="s">
        <v>0</v>
      </c>
      <c r="C9" s="152" t="str">
        <f>IF(ISBLANK('1. Information'!D11),"",'1. Information'!D11)</f>
        <v>Placer</v>
      </c>
      <c r="F9" s="175" t="s">
        <v>1</v>
      </c>
      <c r="G9" s="153">
        <f>IF(ISBLANK('1. Information'!D9),"",'1. Information'!D9)</f>
        <v>44957</v>
      </c>
    </row>
    <row r="10" spans="1:9" x14ac:dyDescent="0.2">
      <c r="G10" s="18"/>
    </row>
    <row r="11" spans="1:9" x14ac:dyDescent="0.2">
      <c r="G11" s="18"/>
    </row>
    <row r="12" spans="1:9" x14ac:dyDescent="0.2">
      <c r="B12" s="327"/>
      <c r="D12" s="176" t="s">
        <v>23</v>
      </c>
      <c r="E12" s="176" t="s">
        <v>25</v>
      </c>
      <c r="F12" s="176" t="s">
        <v>27</v>
      </c>
      <c r="G12" s="176" t="s">
        <v>202</v>
      </c>
      <c r="H12" s="176" t="s">
        <v>203</v>
      </c>
      <c r="I12" s="176" t="s">
        <v>204</v>
      </c>
    </row>
    <row r="13" spans="1:9" ht="15.75" x14ac:dyDescent="0.25">
      <c r="B13" s="177" t="s">
        <v>250</v>
      </c>
      <c r="C13" s="178"/>
      <c r="D13" s="179" t="s">
        <v>28</v>
      </c>
      <c r="E13" s="179" t="s">
        <v>29</v>
      </c>
      <c r="F13" s="179" t="s">
        <v>30</v>
      </c>
      <c r="G13" s="180" t="s">
        <v>31</v>
      </c>
      <c r="H13" s="180" t="s">
        <v>32</v>
      </c>
      <c r="I13" s="180" t="s">
        <v>21</v>
      </c>
    </row>
    <row r="14" spans="1:9" x14ac:dyDescent="0.2">
      <c r="B14" s="181">
        <v>1</v>
      </c>
      <c r="C14" s="182" t="s">
        <v>279</v>
      </c>
      <c r="D14" s="124">
        <v>47466.61</v>
      </c>
      <c r="E14" s="124">
        <v>11866.65</v>
      </c>
      <c r="F14" s="124">
        <v>3122.8</v>
      </c>
      <c r="G14" s="124">
        <v>0</v>
      </c>
      <c r="H14" s="124">
        <v>0</v>
      </c>
      <c r="I14" s="154">
        <f>SUM(D14:H14)</f>
        <v>62456.060000000005</v>
      </c>
    </row>
    <row r="15" spans="1:9" x14ac:dyDescent="0.2">
      <c r="B15" s="183">
        <v>2</v>
      </c>
      <c r="C15" s="184" t="s">
        <v>278</v>
      </c>
      <c r="D15" s="136"/>
      <c r="E15" s="136"/>
      <c r="F15" s="136"/>
      <c r="G15" s="136"/>
      <c r="H15" s="136"/>
      <c r="I15" s="154">
        <f>SUM(D15:H15)</f>
        <v>0</v>
      </c>
    </row>
    <row r="16" spans="1:9" x14ac:dyDescent="0.2">
      <c r="B16" s="102"/>
      <c r="C16" s="102"/>
      <c r="D16" s="102"/>
      <c r="E16" s="102"/>
      <c r="F16" s="102"/>
      <c r="G16" s="102"/>
      <c r="H16" s="102"/>
      <c r="I16" s="102"/>
    </row>
    <row r="17" spans="2:10" x14ac:dyDescent="0.2">
      <c r="B17" s="324"/>
      <c r="C17" s="102"/>
      <c r="D17" s="176" t="s">
        <v>23</v>
      </c>
      <c r="E17" s="176" t="s">
        <v>25</v>
      </c>
      <c r="F17" s="176" t="s">
        <v>27</v>
      </c>
      <c r="G17" s="102"/>
      <c r="H17" s="102"/>
      <c r="I17" s="102"/>
    </row>
    <row r="18" spans="2:10" ht="15.75" x14ac:dyDescent="0.25">
      <c r="B18" s="177" t="s">
        <v>251</v>
      </c>
      <c r="C18" s="178"/>
      <c r="D18" s="179" t="s">
        <v>28</v>
      </c>
      <c r="E18" s="179" t="s">
        <v>29</v>
      </c>
      <c r="F18" s="180" t="s">
        <v>21</v>
      </c>
      <c r="G18" s="102"/>
      <c r="H18" s="102"/>
      <c r="I18" s="102"/>
    </row>
    <row r="19" spans="2:10" x14ac:dyDescent="0.2">
      <c r="B19" s="176">
        <v>3</v>
      </c>
      <c r="C19" s="182" t="s">
        <v>234</v>
      </c>
      <c r="D19" s="157"/>
      <c r="E19" s="158"/>
      <c r="F19" s="124">
        <v>2819663.26</v>
      </c>
      <c r="G19" s="102"/>
      <c r="H19" s="102"/>
      <c r="I19" s="102"/>
    </row>
    <row r="20" spans="2:10" x14ac:dyDescent="0.2">
      <c r="B20" s="181">
        <v>4</v>
      </c>
      <c r="C20" s="185" t="s">
        <v>22</v>
      </c>
      <c r="D20" s="124">
        <v>0</v>
      </c>
      <c r="E20" s="124">
        <v>0</v>
      </c>
      <c r="F20" s="155">
        <f>-D20-E20</f>
        <v>0</v>
      </c>
      <c r="G20" s="102"/>
      <c r="H20" s="102"/>
      <c r="I20" s="102"/>
    </row>
    <row r="21" spans="2:10" x14ac:dyDescent="0.2">
      <c r="B21" s="181">
        <v>5</v>
      </c>
      <c r="C21" s="185" t="s">
        <v>253</v>
      </c>
      <c r="D21" s="161">
        <f>'3. CSS'!F24</f>
        <v>0</v>
      </c>
      <c r="E21" s="159"/>
      <c r="F21" s="154">
        <f>SUM(D21:E21)</f>
        <v>0</v>
      </c>
      <c r="G21" s="102"/>
      <c r="H21" s="102"/>
      <c r="I21" s="102"/>
    </row>
    <row r="22" spans="2:10" x14ac:dyDescent="0.2">
      <c r="B22" s="181">
        <v>6</v>
      </c>
      <c r="C22" s="185" t="s">
        <v>252</v>
      </c>
      <c r="D22" s="160"/>
      <c r="E22" s="160"/>
      <c r="F22" s="154">
        <f>SUM('8. Adjustment (MHSA)'!F51:F80)</f>
        <v>0.37</v>
      </c>
      <c r="G22" s="102"/>
      <c r="H22" s="102"/>
      <c r="I22" s="102"/>
    </row>
    <row r="23" spans="2:10" x14ac:dyDescent="0.2">
      <c r="B23" s="176">
        <v>7</v>
      </c>
      <c r="C23" s="182" t="s">
        <v>236</v>
      </c>
      <c r="D23" s="160"/>
      <c r="E23" s="160"/>
      <c r="F23" s="156">
        <f>F19+F20+F21+F22</f>
        <v>2819663.63</v>
      </c>
      <c r="G23" s="102"/>
      <c r="H23" s="102"/>
      <c r="I23" s="102"/>
    </row>
    <row r="24" spans="2:10" x14ac:dyDescent="0.2">
      <c r="B24" s="102"/>
      <c r="C24" s="102"/>
      <c r="D24" s="102"/>
      <c r="E24" s="102"/>
      <c r="F24" s="102"/>
      <c r="G24" s="102"/>
      <c r="H24" s="102"/>
      <c r="I24" s="102"/>
    </row>
    <row r="25" spans="2:10" x14ac:dyDescent="0.2">
      <c r="B25" s="324"/>
      <c r="C25" s="102"/>
      <c r="D25" s="176" t="s">
        <v>23</v>
      </c>
      <c r="E25" s="176" t="s">
        <v>25</v>
      </c>
      <c r="F25" s="176" t="s">
        <v>27</v>
      </c>
      <c r="G25" s="176" t="s">
        <v>202</v>
      </c>
      <c r="H25" s="176" t="s">
        <v>203</v>
      </c>
      <c r="I25" s="176" t="s">
        <v>204</v>
      </c>
    </row>
    <row r="26" spans="2:10" ht="15.75" x14ac:dyDescent="0.25">
      <c r="B26" s="177" t="s">
        <v>246</v>
      </c>
      <c r="C26" s="186"/>
      <c r="D26" s="179" t="s">
        <v>28</v>
      </c>
      <c r="E26" s="179" t="s">
        <v>29</v>
      </c>
      <c r="F26" s="179" t="s">
        <v>31</v>
      </c>
      <c r="G26" s="179" t="s">
        <v>32</v>
      </c>
      <c r="H26" s="179" t="s">
        <v>35</v>
      </c>
      <c r="I26" s="179" t="s">
        <v>21</v>
      </c>
    </row>
    <row r="27" spans="2:10" x14ac:dyDescent="0.2">
      <c r="B27" s="181">
        <v>8</v>
      </c>
      <c r="C27" s="187" t="s">
        <v>223</v>
      </c>
      <c r="D27" s="154">
        <f>(E27+F27+G27+H27)*-1</f>
        <v>0</v>
      </c>
      <c r="E27" s="154">
        <f>'3. CSS'!F21</f>
        <v>0</v>
      </c>
      <c r="F27" s="154">
        <f>'3. CSS'!F22</f>
        <v>0</v>
      </c>
      <c r="G27" s="161">
        <f>'3. CSS'!F23</f>
        <v>0</v>
      </c>
      <c r="H27" s="161">
        <f>'3. CSS'!F24</f>
        <v>0</v>
      </c>
      <c r="I27" s="154">
        <f>SUM(D27:H27)</f>
        <v>0</v>
      </c>
      <c r="J27" s="102" t="str">
        <f>IF(SUM(D27:H27)=I27,"","ERROR")</f>
        <v/>
      </c>
    </row>
    <row r="28" spans="2:10" x14ac:dyDescent="0.2">
      <c r="B28" s="102"/>
      <c r="C28" s="102"/>
      <c r="D28" s="102"/>
      <c r="E28" s="102"/>
      <c r="F28" s="102"/>
      <c r="G28" s="102"/>
      <c r="H28" s="102"/>
      <c r="I28" s="102"/>
    </row>
    <row r="29" spans="2:10" x14ac:dyDescent="0.2">
      <c r="B29" s="327"/>
      <c r="D29" s="176" t="s">
        <v>23</v>
      </c>
      <c r="E29" s="176" t="s">
        <v>25</v>
      </c>
      <c r="F29" s="176" t="s">
        <v>27</v>
      </c>
      <c r="G29" s="176" t="s">
        <v>202</v>
      </c>
      <c r="H29" s="176" t="s">
        <v>203</v>
      </c>
      <c r="I29" s="176" t="s">
        <v>204</v>
      </c>
    </row>
    <row r="30" spans="2:10" ht="15.75" x14ac:dyDescent="0.25">
      <c r="B30" s="177" t="s">
        <v>254</v>
      </c>
      <c r="C30" s="186"/>
      <c r="D30" s="179" t="s">
        <v>28</v>
      </c>
      <c r="E30" s="179" t="s">
        <v>29</v>
      </c>
      <c r="F30" s="179" t="s">
        <v>30</v>
      </c>
      <c r="G30" s="179" t="s">
        <v>31</v>
      </c>
      <c r="H30" s="179" t="s">
        <v>32</v>
      </c>
      <c r="I30" s="179" t="s">
        <v>21</v>
      </c>
    </row>
    <row r="31" spans="2:10" x14ac:dyDescent="0.2">
      <c r="B31" s="176">
        <v>9</v>
      </c>
      <c r="C31" s="187" t="s">
        <v>24</v>
      </c>
      <c r="D31" s="161">
        <f>'3. CSS'!F27</f>
        <v>13805757.722999999</v>
      </c>
      <c r="E31" s="161">
        <f>'4. PEI'!F22</f>
        <v>2732776</v>
      </c>
      <c r="F31" s="161">
        <f>'5. INN'!F23</f>
        <v>78554</v>
      </c>
      <c r="G31" s="161">
        <f>'6. WET'!F21</f>
        <v>307136.23</v>
      </c>
      <c r="H31" s="161">
        <f>'7. CFTN'!F21</f>
        <v>400000</v>
      </c>
      <c r="I31" s="161">
        <f t="shared" ref="I31:I35" si="0">SUM(D31:H31)</f>
        <v>17324223.952999998</v>
      </c>
    </row>
    <row r="32" spans="2:10" x14ac:dyDescent="0.2">
      <c r="B32" s="176">
        <v>10</v>
      </c>
      <c r="C32" s="188" t="s">
        <v>4</v>
      </c>
      <c r="D32" s="156">
        <f>'3. CSS'!G27</f>
        <v>2511554.2400000007</v>
      </c>
      <c r="E32" s="156">
        <f>'4. PEI'!G22</f>
        <v>0</v>
      </c>
      <c r="F32" s="156">
        <f>'5. INN'!G23</f>
        <v>0</v>
      </c>
      <c r="G32" s="156">
        <f>'6. WET'!G21</f>
        <v>0</v>
      </c>
      <c r="H32" s="156">
        <f>'7. CFTN'!G21</f>
        <v>0</v>
      </c>
      <c r="I32" s="161">
        <f t="shared" si="0"/>
        <v>2511554.2400000007</v>
      </c>
    </row>
    <row r="33" spans="2:9" x14ac:dyDescent="0.2">
      <c r="B33" s="176">
        <v>11</v>
      </c>
      <c r="C33" s="188" t="s">
        <v>5</v>
      </c>
      <c r="D33" s="156">
        <f>'3. CSS'!H27</f>
        <v>0</v>
      </c>
      <c r="E33" s="156">
        <f>'4. PEI'!H22</f>
        <v>0</v>
      </c>
      <c r="F33" s="156">
        <f>'5. INN'!H23</f>
        <v>0</v>
      </c>
      <c r="G33" s="156">
        <f>'6. WET'!H21</f>
        <v>0</v>
      </c>
      <c r="H33" s="156">
        <f>'7. CFTN'!H21</f>
        <v>0</v>
      </c>
      <c r="I33" s="161">
        <f t="shared" si="0"/>
        <v>0</v>
      </c>
    </row>
    <row r="34" spans="2:9" x14ac:dyDescent="0.2">
      <c r="B34" s="176">
        <v>12</v>
      </c>
      <c r="C34" s="188" t="s">
        <v>26</v>
      </c>
      <c r="D34" s="156">
        <f>'3. CSS'!I27</f>
        <v>0</v>
      </c>
      <c r="E34" s="156">
        <f>'4. PEI'!I22</f>
        <v>0</v>
      </c>
      <c r="F34" s="156">
        <f>'5. INN'!I23</f>
        <v>0</v>
      </c>
      <c r="G34" s="156">
        <f>'6. WET'!I21</f>
        <v>0</v>
      </c>
      <c r="H34" s="156">
        <f>'7. CFTN'!I21</f>
        <v>0</v>
      </c>
      <c r="I34" s="161">
        <f t="shared" si="0"/>
        <v>0</v>
      </c>
    </row>
    <row r="35" spans="2:9" x14ac:dyDescent="0.2">
      <c r="B35" s="176">
        <v>13</v>
      </c>
      <c r="C35" s="188" t="s">
        <v>12</v>
      </c>
      <c r="D35" s="156">
        <f>'3. CSS'!J27</f>
        <v>0</v>
      </c>
      <c r="E35" s="156">
        <f>'4. PEI'!J22</f>
        <v>0</v>
      </c>
      <c r="F35" s="156">
        <f>'5. INN'!J23</f>
        <v>0</v>
      </c>
      <c r="G35" s="156">
        <f>'6. WET'!J21</f>
        <v>0</v>
      </c>
      <c r="H35" s="156">
        <f>'7. CFTN'!J21</f>
        <v>0</v>
      </c>
      <c r="I35" s="161">
        <f t="shared" si="0"/>
        <v>0</v>
      </c>
    </row>
    <row r="36" spans="2:9" ht="15.75" x14ac:dyDescent="0.25">
      <c r="B36" s="176">
        <v>14</v>
      </c>
      <c r="C36" s="135" t="s">
        <v>21</v>
      </c>
      <c r="D36" s="162">
        <f>SUM(D31:D35)</f>
        <v>16317311.963</v>
      </c>
      <c r="E36" s="162">
        <f t="shared" ref="E36:H36" si="1">SUM(E31:E35)</f>
        <v>2732776</v>
      </c>
      <c r="F36" s="162">
        <f t="shared" si="1"/>
        <v>78554</v>
      </c>
      <c r="G36" s="162">
        <f t="shared" si="1"/>
        <v>307136.23</v>
      </c>
      <c r="H36" s="162">
        <f t="shared" si="1"/>
        <v>400000</v>
      </c>
      <c r="I36" s="163">
        <f>SUM(D36:H36)</f>
        <v>19835778.193</v>
      </c>
    </row>
    <row r="37" spans="2:9" x14ac:dyDescent="0.2"/>
    <row r="38" spans="2:9" ht="15.75" x14ac:dyDescent="0.25">
      <c r="B38" s="327"/>
      <c r="C38" s="2"/>
      <c r="D38" s="176" t="s">
        <v>23</v>
      </c>
      <c r="F38" s="126"/>
      <c r="G38" s="18"/>
    </row>
    <row r="39" spans="2:9" ht="15.75" x14ac:dyDescent="0.25">
      <c r="B39" s="177" t="s">
        <v>248</v>
      </c>
      <c r="C39" s="178"/>
      <c r="D39" s="180" t="s">
        <v>21</v>
      </c>
      <c r="E39" s="127"/>
      <c r="F39" s="18"/>
      <c r="I39" s="102"/>
    </row>
    <row r="40" spans="2:9" ht="15.75" x14ac:dyDescent="0.25">
      <c r="B40" s="176">
        <v>15</v>
      </c>
      <c r="C40" s="134" t="s">
        <v>18</v>
      </c>
      <c r="D40" s="164">
        <f>'3. CSS'!K15+'4. PEI'!K15+'5. INN'!K15+'6. WET'!K15+'7. CFTN'!K15</f>
        <v>39856</v>
      </c>
      <c r="E40" s="127"/>
      <c r="I40" s="102"/>
    </row>
    <row r="41" spans="2:9" ht="15.75" x14ac:dyDescent="0.25">
      <c r="B41" s="176">
        <v>16</v>
      </c>
      <c r="C41" s="134" t="s">
        <v>19</v>
      </c>
      <c r="D41" s="164">
        <f>'3. CSS'!F16+'4. PEI'!F16+'5. INN'!F20+'6. WET'!F16+'7. CFTN'!F16</f>
        <v>177783</v>
      </c>
      <c r="E41" s="104"/>
      <c r="I41" s="102"/>
    </row>
    <row r="42" spans="2:9" ht="15.75" x14ac:dyDescent="0.25">
      <c r="B42" s="176">
        <v>17</v>
      </c>
      <c r="C42" s="134" t="s">
        <v>20</v>
      </c>
      <c r="D42" s="165">
        <f>'3. CSS'!F17+'4. PEI'!F17+'5. INN'!F16+'5. INN'!F19+'6. WET'!F17+'7. CFTN'!F17</f>
        <v>472053</v>
      </c>
      <c r="E42" s="104"/>
      <c r="I42" s="102"/>
    </row>
    <row r="43" spans="2:9" ht="15.75" x14ac:dyDescent="0.25">
      <c r="B43" s="176">
        <v>18</v>
      </c>
      <c r="C43" s="189" t="s">
        <v>243</v>
      </c>
      <c r="D43" s="124">
        <v>106173</v>
      </c>
    </row>
    <row r="44" spans="2:9" ht="15.75" x14ac:dyDescent="0.25">
      <c r="B44" s="176">
        <v>19</v>
      </c>
      <c r="C44" s="134" t="s">
        <v>244</v>
      </c>
      <c r="D44" s="166">
        <f>'4. PEI'!F18</f>
        <v>95193.600000000006</v>
      </c>
    </row>
    <row r="45" spans="2:9" ht="15.75" x14ac:dyDescent="0.25">
      <c r="B45" s="176">
        <v>20</v>
      </c>
      <c r="C45" s="189" t="s">
        <v>245</v>
      </c>
      <c r="D45" s="124">
        <v>0</v>
      </c>
    </row>
    <row r="46" spans="2:9" ht="15.75" x14ac:dyDescent="0.25">
      <c r="B46" s="176">
        <v>21</v>
      </c>
      <c r="C46" s="134" t="s">
        <v>249</v>
      </c>
      <c r="D46" s="124">
        <f>I36*0.025</f>
        <v>495894.45482500002</v>
      </c>
      <c r="E46" s="127"/>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56" zoomScaleNormal="100" workbookViewId="0">
      <selection activeCell="A77" sqref="A77"/>
    </sheetView>
  </sheetViews>
  <sheetFormatPr defaultColWidth="0" defaultRowHeight="15" zeroHeight="1" x14ac:dyDescent="0.25"/>
  <cols>
    <col min="1" max="1" width="128.140625" style="330" customWidth="1"/>
    <col min="2" max="6" width="9.140625" style="330" hidden="1" customWidth="1"/>
    <col min="7" max="16384" width="9.140625" style="330" hidden="1"/>
  </cols>
  <sheetData>
    <row r="1" spans="1:1" ht="13.5" customHeight="1" x14ac:dyDescent="0.25">
      <c r="A1" s="329" t="s">
        <v>773</v>
      </c>
    </row>
    <row r="2" spans="1:1" ht="15.75" x14ac:dyDescent="0.25">
      <c r="A2" s="331" t="s">
        <v>313</v>
      </c>
    </row>
    <row r="3" spans="1:1" ht="15.75" x14ac:dyDescent="0.25">
      <c r="A3" s="331" t="s">
        <v>312</v>
      </c>
    </row>
    <row r="4" spans="1:1" ht="15.75" x14ac:dyDescent="0.25">
      <c r="A4" s="331" t="s">
        <v>314</v>
      </c>
    </row>
    <row r="5" spans="1:1" ht="15.75" x14ac:dyDescent="0.25">
      <c r="A5" s="332" t="s">
        <v>315</v>
      </c>
    </row>
    <row r="6" spans="1:1" ht="15.75" x14ac:dyDescent="0.25">
      <c r="A6" s="332" t="s">
        <v>316</v>
      </c>
    </row>
    <row r="7" spans="1:1" ht="15.75" x14ac:dyDescent="0.25">
      <c r="A7" s="332" t="s">
        <v>317</v>
      </c>
    </row>
    <row r="8" spans="1:1" ht="15.75" x14ac:dyDescent="0.25">
      <c r="A8" s="332" t="s">
        <v>318</v>
      </c>
    </row>
    <row r="9" spans="1:1" ht="15.75" x14ac:dyDescent="0.25">
      <c r="A9" s="332" t="s">
        <v>695</v>
      </c>
    </row>
    <row r="10" spans="1:1" ht="60" x14ac:dyDescent="0.25">
      <c r="A10" s="336" t="s">
        <v>319</v>
      </c>
    </row>
    <row r="11" spans="1:1" ht="30.75" x14ac:dyDescent="0.25">
      <c r="A11" s="332" t="s">
        <v>320</v>
      </c>
    </row>
    <row r="12" spans="1:1" ht="30.75" x14ac:dyDescent="0.25">
      <c r="A12" s="332" t="s">
        <v>321</v>
      </c>
    </row>
    <row r="13" spans="1:1" ht="30.75" x14ac:dyDescent="0.25">
      <c r="A13" s="332" t="s">
        <v>322</v>
      </c>
    </row>
    <row r="14" spans="1:1" ht="30.75" x14ac:dyDescent="0.25">
      <c r="A14" s="332" t="s">
        <v>323</v>
      </c>
    </row>
    <row r="15" spans="1:1" ht="30.75" x14ac:dyDescent="0.25">
      <c r="A15" s="332" t="s">
        <v>324</v>
      </c>
    </row>
    <row r="16" spans="1:1" ht="15.75" x14ac:dyDescent="0.25">
      <c r="A16" s="332" t="s">
        <v>424</v>
      </c>
    </row>
    <row r="17" spans="1:1" ht="15.75" x14ac:dyDescent="0.25">
      <c r="A17" s="331" t="s">
        <v>325</v>
      </c>
    </row>
    <row r="18" spans="1:1" ht="15.75" x14ac:dyDescent="0.25">
      <c r="A18" s="331" t="s">
        <v>326</v>
      </c>
    </row>
    <row r="19" spans="1:1" ht="30.75" x14ac:dyDescent="0.25">
      <c r="A19" s="331" t="s">
        <v>327</v>
      </c>
    </row>
    <row r="20" spans="1:1" ht="15.75" x14ac:dyDescent="0.25">
      <c r="A20" s="331" t="s">
        <v>328</v>
      </c>
    </row>
    <row r="21" spans="1:1" ht="15.75" x14ac:dyDescent="0.25">
      <c r="A21" s="331" t="s">
        <v>329</v>
      </c>
    </row>
    <row r="22" spans="1:1" ht="15.75" x14ac:dyDescent="0.25">
      <c r="A22" s="331" t="s">
        <v>728</v>
      </c>
    </row>
    <row r="23" spans="1:1" ht="15.75" x14ac:dyDescent="0.25">
      <c r="A23" s="331" t="s">
        <v>330</v>
      </c>
    </row>
    <row r="24" spans="1:1" ht="15.75" x14ac:dyDescent="0.25">
      <c r="A24" s="331" t="s">
        <v>331</v>
      </c>
    </row>
    <row r="25" spans="1:1" ht="15.75" x14ac:dyDescent="0.25">
      <c r="A25" s="331" t="s">
        <v>332</v>
      </c>
    </row>
    <row r="26" spans="1:1" ht="15.75" x14ac:dyDescent="0.25">
      <c r="A26" s="331" t="s">
        <v>333</v>
      </c>
    </row>
    <row r="27" spans="1:1" ht="15.75" x14ac:dyDescent="0.25">
      <c r="A27" s="331" t="s">
        <v>334</v>
      </c>
    </row>
    <row r="28" spans="1:1" ht="15" customHeight="1" x14ac:dyDescent="0.25">
      <c r="A28" s="331" t="s">
        <v>749</v>
      </c>
    </row>
    <row r="29" spans="1:1" ht="15" customHeight="1" x14ac:dyDescent="0.25">
      <c r="A29" s="331" t="s">
        <v>335</v>
      </c>
    </row>
    <row r="30" spans="1:1" ht="15" customHeight="1" x14ac:dyDescent="0.25">
      <c r="A30" s="331" t="s">
        <v>336</v>
      </c>
    </row>
    <row r="31" spans="1:1" ht="30.75" x14ac:dyDescent="0.25">
      <c r="A31" s="331" t="s">
        <v>750</v>
      </c>
    </row>
    <row r="32" spans="1:1" ht="30.75" x14ac:dyDescent="0.25">
      <c r="A32" s="331" t="s">
        <v>337</v>
      </c>
    </row>
    <row r="33" spans="1:1" ht="15.75" x14ac:dyDescent="0.25">
      <c r="A33" s="331" t="s">
        <v>338</v>
      </c>
    </row>
    <row r="34" spans="1:1" ht="15.75" x14ac:dyDescent="0.25">
      <c r="A34" s="331" t="s">
        <v>339</v>
      </c>
    </row>
    <row r="35" spans="1:1" ht="15.75" x14ac:dyDescent="0.25">
      <c r="A35" s="331" t="s">
        <v>340</v>
      </c>
    </row>
    <row r="36" spans="1:1" ht="15.75" x14ac:dyDescent="0.25">
      <c r="A36" s="331" t="s">
        <v>341</v>
      </c>
    </row>
    <row r="37" spans="1:1" ht="15.75" x14ac:dyDescent="0.25">
      <c r="A37" s="331" t="s">
        <v>342</v>
      </c>
    </row>
    <row r="38" spans="1:1" ht="15.75" x14ac:dyDescent="0.25">
      <c r="A38" s="331" t="s">
        <v>343</v>
      </c>
    </row>
    <row r="39" spans="1:1" ht="15.75" x14ac:dyDescent="0.25">
      <c r="A39" s="331" t="s">
        <v>344</v>
      </c>
    </row>
    <row r="40" spans="1:1" ht="15.75" x14ac:dyDescent="0.25">
      <c r="A40" s="331" t="s">
        <v>345</v>
      </c>
    </row>
    <row r="41" spans="1:1" ht="15.75" x14ac:dyDescent="0.25">
      <c r="A41" s="331" t="s">
        <v>346</v>
      </c>
    </row>
    <row r="42" spans="1:1" ht="15.75" x14ac:dyDescent="0.25">
      <c r="A42" s="331" t="s">
        <v>347</v>
      </c>
    </row>
    <row r="43" spans="1:1" ht="15.75" x14ac:dyDescent="0.25">
      <c r="A43" s="331" t="s">
        <v>348</v>
      </c>
    </row>
    <row r="44" spans="1:1" ht="15.75" x14ac:dyDescent="0.25">
      <c r="A44" s="331" t="s">
        <v>349</v>
      </c>
    </row>
    <row r="45" spans="1:1" ht="15.75" x14ac:dyDescent="0.25">
      <c r="A45" s="331" t="s">
        <v>350</v>
      </c>
    </row>
    <row r="46" spans="1:1" ht="15.75" x14ac:dyDescent="0.25">
      <c r="A46" s="331" t="s">
        <v>351</v>
      </c>
    </row>
    <row r="47" spans="1:1" ht="15.75" x14ac:dyDescent="0.25">
      <c r="A47" s="331" t="s">
        <v>352</v>
      </c>
    </row>
    <row r="48" spans="1:1" ht="15.75" x14ac:dyDescent="0.25">
      <c r="A48" s="331" t="s">
        <v>353</v>
      </c>
    </row>
    <row r="49" spans="1:1" ht="15.75" x14ac:dyDescent="0.25">
      <c r="A49" s="331" t="s">
        <v>354</v>
      </c>
    </row>
    <row r="50" spans="1:1" ht="15.75" x14ac:dyDescent="0.25">
      <c r="A50" s="331" t="s">
        <v>355</v>
      </c>
    </row>
    <row r="51" spans="1:1" ht="15.75" x14ac:dyDescent="0.25">
      <c r="A51" s="331" t="s">
        <v>356</v>
      </c>
    </row>
    <row r="52" spans="1:1" ht="15.75" x14ac:dyDescent="0.25">
      <c r="A52" s="331" t="s">
        <v>357</v>
      </c>
    </row>
    <row r="53" spans="1:1" ht="15.75" x14ac:dyDescent="0.25">
      <c r="A53" s="331" t="s">
        <v>358</v>
      </c>
    </row>
    <row r="54" spans="1:1" ht="15.75" x14ac:dyDescent="0.25">
      <c r="A54" s="331" t="s">
        <v>359</v>
      </c>
    </row>
    <row r="55" spans="1:1" ht="15.75" x14ac:dyDescent="0.25">
      <c r="A55" s="331" t="s">
        <v>360</v>
      </c>
    </row>
    <row r="56" spans="1:1" ht="15.75" x14ac:dyDescent="0.25">
      <c r="A56" s="331" t="s">
        <v>361</v>
      </c>
    </row>
    <row r="57" spans="1:1" ht="15.75" x14ac:dyDescent="0.25">
      <c r="A57" s="331" t="s">
        <v>362</v>
      </c>
    </row>
    <row r="58" spans="1:1" ht="15.75" x14ac:dyDescent="0.25">
      <c r="A58" s="331" t="s">
        <v>363</v>
      </c>
    </row>
    <row r="59" spans="1:1" ht="15.75" x14ac:dyDescent="0.25">
      <c r="A59" s="331" t="s">
        <v>364</v>
      </c>
    </row>
    <row r="60" spans="1:1" ht="15.75" x14ac:dyDescent="0.25">
      <c r="A60" s="331" t="s">
        <v>365</v>
      </c>
    </row>
    <row r="61" spans="1:1" ht="15.75" x14ac:dyDescent="0.25">
      <c r="A61" s="331" t="s">
        <v>366</v>
      </c>
    </row>
    <row r="62" spans="1:1" ht="15.75" x14ac:dyDescent="0.25">
      <c r="A62" s="331" t="s">
        <v>367</v>
      </c>
    </row>
    <row r="63" spans="1:1" ht="15.75" x14ac:dyDescent="0.25">
      <c r="A63" s="331" t="s">
        <v>368</v>
      </c>
    </row>
    <row r="64" spans="1:1" ht="15.75" x14ac:dyDescent="0.25">
      <c r="A64" s="331" t="s">
        <v>369</v>
      </c>
    </row>
    <row r="65" spans="1:1" ht="15.75" x14ac:dyDescent="0.25">
      <c r="A65" s="331" t="s">
        <v>370</v>
      </c>
    </row>
    <row r="66" spans="1:1" ht="15.75" x14ac:dyDescent="0.25">
      <c r="A66" s="331" t="s">
        <v>371</v>
      </c>
    </row>
    <row r="67" spans="1:1" ht="15.75" x14ac:dyDescent="0.25">
      <c r="A67" s="331" t="s">
        <v>372</v>
      </c>
    </row>
    <row r="68" spans="1:1" ht="15.75" x14ac:dyDescent="0.25">
      <c r="A68" s="331" t="s">
        <v>373</v>
      </c>
    </row>
    <row r="69" spans="1:1" ht="15.75" x14ac:dyDescent="0.25">
      <c r="A69" s="331" t="s">
        <v>374</v>
      </c>
    </row>
    <row r="70" spans="1:1" ht="15.75" x14ac:dyDescent="0.25">
      <c r="A70" s="331" t="s">
        <v>375</v>
      </c>
    </row>
    <row r="71" spans="1:1" ht="15.75" x14ac:dyDescent="0.25">
      <c r="A71" s="331" t="s">
        <v>376</v>
      </c>
    </row>
    <row r="72" spans="1:1" ht="15.75" x14ac:dyDescent="0.25">
      <c r="A72" s="331" t="s">
        <v>377</v>
      </c>
    </row>
    <row r="73" spans="1:1" ht="15.75" x14ac:dyDescent="0.25">
      <c r="A73" s="331" t="s">
        <v>729</v>
      </c>
    </row>
    <row r="74" spans="1:1" ht="45.75" customHeight="1" x14ac:dyDescent="0.25">
      <c r="A74" s="331" t="s">
        <v>378</v>
      </c>
    </row>
    <row r="75" spans="1:1" ht="47.25" customHeight="1" x14ac:dyDescent="0.25">
      <c r="A75" s="331" t="s">
        <v>379</v>
      </c>
    </row>
    <row r="76" spans="1:1" ht="49.5" customHeight="1" x14ac:dyDescent="0.25">
      <c r="A76" s="331" t="s">
        <v>380</v>
      </c>
    </row>
    <row r="77" spans="1:1" ht="30.75" x14ac:dyDescent="0.25">
      <c r="A77" s="331" t="s">
        <v>381</v>
      </c>
    </row>
    <row r="78" spans="1:1" ht="15.75" x14ac:dyDescent="0.25">
      <c r="A78" s="331" t="s">
        <v>730</v>
      </c>
    </row>
    <row r="79" spans="1:1" ht="30.75" x14ac:dyDescent="0.25">
      <c r="A79" s="331" t="s">
        <v>382</v>
      </c>
    </row>
    <row r="80" spans="1:1" ht="60.75" x14ac:dyDescent="0.25">
      <c r="A80" s="331" t="s">
        <v>383</v>
      </c>
    </row>
    <row r="81" spans="1:1" hidden="1" x14ac:dyDescent="0.25">
      <c r="A81" s="337"/>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3"/>
  <sheetViews>
    <sheetView showGridLines="0" topLeftCell="A4" zoomScale="80" zoomScaleNormal="80" zoomScaleSheetLayoutView="40" zoomScalePageLayoutView="70" workbookViewId="0">
      <selection activeCell="F45" sqref="F45"/>
    </sheetView>
  </sheetViews>
  <sheetFormatPr defaultColWidth="0" defaultRowHeight="15.75" zeroHeight="1" x14ac:dyDescent="0.25"/>
  <cols>
    <col min="1" max="1" width="2.7109375" style="102" customWidth="1"/>
    <col min="2" max="2" width="6.7109375" style="102" customWidth="1"/>
    <col min="3" max="3" width="13.5703125" style="102" customWidth="1"/>
    <col min="4" max="5" width="50.7109375" style="102" customWidth="1"/>
    <col min="6" max="6" width="20.7109375" style="102" customWidth="1"/>
    <col min="7" max="7" width="27.5703125" style="102" bestFit="1" customWidth="1"/>
    <col min="8" max="8" width="21.5703125" style="102" customWidth="1"/>
    <col min="9" max="9" width="24.42578125" style="102" customWidth="1"/>
    <col min="10" max="10" width="17.7109375" style="102" customWidth="1"/>
    <col min="11" max="11" width="23" style="102" customWidth="1"/>
    <col min="12" max="12" width="20.140625" style="102" customWidth="1"/>
    <col min="13" max="13" width="40.28515625" hidden="1" customWidth="1"/>
    <col min="14" max="15" width="9.140625" hidden="1" customWidth="1"/>
    <col min="16" max="16384" width="9.140625" hidden="1"/>
  </cols>
  <sheetData>
    <row r="1" spans="1:12" s="20" customFormat="1" ht="15" x14ac:dyDescent="0.2">
      <c r="A1" s="323" t="s">
        <v>774</v>
      </c>
      <c r="B1" s="324" t="s">
        <v>277</v>
      </c>
      <c r="E1" s="142"/>
      <c r="I1" s="142"/>
      <c r="L1" s="326" t="s">
        <v>275</v>
      </c>
    </row>
    <row r="2" spans="1:12" s="20" customFormat="1" thickBot="1" x14ac:dyDescent="0.25">
      <c r="B2" s="325" t="s">
        <v>276</v>
      </c>
      <c r="C2" s="41"/>
      <c r="D2" s="41"/>
      <c r="E2" s="167"/>
      <c r="F2" s="41"/>
      <c r="G2" s="41"/>
      <c r="H2" s="41"/>
      <c r="I2" s="167"/>
      <c r="J2" s="41"/>
      <c r="K2" s="41"/>
      <c r="L2" s="167"/>
    </row>
    <row r="3" spans="1:12" s="20" customFormat="1" ht="15" x14ac:dyDescent="0.2">
      <c r="E3" s="142"/>
      <c r="G3" s="142"/>
      <c r="I3" s="142"/>
    </row>
    <row r="4" spans="1:12" s="102" customFormat="1" ht="15" x14ac:dyDescent="0.2">
      <c r="B4" s="327" t="s">
        <v>741</v>
      </c>
    </row>
    <row r="5" spans="1:12" ht="18" x14ac:dyDescent="0.25">
      <c r="B5" s="328" t="str">
        <f>'1. Information'!B5</f>
        <v>Annual Mental Health Services Act (MHSA) Revenue and Expenditure Report</v>
      </c>
      <c r="C5" s="168"/>
      <c r="D5" s="168"/>
      <c r="E5" s="168"/>
      <c r="F5" s="168"/>
      <c r="G5" s="168"/>
      <c r="H5" s="168"/>
      <c r="I5" s="168"/>
      <c r="J5" s="168"/>
      <c r="K5" s="168"/>
    </row>
    <row r="6" spans="1:12" ht="18" x14ac:dyDescent="0.25">
      <c r="B6" s="328" t="str">
        <f>'1. Information'!B6</f>
        <v>Fiscal Year: 2021-22</v>
      </c>
      <c r="C6" s="168"/>
      <c r="D6" s="168"/>
      <c r="E6" s="168"/>
      <c r="F6" s="168"/>
      <c r="G6" s="168"/>
      <c r="H6" s="168"/>
      <c r="I6" s="168"/>
      <c r="J6" s="168"/>
      <c r="K6" s="168"/>
    </row>
    <row r="7" spans="1:12" ht="18" x14ac:dyDescent="0.25">
      <c r="B7" s="328" t="s">
        <v>286</v>
      </c>
      <c r="C7" s="168"/>
      <c r="D7" s="168"/>
      <c r="E7" s="168"/>
      <c r="F7" s="168"/>
      <c r="G7" s="168"/>
      <c r="H7" s="168"/>
      <c r="I7" s="168"/>
      <c r="J7" s="168"/>
      <c r="K7" s="168"/>
    </row>
    <row r="8" spans="1:12" x14ac:dyDescent="0.25">
      <c r="B8" s="14"/>
      <c r="C8" s="14"/>
      <c r="D8" s="14"/>
      <c r="E8" s="14"/>
      <c r="F8" s="14"/>
      <c r="G8" s="14"/>
      <c r="H8" s="14"/>
      <c r="I8" s="14"/>
      <c r="J8" s="14"/>
      <c r="K8" s="14"/>
    </row>
    <row r="9" spans="1:12" x14ac:dyDescent="0.25">
      <c r="B9" s="135" t="s">
        <v>0</v>
      </c>
      <c r="C9" s="135"/>
      <c r="D9" s="152" t="str">
        <f>IF(ISBLANK('1. Information'!D11),"",'1. Information'!D11)</f>
        <v>Placer</v>
      </c>
      <c r="F9" s="190" t="s">
        <v>1</v>
      </c>
      <c r="G9" s="191">
        <f>IF(ISBLANK('1. Information'!D9),"",'1. Information'!D9)</f>
        <v>44957</v>
      </c>
    </row>
    <row r="10" spans="1:12" x14ac:dyDescent="0.25">
      <c r="C10" s="3"/>
      <c r="D10" s="3"/>
      <c r="E10" s="3"/>
      <c r="G10" s="2"/>
      <c r="H10" s="105"/>
      <c r="K10"/>
    </row>
    <row r="11" spans="1:12" ht="18.75" thickBot="1" x14ac:dyDescent="0.3">
      <c r="B11" s="192" t="s">
        <v>214</v>
      </c>
      <c r="C11" s="193"/>
      <c r="D11" s="193"/>
      <c r="E11" s="193"/>
      <c r="F11" s="194"/>
      <c r="G11" s="195"/>
      <c r="H11" s="196"/>
      <c r="I11" s="194"/>
      <c r="J11" s="194"/>
      <c r="K11" s="194"/>
      <c r="L11"/>
    </row>
    <row r="12" spans="1:12" ht="16.5" thickTop="1" x14ac:dyDescent="0.25">
      <c r="B12" s="197"/>
      <c r="C12" s="3"/>
      <c r="D12" s="3"/>
      <c r="E12" s="3"/>
      <c r="F12" s="2"/>
      <c r="G12" s="105"/>
      <c r="L12"/>
    </row>
    <row r="13" spans="1:12" ht="15.75" customHeight="1" x14ac:dyDescent="0.25">
      <c r="B13" s="324"/>
      <c r="F13" s="183" t="s">
        <v>23</v>
      </c>
      <c r="G13" s="176" t="s">
        <v>25</v>
      </c>
      <c r="H13" s="198" t="s">
        <v>27</v>
      </c>
      <c r="I13" s="183" t="s">
        <v>202</v>
      </c>
      <c r="J13" s="183" t="s">
        <v>203</v>
      </c>
      <c r="K13" s="183" t="s">
        <v>204</v>
      </c>
      <c r="L13"/>
    </row>
    <row r="14" spans="1:12" ht="47.25" x14ac:dyDescent="0.25">
      <c r="B14" s="1"/>
      <c r="F14" s="199" t="s">
        <v>283</v>
      </c>
      <c r="G14" s="200" t="s">
        <v>4</v>
      </c>
      <c r="H14" s="201" t="s">
        <v>5</v>
      </c>
      <c r="I14" s="200" t="s">
        <v>26</v>
      </c>
      <c r="J14" s="200" t="s">
        <v>12</v>
      </c>
      <c r="K14" s="202" t="s">
        <v>222</v>
      </c>
      <c r="L14"/>
    </row>
    <row r="15" spans="1:12" ht="15.75" customHeight="1" x14ac:dyDescent="0.25">
      <c r="B15" s="183">
        <v>1</v>
      </c>
      <c r="C15" s="134" t="s">
        <v>6</v>
      </c>
      <c r="D15" s="189"/>
      <c r="E15" s="203"/>
      <c r="F15" s="109">
        <v>39856</v>
      </c>
      <c r="G15" s="109"/>
      <c r="H15" s="109"/>
      <c r="I15" s="109"/>
      <c r="J15" s="109"/>
      <c r="K15" s="204">
        <f>SUM(F15:J15)</f>
        <v>39856</v>
      </c>
      <c r="L15"/>
    </row>
    <row r="16" spans="1:12" ht="15" customHeight="1" x14ac:dyDescent="0.25">
      <c r="B16" s="183">
        <v>2</v>
      </c>
      <c r="C16" s="135" t="s">
        <v>7</v>
      </c>
      <c r="D16" s="205"/>
      <c r="E16" s="206"/>
      <c r="F16" s="109">
        <v>40296</v>
      </c>
      <c r="G16" s="109"/>
      <c r="H16" s="109"/>
      <c r="I16" s="109"/>
      <c r="J16" s="109"/>
      <c r="K16" s="204">
        <f t="shared" ref="K16:K17" si="0">SUM(F16:J16)</f>
        <v>40296</v>
      </c>
      <c r="L16"/>
    </row>
    <row r="17" spans="2:12" ht="15.75" customHeight="1" x14ac:dyDescent="0.25">
      <c r="B17" s="183">
        <v>3</v>
      </c>
      <c r="C17" s="135" t="s">
        <v>117</v>
      </c>
      <c r="D17" s="205"/>
      <c r="E17" s="206"/>
      <c r="F17" s="109">
        <v>225140</v>
      </c>
      <c r="G17" s="109"/>
      <c r="H17" s="109"/>
      <c r="I17" s="109"/>
      <c r="J17" s="109"/>
      <c r="K17" s="204">
        <f t="shared" si="0"/>
        <v>225140</v>
      </c>
      <c r="L17"/>
    </row>
    <row r="18" spans="2:12" x14ac:dyDescent="0.25">
      <c r="B18" s="183">
        <v>4</v>
      </c>
      <c r="C18" s="135" t="s">
        <v>187</v>
      </c>
      <c r="D18" s="205"/>
      <c r="E18" s="206"/>
      <c r="F18" s="109"/>
      <c r="G18" s="207"/>
      <c r="H18" s="207"/>
      <c r="I18" s="207"/>
      <c r="J18" s="207"/>
      <c r="K18" s="204">
        <f>F18</f>
        <v>0</v>
      </c>
      <c r="L18"/>
    </row>
    <row r="19" spans="2:12" x14ac:dyDescent="0.25">
      <c r="B19" s="183">
        <v>5</v>
      </c>
      <c r="C19" s="135" t="s">
        <v>284</v>
      </c>
      <c r="D19" s="205"/>
      <c r="E19" s="206"/>
      <c r="F19" s="109"/>
      <c r="G19" s="207"/>
      <c r="H19" s="207"/>
      <c r="I19" s="207"/>
      <c r="J19" s="207"/>
      <c r="K19" s="204">
        <f t="shared" ref="K19:K24" si="1">F19</f>
        <v>0</v>
      </c>
      <c r="L19"/>
    </row>
    <row r="20" spans="2:12" ht="15.75" customHeight="1" x14ac:dyDescent="0.25">
      <c r="B20" s="183">
        <v>6</v>
      </c>
      <c r="C20" s="135" t="s">
        <v>186</v>
      </c>
      <c r="D20" s="205"/>
      <c r="E20" s="206"/>
      <c r="F20" s="109"/>
      <c r="G20" s="207"/>
      <c r="H20" s="207"/>
      <c r="I20" s="207"/>
      <c r="J20" s="207"/>
      <c r="K20" s="204">
        <f t="shared" si="1"/>
        <v>0</v>
      </c>
      <c r="L20"/>
    </row>
    <row r="21" spans="2:12" x14ac:dyDescent="0.25">
      <c r="B21" s="183">
        <v>7</v>
      </c>
      <c r="C21" s="205" t="s">
        <v>247</v>
      </c>
      <c r="D21" s="208"/>
      <c r="E21" s="206"/>
      <c r="F21" s="109"/>
      <c r="G21" s="209"/>
      <c r="H21" s="209"/>
      <c r="I21" s="209"/>
      <c r="J21" s="209"/>
      <c r="K21" s="204">
        <f t="shared" si="1"/>
        <v>0</v>
      </c>
      <c r="L21"/>
    </row>
    <row r="22" spans="2:12" x14ac:dyDescent="0.25">
      <c r="B22" s="183">
        <v>8</v>
      </c>
      <c r="C22" s="205" t="s">
        <v>192</v>
      </c>
      <c r="D22" s="208"/>
      <c r="E22" s="206"/>
      <c r="F22" s="109"/>
      <c r="G22" s="209"/>
      <c r="H22" s="209"/>
      <c r="I22" s="209"/>
      <c r="J22" s="209"/>
      <c r="K22" s="204">
        <f t="shared" si="1"/>
        <v>0</v>
      </c>
      <c r="L22"/>
    </row>
    <row r="23" spans="2:12" x14ac:dyDescent="0.25">
      <c r="B23" s="183">
        <v>9</v>
      </c>
      <c r="C23" s="205" t="s">
        <v>193</v>
      </c>
      <c r="D23" s="208"/>
      <c r="E23" s="206"/>
      <c r="F23" s="109"/>
      <c r="G23" s="209"/>
      <c r="H23" s="209"/>
      <c r="I23" s="209"/>
      <c r="J23" s="209"/>
      <c r="K23" s="204">
        <f t="shared" si="1"/>
        <v>0</v>
      </c>
      <c r="L23"/>
    </row>
    <row r="24" spans="2:12" x14ac:dyDescent="0.25">
      <c r="B24" s="183">
        <v>10</v>
      </c>
      <c r="C24" s="205" t="s">
        <v>191</v>
      </c>
      <c r="D24" s="208"/>
      <c r="E24" s="206"/>
      <c r="F24" s="109"/>
      <c r="G24" s="209"/>
      <c r="H24" s="209"/>
      <c r="I24" s="209"/>
      <c r="J24" s="209"/>
      <c r="K24" s="204">
        <f t="shared" si="1"/>
        <v>0</v>
      </c>
      <c r="L24"/>
    </row>
    <row r="25" spans="2:12" ht="15.75" customHeight="1" x14ac:dyDescent="0.25">
      <c r="B25" s="183">
        <v>11</v>
      </c>
      <c r="C25" s="135" t="s">
        <v>123</v>
      </c>
      <c r="D25" s="205"/>
      <c r="E25" s="206"/>
      <c r="F25" s="207">
        <f>SUM(G34:G133)</f>
        <v>13500465.722999999</v>
      </c>
      <c r="G25" s="209">
        <f>SUM(H34:H133)</f>
        <v>2511554.2400000007</v>
      </c>
      <c r="H25" s="209">
        <f>SUM(I34:I133)</f>
        <v>0</v>
      </c>
      <c r="I25" s="209">
        <f>SUM(J34:J133)</f>
        <v>0</v>
      </c>
      <c r="J25" s="209">
        <f>SUM(K34:K133)</f>
        <v>0</v>
      </c>
      <c r="K25" s="209">
        <f>SUM(F25:J25)</f>
        <v>16012019.963</v>
      </c>
      <c r="L25"/>
    </row>
    <row r="26" spans="2:12" ht="30.95" customHeight="1" x14ac:dyDescent="0.25">
      <c r="B26" s="183">
        <v>12</v>
      </c>
      <c r="C26" s="210" t="s">
        <v>190</v>
      </c>
      <c r="D26" s="211"/>
      <c r="E26" s="212"/>
      <c r="F26" s="213">
        <f t="shared" ref="F26" si="2">SUM(F15:F17,F19:F25)</f>
        <v>13805757.722999999</v>
      </c>
      <c r="G26" s="213">
        <f>SUM(G15:G17,G25)</f>
        <v>2511554.2400000007</v>
      </c>
      <c r="H26" s="214">
        <f>SUM(H15:H17,H25)</f>
        <v>0</v>
      </c>
      <c r="I26" s="213">
        <f>SUM(I15:I17,I25)</f>
        <v>0</v>
      </c>
      <c r="J26" s="213">
        <f>SUM(J15:J17,J25)</f>
        <v>0</v>
      </c>
      <c r="K26" s="213">
        <f>SUM(F26:J26)</f>
        <v>16317311.963</v>
      </c>
      <c r="L26"/>
    </row>
    <row r="27" spans="2:12" ht="30.95" customHeight="1" x14ac:dyDescent="0.25">
      <c r="B27" s="183">
        <v>13</v>
      </c>
      <c r="C27" s="215" t="s">
        <v>675</v>
      </c>
      <c r="D27" s="215"/>
      <c r="E27" s="215"/>
      <c r="F27" s="213">
        <f>SUM(F15:F17,F19,F20,F25)</f>
        <v>13805757.722999999</v>
      </c>
      <c r="G27" s="213">
        <f>SUM(G15:G17,G25)</f>
        <v>2511554.2400000007</v>
      </c>
      <c r="H27" s="213">
        <f t="shared" ref="H27:J27" si="3">SUM(H15:H17,H25)</f>
        <v>0</v>
      </c>
      <c r="I27" s="213">
        <f t="shared" si="3"/>
        <v>0</v>
      </c>
      <c r="J27" s="213">
        <f t="shared" si="3"/>
        <v>0</v>
      </c>
      <c r="K27" s="213">
        <f>SUM(F27:J27)</f>
        <v>16317311.963</v>
      </c>
      <c r="L27"/>
    </row>
    <row r="28" spans="2:12" x14ac:dyDescent="0.25">
      <c r="D28" s="2"/>
      <c r="E28" s="2"/>
      <c r="F28" s="10"/>
    </row>
    <row r="29" spans="2:12" x14ac:dyDescent="0.25">
      <c r="C29" s="9"/>
      <c r="D29" s="2"/>
      <c r="E29" s="2"/>
      <c r="F29" s="11"/>
    </row>
    <row r="30" spans="2:12" ht="18.75" thickBot="1" x14ac:dyDescent="0.3">
      <c r="B30" s="216" t="s">
        <v>215</v>
      </c>
      <c r="C30" s="217"/>
      <c r="D30" s="195"/>
      <c r="E30" s="195"/>
      <c r="F30" s="218"/>
      <c r="G30" s="194"/>
      <c r="H30" s="194"/>
      <c r="I30" s="194"/>
      <c r="J30" s="194"/>
      <c r="K30" s="194"/>
      <c r="L30" s="194"/>
    </row>
    <row r="31" spans="2:12" ht="16.5" thickTop="1" x14ac:dyDescent="0.25">
      <c r="B31" s="219"/>
      <c r="C31" s="9"/>
      <c r="D31" s="2"/>
      <c r="E31" s="2"/>
      <c r="F31" s="11"/>
    </row>
    <row r="32" spans="2:12" x14ac:dyDescent="0.25">
      <c r="B32" s="342"/>
      <c r="C32" s="183" t="s">
        <v>23</v>
      </c>
      <c r="D32" s="176" t="s">
        <v>25</v>
      </c>
      <c r="E32" s="176" t="s">
        <v>27</v>
      </c>
      <c r="F32" s="183" t="s">
        <v>202</v>
      </c>
      <c r="G32" s="176" t="s">
        <v>203</v>
      </c>
      <c r="H32" s="176" t="s">
        <v>204</v>
      </c>
      <c r="I32" s="183" t="s">
        <v>213</v>
      </c>
      <c r="J32" s="176" t="s">
        <v>205</v>
      </c>
      <c r="K32" s="176" t="s">
        <v>206</v>
      </c>
      <c r="L32" s="176" t="s">
        <v>207</v>
      </c>
    </row>
    <row r="33" spans="2:12" ht="87.75" customHeight="1" x14ac:dyDescent="0.25">
      <c r="B33" s="220" t="s">
        <v>120</v>
      </c>
      <c r="C33" s="221" t="s">
        <v>168</v>
      </c>
      <c r="D33" s="222" t="s">
        <v>8</v>
      </c>
      <c r="E33" s="222" t="s">
        <v>3</v>
      </c>
      <c r="F33" s="222" t="s">
        <v>97</v>
      </c>
      <c r="G33" s="199" t="s">
        <v>283</v>
      </c>
      <c r="H33" s="222" t="s">
        <v>4</v>
      </c>
      <c r="I33" s="222" t="s">
        <v>5</v>
      </c>
      <c r="J33" s="222" t="s">
        <v>26</v>
      </c>
      <c r="K33" s="223" t="s">
        <v>12</v>
      </c>
      <c r="L33" s="202" t="s">
        <v>222</v>
      </c>
    </row>
    <row r="34" spans="2:12" x14ac:dyDescent="0.25">
      <c r="B34" s="224">
        <v>14</v>
      </c>
      <c r="C34" s="225">
        <f t="shared" ref="C34:C65" si="4">IF(L34&lt;&gt;0,VLOOKUP($D$9,Info_County_Code,2,FALSE),"")</f>
        <v>31</v>
      </c>
      <c r="D34" s="113" t="s">
        <v>782</v>
      </c>
      <c r="E34" s="113"/>
      <c r="F34" s="107" t="s">
        <v>95</v>
      </c>
      <c r="G34" s="106">
        <v>3045395.7229999993</v>
      </c>
      <c r="H34" s="106">
        <v>359087.24000000069</v>
      </c>
      <c r="I34" s="106"/>
      <c r="J34" s="109"/>
      <c r="K34" s="106"/>
      <c r="L34" s="209">
        <f>SUM(G34:K34)</f>
        <v>3404482.963</v>
      </c>
    </row>
    <row r="35" spans="2:12" ht="30.75" x14ac:dyDescent="0.25">
      <c r="B35" s="224">
        <v>15</v>
      </c>
      <c r="C35" s="225">
        <f t="shared" si="4"/>
        <v>31</v>
      </c>
      <c r="D35" s="113" t="s">
        <v>783</v>
      </c>
      <c r="E35" s="113"/>
      <c r="F35" s="107" t="s">
        <v>95</v>
      </c>
      <c r="G35" s="106">
        <v>3849781</v>
      </c>
      <c r="H35" s="106">
        <v>2063757</v>
      </c>
      <c r="I35" s="106"/>
      <c r="J35" s="109"/>
      <c r="K35" s="106"/>
      <c r="L35" s="209">
        <f>SUM(G35:K35)</f>
        <v>5913538</v>
      </c>
    </row>
    <row r="36" spans="2:12" x14ac:dyDescent="0.25">
      <c r="B36" s="224">
        <v>16</v>
      </c>
      <c r="C36" s="225">
        <f t="shared" si="4"/>
        <v>31</v>
      </c>
      <c r="D36" s="113" t="s">
        <v>784</v>
      </c>
      <c r="E36" s="113"/>
      <c r="F36" s="107" t="s">
        <v>95</v>
      </c>
      <c r="G36" s="106">
        <v>859893</v>
      </c>
      <c r="H36" s="106"/>
      <c r="I36" s="106"/>
      <c r="J36" s="109"/>
      <c r="K36" s="106"/>
      <c r="L36" s="209">
        <f t="shared" ref="L36:L98" si="5">SUM(G36:K36)</f>
        <v>859893</v>
      </c>
    </row>
    <row r="37" spans="2:12" x14ac:dyDescent="0.25">
      <c r="B37" s="224">
        <v>17</v>
      </c>
      <c r="C37" s="225">
        <f t="shared" si="4"/>
        <v>31</v>
      </c>
      <c r="D37" s="113" t="s">
        <v>785</v>
      </c>
      <c r="E37" s="113"/>
      <c r="F37" s="107" t="s">
        <v>95</v>
      </c>
      <c r="G37" s="106">
        <v>606851</v>
      </c>
      <c r="H37" s="106"/>
      <c r="I37" s="106"/>
      <c r="J37" s="109"/>
      <c r="K37" s="106"/>
      <c r="L37" s="209">
        <f t="shared" si="5"/>
        <v>606851</v>
      </c>
    </row>
    <row r="38" spans="2:12" x14ac:dyDescent="0.25">
      <c r="B38" s="224">
        <v>18</v>
      </c>
      <c r="C38" s="225">
        <f t="shared" si="4"/>
        <v>31</v>
      </c>
      <c r="D38" s="113" t="s">
        <v>786</v>
      </c>
      <c r="E38" s="113"/>
      <c r="F38" s="107" t="s">
        <v>95</v>
      </c>
      <c r="G38" s="106">
        <v>2777</v>
      </c>
      <c r="H38" s="106"/>
      <c r="I38" s="106"/>
      <c r="J38" s="109"/>
      <c r="K38" s="106"/>
      <c r="L38" s="209">
        <f t="shared" si="5"/>
        <v>2777</v>
      </c>
    </row>
    <row r="39" spans="2:12" x14ac:dyDescent="0.25">
      <c r="B39" s="224">
        <v>19</v>
      </c>
      <c r="C39" s="225" t="str">
        <f t="shared" si="4"/>
        <v/>
      </c>
      <c r="D39" s="113" t="s">
        <v>787</v>
      </c>
      <c r="E39" s="113"/>
      <c r="F39" s="107" t="s">
        <v>96</v>
      </c>
      <c r="G39" s="106">
        <v>0</v>
      </c>
      <c r="H39" s="106"/>
      <c r="I39" s="106"/>
      <c r="J39" s="109"/>
      <c r="K39" s="106"/>
      <c r="L39" s="209">
        <f t="shared" si="5"/>
        <v>0</v>
      </c>
    </row>
    <row r="40" spans="2:12" x14ac:dyDescent="0.25">
      <c r="B40" s="224">
        <v>20</v>
      </c>
      <c r="C40" s="225">
        <f t="shared" si="4"/>
        <v>31</v>
      </c>
      <c r="D40" s="113" t="s">
        <v>788</v>
      </c>
      <c r="E40" s="113"/>
      <c r="F40" s="107" t="s">
        <v>96</v>
      </c>
      <c r="G40" s="106">
        <v>779910</v>
      </c>
      <c r="H40" s="106"/>
      <c r="I40" s="106"/>
      <c r="J40" s="109"/>
      <c r="K40" s="106"/>
      <c r="L40" s="209">
        <f t="shared" si="5"/>
        <v>779910</v>
      </c>
    </row>
    <row r="41" spans="2:12" x14ac:dyDescent="0.25">
      <c r="B41" s="224">
        <v>21</v>
      </c>
      <c r="C41" s="225">
        <f t="shared" si="4"/>
        <v>31</v>
      </c>
      <c r="D41" s="113" t="s">
        <v>789</v>
      </c>
      <c r="E41" s="113"/>
      <c r="F41" s="107" t="s">
        <v>96</v>
      </c>
      <c r="G41" s="106">
        <v>385601</v>
      </c>
      <c r="H41" s="106"/>
      <c r="I41" s="106"/>
      <c r="J41" s="109"/>
      <c r="K41" s="106"/>
      <c r="L41" s="209">
        <f t="shared" si="5"/>
        <v>385601</v>
      </c>
    </row>
    <row r="42" spans="2:12" x14ac:dyDescent="0.25">
      <c r="B42" s="224">
        <v>22</v>
      </c>
      <c r="C42" s="225">
        <f t="shared" si="4"/>
        <v>31</v>
      </c>
      <c r="D42" s="113" t="s">
        <v>790</v>
      </c>
      <c r="E42" s="113"/>
      <c r="F42" s="107" t="s">
        <v>96</v>
      </c>
      <c r="G42" s="106">
        <v>801841</v>
      </c>
      <c r="H42" s="106"/>
      <c r="I42" s="106"/>
      <c r="J42" s="109"/>
      <c r="K42" s="106"/>
      <c r="L42" s="209">
        <f t="shared" si="5"/>
        <v>801841</v>
      </c>
    </row>
    <row r="43" spans="2:12" x14ac:dyDescent="0.25">
      <c r="B43" s="224">
        <v>23</v>
      </c>
      <c r="C43" s="225">
        <f t="shared" si="4"/>
        <v>31</v>
      </c>
      <c r="D43" s="113" t="s">
        <v>791</v>
      </c>
      <c r="E43" s="113"/>
      <c r="F43" s="107" t="s">
        <v>96</v>
      </c>
      <c r="G43" s="106">
        <v>2502002</v>
      </c>
      <c r="H43" s="106">
        <v>88710</v>
      </c>
      <c r="I43" s="106"/>
      <c r="J43" s="109"/>
      <c r="K43" s="106"/>
      <c r="L43" s="209">
        <f t="shared" si="5"/>
        <v>2590712</v>
      </c>
    </row>
    <row r="44" spans="2:12" ht="30.75" x14ac:dyDescent="0.25">
      <c r="B44" s="224">
        <v>24</v>
      </c>
      <c r="C44" s="225">
        <f t="shared" si="4"/>
        <v>31</v>
      </c>
      <c r="D44" s="113" t="s">
        <v>792</v>
      </c>
      <c r="E44" s="113"/>
      <c r="F44" s="107" t="s">
        <v>96</v>
      </c>
      <c r="G44" s="106">
        <v>664838</v>
      </c>
      <c r="H44" s="106"/>
      <c r="I44" s="106"/>
      <c r="J44" s="109"/>
      <c r="K44" s="106"/>
      <c r="L44" s="209">
        <f t="shared" si="5"/>
        <v>664838</v>
      </c>
    </row>
    <row r="45" spans="2:12" x14ac:dyDescent="0.25">
      <c r="B45" s="224">
        <v>25</v>
      </c>
      <c r="C45" s="225">
        <f t="shared" si="4"/>
        <v>31</v>
      </c>
      <c r="D45" s="113" t="s">
        <v>793</v>
      </c>
      <c r="E45" s="113"/>
      <c r="F45" s="107" t="s">
        <v>96</v>
      </c>
      <c r="G45" s="106">
        <v>1576</v>
      </c>
      <c r="H45" s="106"/>
      <c r="I45" s="106"/>
      <c r="J45" s="109"/>
      <c r="K45" s="106"/>
      <c r="L45" s="209">
        <f t="shared" si="5"/>
        <v>1576</v>
      </c>
    </row>
    <row r="46" spans="2:12" x14ac:dyDescent="0.25">
      <c r="B46" s="224">
        <v>26</v>
      </c>
      <c r="C46" s="225" t="str">
        <f t="shared" si="4"/>
        <v/>
      </c>
      <c r="D46" s="113"/>
      <c r="E46" s="113"/>
      <c r="F46" s="107"/>
      <c r="G46" s="106"/>
      <c r="H46" s="106"/>
      <c r="I46" s="106"/>
      <c r="J46" s="109"/>
      <c r="K46" s="106"/>
      <c r="L46" s="209">
        <f t="shared" si="5"/>
        <v>0</v>
      </c>
    </row>
    <row r="47" spans="2:12" x14ac:dyDescent="0.25">
      <c r="B47" s="224">
        <v>27</v>
      </c>
      <c r="C47" s="225" t="str">
        <f t="shared" si="4"/>
        <v/>
      </c>
      <c r="D47" s="113"/>
      <c r="E47" s="113"/>
      <c r="F47" s="107"/>
      <c r="G47" s="106"/>
      <c r="H47" s="106"/>
      <c r="I47" s="106"/>
      <c r="J47" s="109"/>
      <c r="K47" s="106"/>
      <c r="L47" s="209">
        <f t="shared" si="5"/>
        <v>0</v>
      </c>
    </row>
    <row r="48" spans="2:12" x14ac:dyDescent="0.25">
      <c r="B48" s="224">
        <v>28</v>
      </c>
      <c r="C48" s="225" t="str">
        <f t="shared" si="4"/>
        <v/>
      </c>
      <c r="D48" s="113"/>
      <c r="E48" s="113"/>
      <c r="F48" s="107"/>
      <c r="G48" s="106"/>
      <c r="H48" s="106"/>
      <c r="I48" s="106"/>
      <c r="J48" s="109"/>
      <c r="K48" s="106"/>
      <c r="L48" s="209">
        <f t="shared" si="5"/>
        <v>0</v>
      </c>
    </row>
    <row r="49" spans="2:12" x14ac:dyDescent="0.25">
      <c r="B49" s="224">
        <v>29</v>
      </c>
      <c r="C49" s="225" t="str">
        <f t="shared" si="4"/>
        <v/>
      </c>
      <c r="D49" s="113"/>
      <c r="E49" s="113"/>
      <c r="F49" s="107"/>
      <c r="G49" s="106"/>
      <c r="H49" s="106"/>
      <c r="I49" s="106"/>
      <c r="J49" s="109"/>
      <c r="K49" s="106"/>
      <c r="L49" s="209">
        <f t="shared" si="5"/>
        <v>0</v>
      </c>
    </row>
    <row r="50" spans="2:12" x14ac:dyDescent="0.25">
      <c r="B50" s="224">
        <v>30</v>
      </c>
      <c r="C50" s="225" t="str">
        <f t="shared" si="4"/>
        <v/>
      </c>
      <c r="D50" s="113"/>
      <c r="E50" s="113"/>
      <c r="F50" s="107"/>
      <c r="G50" s="106"/>
      <c r="H50" s="106"/>
      <c r="I50" s="106"/>
      <c r="J50" s="109"/>
      <c r="K50" s="106"/>
      <c r="L50" s="209">
        <f t="shared" si="5"/>
        <v>0</v>
      </c>
    </row>
    <row r="51" spans="2:12" x14ac:dyDescent="0.25">
      <c r="B51" s="224">
        <v>31</v>
      </c>
      <c r="C51" s="225" t="str">
        <f t="shared" si="4"/>
        <v/>
      </c>
      <c r="D51" s="113"/>
      <c r="E51" s="113"/>
      <c r="F51" s="107"/>
      <c r="G51" s="106"/>
      <c r="H51" s="106"/>
      <c r="I51" s="106"/>
      <c r="J51" s="109"/>
      <c r="K51" s="106"/>
      <c r="L51" s="209">
        <f t="shared" si="5"/>
        <v>0</v>
      </c>
    </row>
    <row r="52" spans="2:12" x14ac:dyDescent="0.25">
      <c r="B52" s="224">
        <v>32</v>
      </c>
      <c r="C52" s="225" t="str">
        <f t="shared" si="4"/>
        <v/>
      </c>
      <c r="D52" s="113"/>
      <c r="E52" s="113"/>
      <c r="F52" s="107"/>
      <c r="G52" s="106"/>
      <c r="H52" s="106"/>
      <c r="I52" s="106"/>
      <c r="J52" s="109"/>
      <c r="K52" s="106"/>
      <c r="L52" s="209">
        <f t="shared" si="5"/>
        <v>0</v>
      </c>
    </row>
    <row r="53" spans="2:12" x14ac:dyDescent="0.25">
      <c r="B53" s="224">
        <v>33</v>
      </c>
      <c r="C53" s="225" t="str">
        <f t="shared" si="4"/>
        <v/>
      </c>
      <c r="D53" s="113"/>
      <c r="E53" s="113"/>
      <c r="F53" s="107"/>
      <c r="G53" s="106"/>
      <c r="H53" s="106"/>
      <c r="I53" s="106"/>
      <c r="J53" s="109"/>
      <c r="K53" s="106"/>
      <c r="L53" s="209">
        <f t="shared" si="5"/>
        <v>0</v>
      </c>
    </row>
    <row r="54" spans="2:12" x14ac:dyDescent="0.25">
      <c r="B54" s="224">
        <v>34</v>
      </c>
      <c r="C54" s="225" t="str">
        <f t="shared" si="4"/>
        <v/>
      </c>
      <c r="D54" s="113"/>
      <c r="E54" s="113"/>
      <c r="F54" s="107"/>
      <c r="G54" s="106"/>
      <c r="H54" s="106"/>
      <c r="I54" s="106"/>
      <c r="J54" s="109"/>
      <c r="K54" s="106"/>
      <c r="L54" s="209">
        <f t="shared" si="5"/>
        <v>0</v>
      </c>
    </row>
    <row r="55" spans="2:12" x14ac:dyDescent="0.25">
      <c r="B55" s="224">
        <v>35</v>
      </c>
      <c r="C55" s="225" t="str">
        <f t="shared" si="4"/>
        <v/>
      </c>
      <c r="D55" s="113"/>
      <c r="E55" s="113"/>
      <c r="F55" s="107"/>
      <c r="G55" s="106"/>
      <c r="H55" s="106"/>
      <c r="I55" s="106"/>
      <c r="J55" s="109"/>
      <c r="K55" s="106"/>
      <c r="L55" s="209">
        <f t="shared" si="5"/>
        <v>0</v>
      </c>
    </row>
    <row r="56" spans="2:12" x14ac:dyDescent="0.25">
      <c r="B56" s="224">
        <v>36</v>
      </c>
      <c r="C56" s="225" t="str">
        <f t="shared" si="4"/>
        <v/>
      </c>
      <c r="D56" s="113"/>
      <c r="E56" s="113"/>
      <c r="F56" s="107"/>
      <c r="G56" s="106"/>
      <c r="H56" s="106"/>
      <c r="I56" s="106"/>
      <c r="J56" s="109"/>
      <c r="K56" s="106"/>
      <c r="L56" s="209">
        <f t="shared" si="5"/>
        <v>0</v>
      </c>
    </row>
    <row r="57" spans="2:12" x14ac:dyDescent="0.25">
      <c r="B57" s="224">
        <v>37</v>
      </c>
      <c r="C57" s="225" t="str">
        <f t="shared" si="4"/>
        <v/>
      </c>
      <c r="D57" s="113"/>
      <c r="E57" s="113"/>
      <c r="F57" s="107"/>
      <c r="G57" s="106"/>
      <c r="H57" s="106"/>
      <c r="I57" s="106"/>
      <c r="J57" s="109"/>
      <c r="K57" s="106"/>
      <c r="L57" s="209">
        <f t="shared" si="5"/>
        <v>0</v>
      </c>
    </row>
    <row r="58" spans="2:12" x14ac:dyDescent="0.25">
      <c r="B58" s="224">
        <v>38</v>
      </c>
      <c r="C58" s="225" t="str">
        <f t="shared" si="4"/>
        <v/>
      </c>
      <c r="D58" s="113"/>
      <c r="E58" s="113"/>
      <c r="F58" s="107"/>
      <c r="G58" s="106"/>
      <c r="H58" s="106"/>
      <c r="I58" s="106"/>
      <c r="J58" s="109"/>
      <c r="K58" s="106"/>
      <c r="L58" s="209">
        <f t="shared" si="5"/>
        <v>0</v>
      </c>
    </row>
    <row r="59" spans="2:12" x14ac:dyDescent="0.25">
      <c r="B59" s="224">
        <v>39</v>
      </c>
      <c r="C59" s="225" t="str">
        <f t="shared" si="4"/>
        <v/>
      </c>
      <c r="D59" s="113"/>
      <c r="E59" s="113"/>
      <c r="F59" s="107"/>
      <c r="G59" s="106"/>
      <c r="H59" s="106"/>
      <c r="I59" s="106"/>
      <c r="J59" s="109"/>
      <c r="K59" s="106"/>
      <c r="L59" s="209">
        <f t="shared" si="5"/>
        <v>0</v>
      </c>
    </row>
    <row r="60" spans="2:12" x14ac:dyDescent="0.25">
      <c r="B60" s="224">
        <v>40</v>
      </c>
      <c r="C60" s="225" t="str">
        <f t="shared" si="4"/>
        <v/>
      </c>
      <c r="D60" s="113"/>
      <c r="E60" s="113"/>
      <c r="F60" s="107"/>
      <c r="G60" s="106"/>
      <c r="H60" s="106"/>
      <c r="I60" s="106"/>
      <c r="J60" s="109"/>
      <c r="K60" s="106"/>
      <c r="L60" s="209">
        <f t="shared" si="5"/>
        <v>0</v>
      </c>
    </row>
    <row r="61" spans="2:12" x14ac:dyDescent="0.25">
      <c r="B61" s="224">
        <v>41</v>
      </c>
      <c r="C61" s="225" t="str">
        <f t="shared" si="4"/>
        <v/>
      </c>
      <c r="D61" s="113"/>
      <c r="E61" s="113"/>
      <c r="F61" s="107"/>
      <c r="G61" s="106"/>
      <c r="H61" s="106"/>
      <c r="I61" s="106"/>
      <c r="J61" s="109"/>
      <c r="K61" s="106"/>
      <c r="L61" s="209">
        <f t="shared" si="5"/>
        <v>0</v>
      </c>
    </row>
    <row r="62" spans="2:12" x14ac:dyDescent="0.25">
      <c r="B62" s="224">
        <v>42</v>
      </c>
      <c r="C62" s="225" t="str">
        <f t="shared" si="4"/>
        <v/>
      </c>
      <c r="D62" s="113"/>
      <c r="E62" s="113"/>
      <c r="F62" s="107"/>
      <c r="G62" s="106"/>
      <c r="H62" s="106"/>
      <c r="I62" s="106"/>
      <c r="J62" s="109"/>
      <c r="K62" s="106"/>
      <c r="L62" s="209">
        <f t="shared" si="5"/>
        <v>0</v>
      </c>
    </row>
    <row r="63" spans="2:12" x14ac:dyDescent="0.25">
      <c r="B63" s="224">
        <v>43</v>
      </c>
      <c r="C63" s="225" t="str">
        <f t="shared" si="4"/>
        <v/>
      </c>
      <c r="D63" s="113"/>
      <c r="E63" s="113"/>
      <c r="F63" s="107"/>
      <c r="G63" s="106"/>
      <c r="H63" s="106"/>
      <c r="I63" s="106"/>
      <c r="J63" s="109"/>
      <c r="K63" s="106"/>
      <c r="L63" s="209">
        <f t="shared" si="5"/>
        <v>0</v>
      </c>
    </row>
    <row r="64" spans="2:12" x14ac:dyDescent="0.25">
      <c r="B64" s="224">
        <v>44</v>
      </c>
      <c r="C64" s="225" t="str">
        <f t="shared" si="4"/>
        <v/>
      </c>
      <c r="D64" s="113"/>
      <c r="E64" s="113"/>
      <c r="F64" s="107"/>
      <c r="G64" s="106"/>
      <c r="H64" s="106"/>
      <c r="I64" s="106"/>
      <c r="J64" s="109"/>
      <c r="K64" s="106"/>
      <c r="L64" s="209">
        <f t="shared" si="5"/>
        <v>0</v>
      </c>
    </row>
    <row r="65" spans="2:12" x14ac:dyDescent="0.25">
      <c r="B65" s="224">
        <v>45</v>
      </c>
      <c r="C65" s="225" t="str">
        <f t="shared" si="4"/>
        <v/>
      </c>
      <c r="D65" s="113"/>
      <c r="E65" s="113"/>
      <c r="F65" s="107"/>
      <c r="G65" s="106"/>
      <c r="H65" s="106"/>
      <c r="I65" s="106"/>
      <c r="J65" s="109"/>
      <c r="K65" s="106"/>
      <c r="L65" s="209">
        <f t="shared" si="5"/>
        <v>0</v>
      </c>
    </row>
    <row r="66" spans="2:12" x14ac:dyDescent="0.25">
      <c r="B66" s="224">
        <v>46</v>
      </c>
      <c r="C66" s="225" t="str">
        <f t="shared" ref="C66:C97" si="6">IF(L66&lt;&gt;0,VLOOKUP($D$9,Info_County_Code,2,FALSE),"")</f>
        <v/>
      </c>
      <c r="D66" s="113"/>
      <c r="E66" s="113"/>
      <c r="F66" s="107"/>
      <c r="G66" s="106"/>
      <c r="H66" s="106"/>
      <c r="I66" s="106"/>
      <c r="J66" s="109"/>
      <c r="K66" s="106"/>
      <c r="L66" s="209">
        <f t="shared" si="5"/>
        <v>0</v>
      </c>
    </row>
    <row r="67" spans="2:12" x14ac:dyDescent="0.25">
      <c r="B67" s="224">
        <v>47</v>
      </c>
      <c r="C67" s="225" t="str">
        <f t="shared" si="6"/>
        <v/>
      </c>
      <c r="D67" s="113"/>
      <c r="E67" s="113"/>
      <c r="F67" s="107"/>
      <c r="G67" s="106"/>
      <c r="H67" s="106"/>
      <c r="I67" s="106"/>
      <c r="J67" s="109"/>
      <c r="K67" s="106"/>
      <c r="L67" s="209">
        <f t="shared" si="5"/>
        <v>0</v>
      </c>
    </row>
    <row r="68" spans="2:12" x14ac:dyDescent="0.25">
      <c r="B68" s="224">
        <v>48</v>
      </c>
      <c r="C68" s="225" t="str">
        <f t="shared" si="6"/>
        <v/>
      </c>
      <c r="D68" s="113"/>
      <c r="E68" s="113"/>
      <c r="F68" s="107"/>
      <c r="G68" s="106"/>
      <c r="H68" s="106"/>
      <c r="I68" s="106"/>
      <c r="J68" s="109"/>
      <c r="K68" s="106"/>
      <c r="L68" s="209">
        <f t="shared" si="5"/>
        <v>0</v>
      </c>
    </row>
    <row r="69" spans="2:12" x14ac:dyDescent="0.25">
      <c r="B69" s="224">
        <v>49</v>
      </c>
      <c r="C69" s="225" t="str">
        <f t="shared" si="6"/>
        <v/>
      </c>
      <c r="D69" s="113"/>
      <c r="E69" s="113"/>
      <c r="F69" s="107"/>
      <c r="G69" s="106"/>
      <c r="H69" s="106"/>
      <c r="I69" s="106"/>
      <c r="J69" s="109"/>
      <c r="K69" s="106"/>
      <c r="L69" s="209">
        <f t="shared" si="5"/>
        <v>0</v>
      </c>
    </row>
    <row r="70" spans="2:12" x14ac:dyDescent="0.25">
      <c r="B70" s="224">
        <v>50</v>
      </c>
      <c r="C70" s="225" t="str">
        <f t="shared" si="6"/>
        <v/>
      </c>
      <c r="D70" s="113"/>
      <c r="E70" s="113"/>
      <c r="F70" s="107"/>
      <c r="G70" s="106"/>
      <c r="H70" s="106"/>
      <c r="I70" s="106"/>
      <c r="J70" s="109"/>
      <c r="K70" s="106"/>
      <c r="L70" s="209">
        <f t="shared" si="5"/>
        <v>0</v>
      </c>
    </row>
    <row r="71" spans="2:12" x14ac:dyDescent="0.25">
      <c r="B71" s="224">
        <v>51</v>
      </c>
      <c r="C71" s="225" t="str">
        <f t="shared" si="6"/>
        <v/>
      </c>
      <c r="D71" s="113"/>
      <c r="E71" s="113"/>
      <c r="F71" s="107"/>
      <c r="G71" s="106"/>
      <c r="H71" s="106"/>
      <c r="I71" s="106"/>
      <c r="J71" s="109"/>
      <c r="K71" s="106"/>
      <c r="L71" s="209">
        <f t="shared" si="5"/>
        <v>0</v>
      </c>
    </row>
    <row r="72" spans="2:12" x14ac:dyDescent="0.25">
      <c r="B72" s="224">
        <v>52</v>
      </c>
      <c r="C72" s="225" t="str">
        <f t="shared" si="6"/>
        <v/>
      </c>
      <c r="D72" s="113"/>
      <c r="E72" s="113"/>
      <c r="F72" s="107"/>
      <c r="G72" s="106"/>
      <c r="H72" s="106"/>
      <c r="I72" s="106"/>
      <c r="J72" s="109"/>
      <c r="K72" s="106"/>
      <c r="L72" s="209">
        <f t="shared" si="5"/>
        <v>0</v>
      </c>
    </row>
    <row r="73" spans="2:12" x14ac:dyDescent="0.25">
      <c r="B73" s="224">
        <v>53</v>
      </c>
      <c r="C73" s="225" t="str">
        <f t="shared" si="6"/>
        <v/>
      </c>
      <c r="D73" s="113"/>
      <c r="E73" s="113"/>
      <c r="F73" s="107"/>
      <c r="G73" s="106"/>
      <c r="H73" s="106"/>
      <c r="I73" s="106"/>
      <c r="J73" s="109"/>
      <c r="K73" s="106"/>
      <c r="L73" s="209">
        <f t="shared" si="5"/>
        <v>0</v>
      </c>
    </row>
    <row r="74" spans="2:12" x14ac:dyDescent="0.25">
      <c r="B74" s="224">
        <v>54</v>
      </c>
      <c r="C74" s="225" t="str">
        <f t="shared" si="6"/>
        <v/>
      </c>
      <c r="D74" s="113"/>
      <c r="E74" s="113"/>
      <c r="F74" s="107"/>
      <c r="G74" s="106"/>
      <c r="H74" s="106"/>
      <c r="I74" s="106"/>
      <c r="J74" s="109"/>
      <c r="K74" s="106"/>
      <c r="L74" s="209">
        <f t="shared" si="5"/>
        <v>0</v>
      </c>
    </row>
    <row r="75" spans="2:12" x14ac:dyDescent="0.25">
      <c r="B75" s="224">
        <v>55</v>
      </c>
      <c r="C75" s="225" t="str">
        <f t="shared" si="6"/>
        <v/>
      </c>
      <c r="D75" s="113"/>
      <c r="E75" s="113"/>
      <c r="F75" s="107"/>
      <c r="G75" s="106"/>
      <c r="H75" s="106"/>
      <c r="I75" s="106"/>
      <c r="J75" s="109"/>
      <c r="K75" s="106"/>
      <c r="L75" s="209">
        <f t="shared" si="5"/>
        <v>0</v>
      </c>
    </row>
    <row r="76" spans="2:12" x14ac:dyDescent="0.25">
      <c r="B76" s="224">
        <v>56</v>
      </c>
      <c r="C76" s="225" t="str">
        <f t="shared" si="6"/>
        <v/>
      </c>
      <c r="D76" s="113"/>
      <c r="E76" s="113"/>
      <c r="F76" s="107"/>
      <c r="G76" s="106"/>
      <c r="H76" s="106"/>
      <c r="I76" s="106"/>
      <c r="J76" s="109"/>
      <c r="K76" s="106"/>
      <c r="L76" s="209">
        <f t="shared" si="5"/>
        <v>0</v>
      </c>
    </row>
    <row r="77" spans="2:12" x14ac:dyDescent="0.25">
      <c r="B77" s="224">
        <v>57</v>
      </c>
      <c r="C77" s="225" t="str">
        <f t="shared" si="6"/>
        <v/>
      </c>
      <c r="D77" s="113"/>
      <c r="E77" s="113"/>
      <c r="F77" s="107"/>
      <c r="G77" s="106"/>
      <c r="H77" s="106"/>
      <c r="I77" s="106"/>
      <c r="J77" s="109"/>
      <c r="K77" s="106"/>
      <c r="L77" s="209">
        <f t="shared" si="5"/>
        <v>0</v>
      </c>
    </row>
    <row r="78" spans="2:12" x14ac:dyDescent="0.25">
      <c r="B78" s="224">
        <v>58</v>
      </c>
      <c r="C78" s="225" t="str">
        <f t="shared" si="6"/>
        <v/>
      </c>
      <c r="D78" s="113"/>
      <c r="E78" s="113"/>
      <c r="F78" s="107"/>
      <c r="G78" s="106"/>
      <c r="H78" s="106"/>
      <c r="I78" s="106"/>
      <c r="J78" s="109"/>
      <c r="K78" s="106"/>
      <c r="L78" s="209">
        <f>SUM(G78:K78)</f>
        <v>0</v>
      </c>
    </row>
    <row r="79" spans="2:12" x14ac:dyDescent="0.25">
      <c r="B79" s="224">
        <v>59</v>
      </c>
      <c r="C79" s="225" t="str">
        <f t="shared" si="6"/>
        <v/>
      </c>
      <c r="D79" s="113"/>
      <c r="E79" s="113"/>
      <c r="F79" s="107"/>
      <c r="G79" s="106"/>
      <c r="H79" s="106"/>
      <c r="I79" s="106"/>
      <c r="J79" s="109"/>
      <c r="K79" s="106"/>
      <c r="L79" s="209">
        <f t="shared" si="5"/>
        <v>0</v>
      </c>
    </row>
    <row r="80" spans="2:12" x14ac:dyDescent="0.25">
      <c r="B80" s="224">
        <v>60</v>
      </c>
      <c r="C80" s="225" t="str">
        <f t="shared" si="6"/>
        <v/>
      </c>
      <c r="D80" s="113"/>
      <c r="E80" s="113"/>
      <c r="F80" s="107"/>
      <c r="G80" s="106"/>
      <c r="H80" s="106"/>
      <c r="I80" s="106"/>
      <c r="J80" s="109"/>
      <c r="K80" s="106"/>
      <c r="L80" s="209">
        <f t="shared" si="5"/>
        <v>0</v>
      </c>
    </row>
    <row r="81" spans="2:12" x14ac:dyDescent="0.25">
      <c r="B81" s="224">
        <v>61</v>
      </c>
      <c r="C81" s="225" t="str">
        <f t="shared" si="6"/>
        <v/>
      </c>
      <c r="D81" s="113"/>
      <c r="E81" s="113"/>
      <c r="F81" s="107"/>
      <c r="G81" s="106"/>
      <c r="H81" s="106"/>
      <c r="I81" s="106"/>
      <c r="J81" s="109"/>
      <c r="K81" s="106"/>
      <c r="L81" s="209">
        <f t="shared" si="5"/>
        <v>0</v>
      </c>
    </row>
    <row r="82" spans="2:12" x14ac:dyDescent="0.25">
      <c r="B82" s="224">
        <v>62</v>
      </c>
      <c r="C82" s="225" t="str">
        <f t="shared" si="6"/>
        <v/>
      </c>
      <c r="D82" s="113"/>
      <c r="E82" s="113"/>
      <c r="F82" s="107"/>
      <c r="G82" s="106"/>
      <c r="H82" s="106"/>
      <c r="I82" s="106"/>
      <c r="J82" s="109"/>
      <c r="K82" s="106"/>
      <c r="L82" s="209">
        <f t="shared" si="5"/>
        <v>0</v>
      </c>
    </row>
    <row r="83" spans="2:12" x14ac:dyDescent="0.25">
      <c r="B83" s="224">
        <v>63</v>
      </c>
      <c r="C83" s="225" t="str">
        <f t="shared" si="6"/>
        <v/>
      </c>
      <c r="D83" s="113"/>
      <c r="E83" s="113"/>
      <c r="F83" s="107"/>
      <c r="G83" s="106"/>
      <c r="H83" s="106"/>
      <c r="I83" s="106"/>
      <c r="J83" s="109"/>
      <c r="K83" s="106"/>
      <c r="L83" s="209">
        <f t="shared" si="5"/>
        <v>0</v>
      </c>
    </row>
    <row r="84" spans="2:12" x14ac:dyDescent="0.25">
      <c r="B84" s="224">
        <v>64</v>
      </c>
      <c r="C84" s="225" t="str">
        <f t="shared" si="6"/>
        <v/>
      </c>
      <c r="D84" s="113"/>
      <c r="E84" s="113"/>
      <c r="F84" s="107"/>
      <c r="G84" s="106"/>
      <c r="H84" s="106"/>
      <c r="I84" s="106"/>
      <c r="J84" s="109"/>
      <c r="K84" s="106"/>
      <c r="L84" s="209">
        <f t="shared" si="5"/>
        <v>0</v>
      </c>
    </row>
    <row r="85" spans="2:12" x14ac:dyDescent="0.25">
      <c r="B85" s="224">
        <v>65</v>
      </c>
      <c r="C85" s="225" t="str">
        <f t="shared" si="6"/>
        <v/>
      </c>
      <c r="D85" s="113"/>
      <c r="E85" s="113"/>
      <c r="F85" s="107"/>
      <c r="G85" s="106"/>
      <c r="H85" s="106"/>
      <c r="I85" s="106"/>
      <c r="J85" s="109"/>
      <c r="K85" s="106"/>
      <c r="L85" s="209">
        <f t="shared" si="5"/>
        <v>0</v>
      </c>
    </row>
    <row r="86" spans="2:12" x14ac:dyDescent="0.25">
      <c r="B86" s="224">
        <v>66</v>
      </c>
      <c r="C86" s="225" t="str">
        <f t="shared" si="6"/>
        <v/>
      </c>
      <c r="D86" s="113"/>
      <c r="E86" s="113"/>
      <c r="F86" s="107"/>
      <c r="G86" s="106"/>
      <c r="H86" s="106"/>
      <c r="I86" s="106"/>
      <c r="J86" s="109"/>
      <c r="K86" s="106"/>
      <c r="L86" s="209">
        <f t="shared" si="5"/>
        <v>0</v>
      </c>
    </row>
    <row r="87" spans="2:12" x14ac:dyDescent="0.25">
      <c r="B87" s="224">
        <v>67</v>
      </c>
      <c r="C87" s="225" t="str">
        <f t="shared" si="6"/>
        <v/>
      </c>
      <c r="D87" s="113"/>
      <c r="E87" s="113"/>
      <c r="F87" s="107"/>
      <c r="G87" s="106"/>
      <c r="H87" s="106"/>
      <c r="I87" s="106"/>
      <c r="J87" s="109"/>
      <c r="K87" s="106"/>
      <c r="L87" s="209">
        <f t="shared" si="5"/>
        <v>0</v>
      </c>
    </row>
    <row r="88" spans="2:12" x14ac:dyDescent="0.25">
      <c r="B88" s="224">
        <v>68</v>
      </c>
      <c r="C88" s="225" t="str">
        <f t="shared" si="6"/>
        <v/>
      </c>
      <c r="D88" s="113"/>
      <c r="E88" s="113"/>
      <c r="F88" s="107"/>
      <c r="G88" s="106"/>
      <c r="H88" s="106"/>
      <c r="I88" s="106"/>
      <c r="J88" s="109"/>
      <c r="K88" s="106"/>
      <c r="L88" s="209">
        <f t="shared" si="5"/>
        <v>0</v>
      </c>
    </row>
    <row r="89" spans="2:12" x14ac:dyDescent="0.25">
      <c r="B89" s="224">
        <v>69</v>
      </c>
      <c r="C89" s="225" t="str">
        <f t="shared" si="6"/>
        <v/>
      </c>
      <c r="D89" s="113"/>
      <c r="E89" s="113"/>
      <c r="F89" s="107"/>
      <c r="G89" s="106"/>
      <c r="H89" s="106"/>
      <c r="I89" s="106"/>
      <c r="J89" s="109"/>
      <c r="K89" s="106"/>
      <c r="L89" s="209">
        <f t="shared" si="5"/>
        <v>0</v>
      </c>
    </row>
    <row r="90" spans="2:12" x14ac:dyDescent="0.25">
      <c r="B90" s="224">
        <v>70</v>
      </c>
      <c r="C90" s="225" t="str">
        <f t="shared" si="6"/>
        <v/>
      </c>
      <c r="D90" s="113"/>
      <c r="E90" s="113"/>
      <c r="F90" s="107"/>
      <c r="G90" s="106"/>
      <c r="H90" s="106"/>
      <c r="I90" s="106"/>
      <c r="J90" s="109"/>
      <c r="K90" s="106"/>
      <c r="L90" s="209">
        <f t="shared" si="5"/>
        <v>0</v>
      </c>
    </row>
    <row r="91" spans="2:12" x14ac:dyDescent="0.25">
      <c r="B91" s="224">
        <v>71</v>
      </c>
      <c r="C91" s="225" t="str">
        <f t="shared" si="6"/>
        <v/>
      </c>
      <c r="D91" s="113"/>
      <c r="E91" s="113"/>
      <c r="F91" s="107"/>
      <c r="G91" s="106"/>
      <c r="H91" s="106"/>
      <c r="I91" s="106"/>
      <c r="J91" s="109"/>
      <c r="K91" s="106"/>
      <c r="L91" s="209">
        <f t="shared" si="5"/>
        <v>0</v>
      </c>
    </row>
    <row r="92" spans="2:12" x14ac:dyDescent="0.25">
      <c r="B92" s="224">
        <v>72</v>
      </c>
      <c r="C92" s="225" t="str">
        <f t="shared" si="6"/>
        <v/>
      </c>
      <c r="D92" s="113"/>
      <c r="E92" s="113"/>
      <c r="F92" s="107"/>
      <c r="G92" s="106"/>
      <c r="H92" s="106"/>
      <c r="I92" s="106"/>
      <c r="J92" s="109"/>
      <c r="K92" s="106"/>
      <c r="L92" s="209">
        <f t="shared" si="5"/>
        <v>0</v>
      </c>
    </row>
    <row r="93" spans="2:12" x14ac:dyDescent="0.25">
      <c r="B93" s="224">
        <v>73</v>
      </c>
      <c r="C93" s="225" t="str">
        <f t="shared" si="6"/>
        <v/>
      </c>
      <c r="D93" s="113"/>
      <c r="E93" s="113"/>
      <c r="F93" s="107"/>
      <c r="G93" s="106"/>
      <c r="H93" s="106"/>
      <c r="I93" s="106"/>
      <c r="J93" s="109"/>
      <c r="K93" s="106"/>
      <c r="L93" s="209">
        <f t="shared" si="5"/>
        <v>0</v>
      </c>
    </row>
    <row r="94" spans="2:12" x14ac:dyDescent="0.25">
      <c r="B94" s="224">
        <v>74</v>
      </c>
      <c r="C94" s="225" t="str">
        <f t="shared" si="6"/>
        <v/>
      </c>
      <c r="D94" s="113"/>
      <c r="E94" s="113"/>
      <c r="F94" s="107"/>
      <c r="G94" s="106"/>
      <c r="H94" s="106"/>
      <c r="I94" s="106"/>
      <c r="J94" s="109"/>
      <c r="K94" s="106"/>
      <c r="L94" s="209">
        <f t="shared" si="5"/>
        <v>0</v>
      </c>
    </row>
    <row r="95" spans="2:12" x14ac:dyDescent="0.25">
      <c r="B95" s="224">
        <v>75</v>
      </c>
      <c r="C95" s="225" t="str">
        <f t="shared" si="6"/>
        <v/>
      </c>
      <c r="D95" s="113"/>
      <c r="E95" s="113"/>
      <c r="F95" s="107"/>
      <c r="G95" s="106"/>
      <c r="H95" s="106"/>
      <c r="I95" s="106"/>
      <c r="J95" s="109"/>
      <c r="K95" s="106"/>
      <c r="L95" s="209">
        <f t="shared" si="5"/>
        <v>0</v>
      </c>
    </row>
    <row r="96" spans="2:12" x14ac:dyDescent="0.25">
      <c r="B96" s="224">
        <v>76</v>
      </c>
      <c r="C96" s="225" t="str">
        <f t="shared" si="6"/>
        <v/>
      </c>
      <c r="D96" s="113"/>
      <c r="E96" s="113"/>
      <c r="F96" s="107"/>
      <c r="G96" s="106"/>
      <c r="H96" s="106"/>
      <c r="I96" s="106"/>
      <c r="J96" s="109"/>
      <c r="K96" s="106"/>
      <c r="L96" s="209">
        <f t="shared" si="5"/>
        <v>0</v>
      </c>
    </row>
    <row r="97" spans="2:12" x14ac:dyDescent="0.25">
      <c r="B97" s="224">
        <v>77</v>
      </c>
      <c r="C97" s="225" t="str">
        <f t="shared" si="6"/>
        <v/>
      </c>
      <c r="D97" s="113"/>
      <c r="E97" s="113"/>
      <c r="F97" s="107"/>
      <c r="G97" s="106"/>
      <c r="H97" s="106"/>
      <c r="I97" s="106"/>
      <c r="J97" s="109"/>
      <c r="K97" s="106"/>
      <c r="L97" s="209">
        <f t="shared" si="5"/>
        <v>0</v>
      </c>
    </row>
    <row r="98" spans="2:12" x14ac:dyDescent="0.25">
      <c r="B98" s="224">
        <v>78</v>
      </c>
      <c r="C98" s="225" t="str">
        <f t="shared" ref="C98:C133" si="7">IF(L98&lt;&gt;0,VLOOKUP($D$9,Info_County_Code,2,FALSE),"")</f>
        <v/>
      </c>
      <c r="D98" s="113"/>
      <c r="E98" s="113"/>
      <c r="F98" s="107"/>
      <c r="G98" s="106"/>
      <c r="H98" s="106"/>
      <c r="I98" s="106"/>
      <c r="J98" s="109"/>
      <c r="K98" s="106"/>
      <c r="L98" s="209">
        <f t="shared" si="5"/>
        <v>0</v>
      </c>
    </row>
    <row r="99" spans="2:12" x14ac:dyDescent="0.25">
      <c r="B99" s="224">
        <v>79</v>
      </c>
      <c r="C99" s="225" t="str">
        <f t="shared" si="7"/>
        <v/>
      </c>
      <c r="D99" s="113"/>
      <c r="E99" s="113"/>
      <c r="F99" s="107"/>
      <c r="G99" s="106"/>
      <c r="H99" s="106"/>
      <c r="I99" s="106"/>
      <c r="J99" s="109"/>
      <c r="K99" s="106"/>
      <c r="L99" s="209">
        <f t="shared" ref="L99:L110" si="8">SUM(G99:K99)</f>
        <v>0</v>
      </c>
    </row>
    <row r="100" spans="2:12" x14ac:dyDescent="0.25">
      <c r="B100" s="224">
        <v>80</v>
      </c>
      <c r="C100" s="225" t="str">
        <f t="shared" si="7"/>
        <v/>
      </c>
      <c r="D100" s="113"/>
      <c r="E100" s="113"/>
      <c r="F100" s="107"/>
      <c r="G100" s="106"/>
      <c r="H100" s="106"/>
      <c r="I100" s="106"/>
      <c r="J100" s="109"/>
      <c r="K100" s="106"/>
      <c r="L100" s="209">
        <f t="shared" si="8"/>
        <v>0</v>
      </c>
    </row>
    <row r="101" spans="2:12" x14ac:dyDescent="0.25">
      <c r="B101" s="224">
        <v>81</v>
      </c>
      <c r="C101" s="225" t="str">
        <f t="shared" si="7"/>
        <v/>
      </c>
      <c r="D101" s="113"/>
      <c r="E101" s="113"/>
      <c r="F101" s="107"/>
      <c r="G101" s="106"/>
      <c r="H101" s="106"/>
      <c r="I101" s="106"/>
      <c r="J101" s="109"/>
      <c r="K101" s="106"/>
      <c r="L101" s="209">
        <f t="shared" si="8"/>
        <v>0</v>
      </c>
    </row>
    <row r="102" spans="2:12" x14ac:dyDescent="0.25">
      <c r="B102" s="224">
        <v>82</v>
      </c>
      <c r="C102" s="225" t="str">
        <f t="shared" si="7"/>
        <v/>
      </c>
      <c r="D102" s="113"/>
      <c r="E102" s="113"/>
      <c r="F102" s="107"/>
      <c r="G102" s="106"/>
      <c r="H102" s="106"/>
      <c r="I102" s="106"/>
      <c r="J102" s="109"/>
      <c r="K102" s="106"/>
      <c r="L102" s="209">
        <f t="shared" si="8"/>
        <v>0</v>
      </c>
    </row>
    <row r="103" spans="2:12" x14ac:dyDescent="0.25">
      <c r="B103" s="224">
        <v>83</v>
      </c>
      <c r="C103" s="225" t="str">
        <f t="shared" si="7"/>
        <v/>
      </c>
      <c r="D103" s="113"/>
      <c r="E103" s="113"/>
      <c r="F103" s="107"/>
      <c r="G103" s="106"/>
      <c r="H103" s="106"/>
      <c r="I103" s="106"/>
      <c r="J103" s="109"/>
      <c r="K103" s="106"/>
      <c r="L103" s="209">
        <f t="shared" si="8"/>
        <v>0</v>
      </c>
    </row>
    <row r="104" spans="2:12" x14ac:dyDescent="0.25">
      <c r="B104" s="224">
        <v>84</v>
      </c>
      <c r="C104" s="225" t="str">
        <f t="shared" si="7"/>
        <v/>
      </c>
      <c r="D104" s="113"/>
      <c r="E104" s="113"/>
      <c r="F104" s="107"/>
      <c r="G104" s="106"/>
      <c r="H104" s="106"/>
      <c r="I104" s="106"/>
      <c r="J104" s="109"/>
      <c r="K104" s="106"/>
      <c r="L104" s="209">
        <f t="shared" si="8"/>
        <v>0</v>
      </c>
    </row>
    <row r="105" spans="2:12" x14ac:dyDescent="0.25">
      <c r="B105" s="224">
        <v>85</v>
      </c>
      <c r="C105" s="225" t="str">
        <f t="shared" si="7"/>
        <v/>
      </c>
      <c r="D105" s="113"/>
      <c r="E105" s="113"/>
      <c r="F105" s="107"/>
      <c r="G105" s="106"/>
      <c r="H105" s="106"/>
      <c r="I105" s="106"/>
      <c r="J105" s="109"/>
      <c r="K105" s="106"/>
      <c r="L105" s="209">
        <f t="shared" si="8"/>
        <v>0</v>
      </c>
    </row>
    <row r="106" spans="2:12" x14ac:dyDescent="0.25">
      <c r="B106" s="224">
        <v>86</v>
      </c>
      <c r="C106" s="225" t="str">
        <f t="shared" si="7"/>
        <v/>
      </c>
      <c r="D106" s="113"/>
      <c r="E106" s="113"/>
      <c r="F106" s="107"/>
      <c r="G106" s="106"/>
      <c r="H106" s="106"/>
      <c r="I106" s="106"/>
      <c r="J106" s="109"/>
      <c r="K106" s="106"/>
      <c r="L106" s="209">
        <f t="shared" si="8"/>
        <v>0</v>
      </c>
    </row>
    <row r="107" spans="2:12" x14ac:dyDescent="0.25">
      <c r="B107" s="224">
        <v>87</v>
      </c>
      <c r="C107" s="225" t="str">
        <f t="shared" si="7"/>
        <v/>
      </c>
      <c r="D107" s="113"/>
      <c r="E107" s="113"/>
      <c r="F107" s="107"/>
      <c r="G107" s="106"/>
      <c r="H107" s="106"/>
      <c r="I107" s="106"/>
      <c r="J107" s="109"/>
      <c r="K107" s="106"/>
      <c r="L107" s="209">
        <f t="shared" si="8"/>
        <v>0</v>
      </c>
    </row>
    <row r="108" spans="2:12" x14ac:dyDescent="0.25">
      <c r="B108" s="224">
        <v>88</v>
      </c>
      <c r="C108" s="225" t="str">
        <f t="shared" si="7"/>
        <v/>
      </c>
      <c r="D108" s="113"/>
      <c r="E108" s="113"/>
      <c r="F108" s="107"/>
      <c r="G108" s="106"/>
      <c r="H108" s="106"/>
      <c r="I108" s="106"/>
      <c r="J108" s="109"/>
      <c r="K108" s="106"/>
      <c r="L108" s="209">
        <f t="shared" si="8"/>
        <v>0</v>
      </c>
    </row>
    <row r="109" spans="2:12" x14ac:dyDescent="0.25">
      <c r="B109" s="224">
        <v>89</v>
      </c>
      <c r="C109" s="225" t="str">
        <f t="shared" si="7"/>
        <v/>
      </c>
      <c r="D109" s="113"/>
      <c r="E109" s="113"/>
      <c r="F109" s="107"/>
      <c r="G109" s="106"/>
      <c r="H109" s="106"/>
      <c r="I109" s="106"/>
      <c r="J109" s="109"/>
      <c r="K109" s="106"/>
      <c r="L109" s="209">
        <f t="shared" si="8"/>
        <v>0</v>
      </c>
    </row>
    <row r="110" spans="2:12" x14ac:dyDescent="0.25">
      <c r="B110" s="224">
        <v>90</v>
      </c>
      <c r="C110" s="225" t="str">
        <f t="shared" si="7"/>
        <v/>
      </c>
      <c r="D110" s="113"/>
      <c r="E110" s="113"/>
      <c r="F110" s="107"/>
      <c r="G110" s="106"/>
      <c r="H110" s="106"/>
      <c r="I110" s="106"/>
      <c r="J110" s="109"/>
      <c r="K110" s="106"/>
      <c r="L110" s="209">
        <f t="shared" si="8"/>
        <v>0</v>
      </c>
    </row>
    <row r="111" spans="2:12" x14ac:dyDescent="0.25">
      <c r="B111" s="224">
        <v>91</v>
      </c>
      <c r="C111" s="225" t="str">
        <f t="shared" si="7"/>
        <v/>
      </c>
      <c r="D111" s="113"/>
      <c r="E111" s="113"/>
      <c r="F111" s="107"/>
      <c r="G111" s="106"/>
      <c r="H111" s="106"/>
      <c r="I111" s="106"/>
      <c r="J111" s="109"/>
      <c r="K111" s="106"/>
      <c r="L111" s="209">
        <f>SUM(G111:K111)</f>
        <v>0</v>
      </c>
    </row>
    <row r="112" spans="2:12" x14ac:dyDescent="0.25">
      <c r="B112" s="224">
        <v>92</v>
      </c>
      <c r="C112" s="225" t="str">
        <f t="shared" si="7"/>
        <v/>
      </c>
      <c r="D112" s="113"/>
      <c r="E112" s="113"/>
      <c r="F112" s="107"/>
      <c r="G112" s="106"/>
      <c r="H112" s="106"/>
      <c r="I112" s="106"/>
      <c r="J112" s="109"/>
      <c r="K112" s="106"/>
      <c r="L112" s="209">
        <f t="shared" ref="L112:L120" si="9">SUM(G112:K112)</f>
        <v>0</v>
      </c>
    </row>
    <row r="113" spans="2:12" x14ac:dyDescent="0.25">
      <c r="B113" s="224">
        <v>93</v>
      </c>
      <c r="C113" s="225" t="str">
        <f t="shared" si="7"/>
        <v/>
      </c>
      <c r="D113" s="113"/>
      <c r="E113" s="113"/>
      <c r="F113" s="107"/>
      <c r="G113" s="106"/>
      <c r="H113" s="106"/>
      <c r="I113" s="106"/>
      <c r="J113" s="109"/>
      <c r="K113" s="106"/>
      <c r="L113" s="209">
        <f t="shared" si="9"/>
        <v>0</v>
      </c>
    </row>
    <row r="114" spans="2:12" x14ac:dyDescent="0.25">
      <c r="B114" s="224">
        <v>94</v>
      </c>
      <c r="C114" s="225" t="str">
        <f t="shared" si="7"/>
        <v/>
      </c>
      <c r="D114" s="113"/>
      <c r="E114" s="113"/>
      <c r="F114" s="107"/>
      <c r="G114" s="106"/>
      <c r="H114" s="106"/>
      <c r="I114" s="106"/>
      <c r="J114" s="109"/>
      <c r="K114" s="106"/>
      <c r="L114" s="209">
        <f t="shared" si="9"/>
        <v>0</v>
      </c>
    </row>
    <row r="115" spans="2:12" x14ac:dyDescent="0.25">
      <c r="B115" s="224">
        <v>95</v>
      </c>
      <c r="C115" s="225" t="str">
        <f t="shared" si="7"/>
        <v/>
      </c>
      <c r="D115" s="113"/>
      <c r="E115" s="113"/>
      <c r="F115" s="107"/>
      <c r="G115" s="106"/>
      <c r="H115" s="106"/>
      <c r="I115" s="106"/>
      <c r="J115" s="109"/>
      <c r="K115" s="106"/>
      <c r="L115" s="209">
        <f t="shared" si="9"/>
        <v>0</v>
      </c>
    </row>
    <row r="116" spans="2:12" x14ac:dyDescent="0.25">
      <c r="B116" s="224">
        <v>96</v>
      </c>
      <c r="C116" s="225" t="str">
        <f t="shared" si="7"/>
        <v/>
      </c>
      <c r="D116" s="113"/>
      <c r="E116" s="113"/>
      <c r="F116" s="107"/>
      <c r="G116" s="106"/>
      <c r="H116" s="106"/>
      <c r="I116" s="106"/>
      <c r="J116" s="109"/>
      <c r="K116" s="106"/>
      <c r="L116" s="209">
        <f t="shared" si="9"/>
        <v>0</v>
      </c>
    </row>
    <row r="117" spans="2:12" x14ac:dyDescent="0.25">
      <c r="B117" s="224">
        <v>97</v>
      </c>
      <c r="C117" s="225" t="str">
        <f t="shared" si="7"/>
        <v/>
      </c>
      <c r="D117" s="113"/>
      <c r="E117" s="113"/>
      <c r="F117" s="107"/>
      <c r="G117" s="106"/>
      <c r="H117" s="106"/>
      <c r="I117" s="106"/>
      <c r="J117" s="109"/>
      <c r="K117" s="106"/>
      <c r="L117" s="209">
        <f t="shared" si="9"/>
        <v>0</v>
      </c>
    </row>
    <row r="118" spans="2:12" x14ac:dyDescent="0.25">
      <c r="B118" s="224">
        <v>98</v>
      </c>
      <c r="C118" s="225" t="str">
        <f t="shared" si="7"/>
        <v/>
      </c>
      <c r="D118" s="113"/>
      <c r="E118" s="113"/>
      <c r="F118" s="107"/>
      <c r="G118" s="106"/>
      <c r="H118" s="106"/>
      <c r="I118" s="106"/>
      <c r="J118" s="109"/>
      <c r="K118" s="106"/>
      <c r="L118" s="209">
        <f t="shared" si="9"/>
        <v>0</v>
      </c>
    </row>
    <row r="119" spans="2:12" x14ac:dyDescent="0.25">
      <c r="B119" s="224">
        <v>99</v>
      </c>
      <c r="C119" s="225" t="str">
        <f t="shared" si="7"/>
        <v/>
      </c>
      <c r="D119" s="113"/>
      <c r="E119" s="113"/>
      <c r="F119" s="107"/>
      <c r="G119" s="106"/>
      <c r="H119" s="106"/>
      <c r="I119" s="106"/>
      <c r="J119" s="109"/>
      <c r="K119" s="106"/>
      <c r="L119" s="209">
        <f t="shared" si="9"/>
        <v>0</v>
      </c>
    </row>
    <row r="120" spans="2:12" x14ac:dyDescent="0.25">
      <c r="B120" s="224">
        <v>100</v>
      </c>
      <c r="C120" s="225" t="str">
        <f t="shared" si="7"/>
        <v/>
      </c>
      <c r="D120" s="113"/>
      <c r="E120" s="113"/>
      <c r="F120" s="107"/>
      <c r="G120" s="106"/>
      <c r="H120" s="106"/>
      <c r="I120" s="106"/>
      <c r="J120" s="109"/>
      <c r="K120" s="106"/>
      <c r="L120" s="209">
        <f t="shared" si="9"/>
        <v>0</v>
      </c>
    </row>
    <row r="121" spans="2:12" x14ac:dyDescent="0.25">
      <c r="B121" s="224">
        <v>101</v>
      </c>
      <c r="C121" s="225" t="str">
        <f t="shared" si="7"/>
        <v/>
      </c>
      <c r="D121" s="113"/>
      <c r="E121" s="113"/>
      <c r="F121" s="107"/>
      <c r="G121" s="106"/>
      <c r="H121" s="106"/>
      <c r="I121" s="106"/>
      <c r="J121" s="109"/>
      <c r="K121" s="106"/>
      <c r="L121" s="209">
        <f>SUM(G121:K121)</f>
        <v>0</v>
      </c>
    </row>
    <row r="122" spans="2:12" x14ac:dyDescent="0.25">
      <c r="B122" s="224">
        <v>102</v>
      </c>
      <c r="C122" s="225" t="str">
        <f t="shared" si="7"/>
        <v/>
      </c>
      <c r="D122" s="113"/>
      <c r="E122" s="113"/>
      <c r="F122" s="107"/>
      <c r="G122" s="106"/>
      <c r="H122" s="106"/>
      <c r="I122" s="106"/>
      <c r="J122" s="109"/>
      <c r="K122" s="106"/>
      <c r="L122" s="209">
        <f t="shared" ref="L122:L127" si="10">SUM(G122:K122)</f>
        <v>0</v>
      </c>
    </row>
    <row r="123" spans="2:12" x14ac:dyDescent="0.25">
      <c r="B123" s="224">
        <v>103</v>
      </c>
      <c r="C123" s="225" t="str">
        <f t="shared" si="7"/>
        <v/>
      </c>
      <c r="D123" s="113"/>
      <c r="E123" s="113"/>
      <c r="F123" s="107"/>
      <c r="G123" s="106"/>
      <c r="H123" s="106"/>
      <c r="I123" s="106"/>
      <c r="J123" s="109"/>
      <c r="K123" s="106"/>
      <c r="L123" s="209">
        <f t="shared" si="10"/>
        <v>0</v>
      </c>
    </row>
    <row r="124" spans="2:12" x14ac:dyDescent="0.25">
      <c r="B124" s="224">
        <v>104</v>
      </c>
      <c r="C124" s="225" t="str">
        <f t="shared" si="7"/>
        <v/>
      </c>
      <c r="D124" s="113"/>
      <c r="E124" s="113"/>
      <c r="F124" s="107"/>
      <c r="G124" s="106"/>
      <c r="H124" s="106"/>
      <c r="I124" s="106"/>
      <c r="J124" s="109"/>
      <c r="K124" s="106"/>
      <c r="L124" s="209">
        <f>SUM(G124:K124)</f>
        <v>0</v>
      </c>
    </row>
    <row r="125" spans="2:12" x14ac:dyDescent="0.25">
      <c r="B125" s="224">
        <v>105</v>
      </c>
      <c r="C125" s="225" t="str">
        <f t="shared" si="7"/>
        <v/>
      </c>
      <c r="D125" s="113"/>
      <c r="E125" s="113"/>
      <c r="F125" s="107"/>
      <c r="G125" s="106"/>
      <c r="H125" s="106"/>
      <c r="I125" s="106"/>
      <c r="J125" s="109"/>
      <c r="K125" s="106"/>
      <c r="L125" s="209">
        <f t="shared" si="10"/>
        <v>0</v>
      </c>
    </row>
    <row r="126" spans="2:12" x14ac:dyDescent="0.25">
      <c r="B126" s="224">
        <v>106</v>
      </c>
      <c r="C126" s="225" t="str">
        <f t="shared" si="7"/>
        <v/>
      </c>
      <c r="D126" s="113"/>
      <c r="E126" s="113"/>
      <c r="F126" s="107"/>
      <c r="G126" s="106"/>
      <c r="H126" s="106"/>
      <c r="I126" s="106"/>
      <c r="J126" s="109"/>
      <c r="K126" s="106"/>
      <c r="L126" s="209">
        <f t="shared" si="10"/>
        <v>0</v>
      </c>
    </row>
    <row r="127" spans="2:12" x14ac:dyDescent="0.25">
      <c r="B127" s="224">
        <v>107</v>
      </c>
      <c r="C127" s="225" t="str">
        <f t="shared" si="7"/>
        <v/>
      </c>
      <c r="D127" s="113"/>
      <c r="E127" s="113"/>
      <c r="F127" s="107"/>
      <c r="G127" s="106"/>
      <c r="H127" s="106"/>
      <c r="I127" s="106"/>
      <c r="J127" s="109"/>
      <c r="K127" s="106"/>
      <c r="L127" s="209">
        <f t="shared" si="10"/>
        <v>0</v>
      </c>
    </row>
    <row r="128" spans="2:12" x14ac:dyDescent="0.25">
      <c r="B128" s="224">
        <v>108</v>
      </c>
      <c r="C128" s="225" t="str">
        <f t="shared" si="7"/>
        <v/>
      </c>
      <c r="D128" s="113"/>
      <c r="E128" s="113"/>
      <c r="F128" s="107"/>
      <c r="G128" s="106"/>
      <c r="H128" s="106"/>
      <c r="I128" s="106"/>
      <c r="J128" s="109"/>
      <c r="K128" s="106"/>
      <c r="L128" s="209">
        <f>SUM(G128:K128)</f>
        <v>0</v>
      </c>
    </row>
    <row r="129" spans="2:12" x14ac:dyDescent="0.25">
      <c r="B129" s="224">
        <v>109</v>
      </c>
      <c r="C129" s="225" t="str">
        <f t="shared" si="7"/>
        <v/>
      </c>
      <c r="D129" s="113"/>
      <c r="E129" s="113"/>
      <c r="F129" s="107"/>
      <c r="G129" s="106"/>
      <c r="H129" s="106"/>
      <c r="I129" s="106"/>
      <c r="J129" s="109"/>
      <c r="K129" s="106"/>
      <c r="L129" s="209">
        <f t="shared" ref="L129" si="11">SUM(G129:K129)</f>
        <v>0</v>
      </c>
    </row>
    <row r="130" spans="2:12" x14ac:dyDescent="0.25">
      <c r="B130" s="224">
        <v>110</v>
      </c>
      <c r="C130" s="225" t="str">
        <f t="shared" si="7"/>
        <v/>
      </c>
      <c r="D130" s="113"/>
      <c r="E130" s="113"/>
      <c r="F130" s="107"/>
      <c r="G130" s="106"/>
      <c r="H130" s="106"/>
      <c r="I130" s="106"/>
      <c r="J130" s="109"/>
      <c r="K130" s="106"/>
      <c r="L130" s="209">
        <f>SUM(G130:K130)</f>
        <v>0</v>
      </c>
    </row>
    <row r="131" spans="2:12" x14ac:dyDescent="0.25">
      <c r="B131" s="224">
        <v>111</v>
      </c>
      <c r="C131" s="225" t="str">
        <f t="shared" si="7"/>
        <v/>
      </c>
      <c r="D131" s="113"/>
      <c r="E131" s="113"/>
      <c r="F131" s="107"/>
      <c r="G131" s="106"/>
      <c r="H131" s="106"/>
      <c r="I131" s="106"/>
      <c r="J131" s="109"/>
      <c r="K131" s="106"/>
      <c r="L131" s="209">
        <f t="shared" ref="L131:L133" si="12">SUM(G131:K131)</f>
        <v>0</v>
      </c>
    </row>
    <row r="132" spans="2:12" x14ac:dyDescent="0.25">
      <c r="B132" s="224">
        <v>112</v>
      </c>
      <c r="C132" s="225" t="str">
        <f t="shared" si="7"/>
        <v/>
      </c>
      <c r="D132" s="113"/>
      <c r="E132" s="113"/>
      <c r="F132" s="107"/>
      <c r="G132" s="106"/>
      <c r="H132" s="106"/>
      <c r="I132" s="106"/>
      <c r="J132" s="109"/>
      <c r="K132" s="106"/>
      <c r="L132" s="209">
        <f t="shared" si="12"/>
        <v>0</v>
      </c>
    </row>
    <row r="133" spans="2:12" x14ac:dyDescent="0.25">
      <c r="B133" s="224">
        <v>113</v>
      </c>
      <c r="C133" s="225" t="str">
        <f t="shared" si="7"/>
        <v/>
      </c>
      <c r="D133" s="338"/>
      <c r="E133" s="338"/>
      <c r="F133" s="339"/>
      <c r="G133" s="340"/>
      <c r="H133" s="340"/>
      <c r="I133" s="340"/>
      <c r="J133" s="341"/>
      <c r="K133" s="340"/>
      <c r="L133" s="209">
        <f t="shared" si="12"/>
        <v>0</v>
      </c>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5" zeroHeight="1" x14ac:dyDescent="0.25"/>
  <cols>
    <col min="1" max="1" width="128.140625" style="138" customWidth="1"/>
    <col min="2" max="16384" width="9.140625" style="138" hidden="1"/>
  </cols>
  <sheetData>
    <row r="1" spans="1:1" x14ac:dyDescent="0.25">
      <c r="A1" s="329" t="s">
        <v>773</v>
      </c>
    </row>
    <row r="2" spans="1:1" ht="15.75" x14ac:dyDescent="0.25">
      <c r="A2" s="331" t="s">
        <v>313</v>
      </c>
    </row>
    <row r="3" spans="1:1" ht="15.75" x14ac:dyDescent="0.25">
      <c r="A3" s="331" t="s">
        <v>312</v>
      </c>
    </row>
    <row r="4" spans="1:1" ht="15.75" x14ac:dyDescent="0.25">
      <c r="A4" s="331" t="s">
        <v>433</v>
      </c>
    </row>
    <row r="5" spans="1:1" ht="15.75" x14ac:dyDescent="0.25">
      <c r="A5" s="331" t="s">
        <v>432</v>
      </c>
    </row>
    <row r="6" spans="1:1" ht="15.75" x14ac:dyDescent="0.25">
      <c r="A6" s="331" t="s">
        <v>431</v>
      </c>
    </row>
    <row r="7" spans="1:1" ht="15.75" x14ac:dyDescent="0.25">
      <c r="A7" s="331" t="s">
        <v>727</v>
      </c>
    </row>
    <row r="8" spans="1:1" ht="45.75" x14ac:dyDescent="0.25">
      <c r="A8" s="331" t="s">
        <v>430</v>
      </c>
    </row>
    <row r="9" spans="1:1" ht="15.75" x14ac:dyDescent="0.25">
      <c r="A9" s="331" t="s">
        <v>429</v>
      </c>
    </row>
    <row r="10" spans="1:1" ht="15.75" x14ac:dyDescent="0.25">
      <c r="A10" s="331" t="s">
        <v>428</v>
      </c>
    </row>
    <row r="11" spans="1:1" ht="15.75" x14ac:dyDescent="0.25">
      <c r="A11" s="331" t="s">
        <v>427</v>
      </c>
    </row>
    <row r="12" spans="1:1" ht="15.75" x14ac:dyDescent="0.25">
      <c r="A12" s="331" t="s">
        <v>426</v>
      </c>
    </row>
    <row r="13" spans="1:1" ht="15.75" x14ac:dyDescent="0.25">
      <c r="A13" s="331" t="s">
        <v>757</v>
      </c>
    </row>
    <row r="14" spans="1:1" ht="15.75" x14ac:dyDescent="0.25">
      <c r="A14" s="331" t="s">
        <v>425</v>
      </c>
    </row>
    <row r="15" spans="1:1" ht="15.75" x14ac:dyDescent="0.25">
      <c r="A15" s="331" t="s">
        <v>424</v>
      </c>
    </row>
    <row r="16" spans="1:1" ht="135.75" x14ac:dyDescent="0.25">
      <c r="A16" s="331" t="s">
        <v>423</v>
      </c>
    </row>
    <row r="17" spans="1:1" ht="15.75" x14ac:dyDescent="0.25">
      <c r="A17" s="331" t="s">
        <v>326</v>
      </c>
    </row>
    <row r="18" spans="1:1" ht="15.75" x14ac:dyDescent="0.25">
      <c r="A18" s="331" t="s">
        <v>434</v>
      </c>
    </row>
    <row r="19" spans="1:1" ht="15.75" x14ac:dyDescent="0.25">
      <c r="A19" s="331" t="s">
        <v>435</v>
      </c>
    </row>
    <row r="20" spans="1:1" ht="15.75" x14ac:dyDescent="0.25">
      <c r="A20" s="331" t="s">
        <v>436</v>
      </c>
    </row>
    <row r="21" spans="1:1" ht="15.75" x14ac:dyDescent="0.25">
      <c r="A21" s="331" t="s">
        <v>494</v>
      </c>
    </row>
    <row r="22" spans="1:1" ht="30.75" x14ac:dyDescent="0.25">
      <c r="A22" s="331" t="s">
        <v>422</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45.75" x14ac:dyDescent="0.25">
      <c r="A28" s="331" t="s">
        <v>437</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90.75" x14ac:dyDescent="0.25">
      <c r="A34" s="331" t="s">
        <v>417</v>
      </c>
    </row>
    <row r="35" spans="1:1" ht="15.75" x14ac:dyDescent="0.25">
      <c r="A35" s="331" t="s">
        <v>334</v>
      </c>
    </row>
    <row r="36" spans="1:1" ht="15.75" x14ac:dyDescent="0.25">
      <c r="A36" s="331" t="s">
        <v>416</v>
      </c>
    </row>
    <row r="37" spans="1:1" ht="15.75" x14ac:dyDescent="0.25">
      <c r="A37" s="331" t="s">
        <v>415</v>
      </c>
    </row>
    <row r="38" spans="1:1" ht="15.75" x14ac:dyDescent="0.25">
      <c r="A38" s="331" t="s">
        <v>414</v>
      </c>
    </row>
    <row r="39" spans="1:1" ht="15.75" x14ac:dyDescent="0.25">
      <c r="A39" s="331" t="s">
        <v>413</v>
      </c>
    </row>
    <row r="40" spans="1:1" ht="30.75" x14ac:dyDescent="0.25">
      <c r="A40" s="331" t="s">
        <v>412</v>
      </c>
    </row>
    <row r="41" spans="1:1" ht="15.75" x14ac:dyDescent="0.25">
      <c r="A41" s="331" t="s">
        <v>336</v>
      </c>
    </row>
    <row r="42" spans="1:1" ht="15.75" x14ac:dyDescent="0.25">
      <c r="A42" s="331" t="s">
        <v>411</v>
      </c>
    </row>
    <row r="43" spans="1:1" ht="15.75" x14ac:dyDescent="0.25">
      <c r="A43" s="331" t="s">
        <v>410</v>
      </c>
    </row>
    <row r="44" spans="1:1" ht="15.75" x14ac:dyDescent="0.25">
      <c r="A44" s="331" t="s">
        <v>409</v>
      </c>
    </row>
    <row r="45" spans="1:1" ht="15.75" x14ac:dyDescent="0.25">
      <c r="A45" s="331" t="s">
        <v>408</v>
      </c>
    </row>
    <row r="46" spans="1:1" ht="30.75" x14ac:dyDescent="0.25">
      <c r="A46" s="331" t="s">
        <v>407</v>
      </c>
    </row>
    <row r="47" spans="1:1" ht="15.75" x14ac:dyDescent="0.25">
      <c r="A47" s="331" t="s">
        <v>406</v>
      </c>
    </row>
    <row r="48" spans="1:1" ht="15.75" x14ac:dyDescent="0.25">
      <c r="A48" s="331" t="s">
        <v>405</v>
      </c>
    </row>
    <row r="49" spans="1:1" ht="15.75" x14ac:dyDescent="0.25">
      <c r="A49" s="331" t="s">
        <v>404</v>
      </c>
    </row>
    <row r="50" spans="1:1" ht="15.75" x14ac:dyDescent="0.25">
      <c r="A50" s="331" t="s">
        <v>403</v>
      </c>
    </row>
    <row r="51" spans="1:1" ht="15.75" x14ac:dyDescent="0.25">
      <c r="A51" s="331" t="s">
        <v>402</v>
      </c>
    </row>
    <row r="52" spans="1:1" ht="30.75" x14ac:dyDescent="0.25">
      <c r="A52" s="331" t="s">
        <v>401</v>
      </c>
    </row>
    <row r="53" spans="1:1" ht="15.75" x14ac:dyDescent="0.25">
      <c r="A53" s="331" t="s">
        <v>400</v>
      </c>
    </row>
    <row r="54" spans="1:1" ht="15.75" x14ac:dyDescent="0.25">
      <c r="A54" s="331" t="s">
        <v>399</v>
      </c>
    </row>
    <row r="55" spans="1:1" ht="15.75" x14ac:dyDescent="0.25">
      <c r="A55" s="331" t="s">
        <v>398</v>
      </c>
    </row>
    <row r="56" spans="1:1" ht="15.75" x14ac:dyDescent="0.25">
      <c r="A56" s="331" t="s">
        <v>397</v>
      </c>
    </row>
    <row r="57" spans="1:1" ht="15.75" x14ac:dyDescent="0.25">
      <c r="A57" s="331" t="s">
        <v>396</v>
      </c>
    </row>
    <row r="58" spans="1:1" ht="30.75" x14ac:dyDescent="0.25">
      <c r="A58" s="331" t="s">
        <v>395</v>
      </c>
    </row>
    <row r="59" spans="1:1" ht="15.75" x14ac:dyDescent="0.25">
      <c r="A59" s="331" t="s">
        <v>394</v>
      </c>
    </row>
    <row r="60" spans="1:1" ht="15.75" x14ac:dyDescent="0.25">
      <c r="A60" s="331" t="s">
        <v>393</v>
      </c>
    </row>
    <row r="61" spans="1:1" ht="15.75" x14ac:dyDescent="0.25">
      <c r="A61" s="331" t="s">
        <v>392</v>
      </c>
    </row>
    <row r="62" spans="1:1" ht="15.75" x14ac:dyDescent="0.25">
      <c r="A62" s="331" t="s">
        <v>391</v>
      </c>
    </row>
    <row r="63" spans="1:1" ht="15.75" x14ac:dyDescent="0.25">
      <c r="A63" s="331" t="s">
        <v>390</v>
      </c>
    </row>
    <row r="64" spans="1:1" ht="15.75" x14ac:dyDescent="0.25">
      <c r="A64" s="331" t="s">
        <v>710</v>
      </c>
    </row>
    <row r="65" spans="1:1" ht="15.75" x14ac:dyDescent="0.25">
      <c r="A65" s="331" t="s">
        <v>711</v>
      </c>
    </row>
    <row r="66" spans="1:1" ht="15.75" x14ac:dyDescent="0.25">
      <c r="A66" s="331" t="s">
        <v>712</v>
      </c>
    </row>
    <row r="67" spans="1:1" ht="15.75" x14ac:dyDescent="0.25">
      <c r="A67" s="331" t="s">
        <v>713</v>
      </c>
    </row>
    <row r="68" spans="1:1" ht="15.75" x14ac:dyDescent="0.25">
      <c r="A68" s="331" t="s">
        <v>714</v>
      </c>
    </row>
    <row r="69" spans="1:1" ht="15.75" x14ac:dyDescent="0.25">
      <c r="A69" s="331" t="s">
        <v>715</v>
      </c>
    </row>
    <row r="70" spans="1:1" ht="15.75" x14ac:dyDescent="0.25">
      <c r="A70" s="331" t="s">
        <v>389</v>
      </c>
    </row>
    <row r="71" spans="1:1" ht="15.75" x14ac:dyDescent="0.25">
      <c r="A71" s="331" t="s">
        <v>388</v>
      </c>
    </row>
    <row r="72" spans="1:1" ht="15.75" x14ac:dyDescent="0.25">
      <c r="A72" s="331" t="s">
        <v>387</v>
      </c>
    </row>
    <row r="73" spans="1:1" ht="15.75" x14ac:dyDescent="0.25">
      <c r="A73" s="331" t="s">
        <v>386</v>
      </c>
    </row>
    <row r="74" spans="1:1" ht="15.75" x14ac:dyDescent="0.25">
      <c r="A74" s="331" t="s">
        <v>385</v>
      </c>
    </row>
    <row r="75" spans="1:1" ht="15.75" x14ac:dyDescent="0.25">
      <c r="A75" s="331" t="s">
        <v>384</v>
      </c>
    </row>
    <row r="76" spans="1:1" ht="15.75" x14ac:dyDescent="0.25">
      <c r="A76" s="331" t="s">
        <v>696</v>
      </c>
    </row>
    <row r="77" spans="1:1" ht="15.75" x14ac:dyDescent="0.25">
      <c r="A77" s="331" t="s">
        <v>760</v>
      </c>
    </row>
    <row r="78" spans="1:1" ht="15.75" x14ac:dyDescent="0.25">
      <c r="A78" s="331" t="s">
        <v>759</v>
      </c>
    </row>
    <row r="79" spans="1:1" ht="15.75" x14ac:dyDescent="0.25">
      <c r="A79" s="331" t="s">
        <v>761</v>
      </c>
    </row>
    <row r="80" spans="1:1" ht="15.75" x14ac:dyDescent="0.25">
      <c r="A80" s="331" t="s">
        <v>762</v>
      </c>
    </row>
    <row r="81" spans="1:1" ht="15.75" x14ac:dyDescent="0.25">
      <c r="A81" s="331" t="s">
        <v>731</v>
      </c>
    </row>
    <row r="82" spans="1:1" ht="45.75" x14ac:dyDescent="0.25">
      <c r="A82" s="331" t="s">
        <v>716</v>
      </c>
    </row>
    <row r="83" spans="1:1" ht="82.5" customHeight="1" x14ac:dyDescent="0.25">
      <c r="A83" s="331" t="s">
        <v>717</v>
      </c>
    </row>
    <row r="84" spans="1:1" ht="75" x14ac:dyDescent="0.25">
      <c r="A84" s="343" t="s">
        <v>718</v>
      </c>
    </row>
    <row r="85" spans="1:1" ht="45.75" x14ac:dyDescent="0.25">
      <c r="A85" s="331" t="s">
        <v>724</v>
      </c>
    </row>
    <row r="86" spans="1:1" ht="30.75" x14ac:dyDescent="0.25">
      <c r="A86" s="331" t="s">
        <v>719</v>
      </c>
    </row>
    <row r="87" spans="1:1" ht="30.75" x14ac:dyDescent="0.25">
      <c r="A87" s="331" t="s">
        <v>720</v>
      </c>
    </row>
    <row r="88" spans="1:1" ht="30.75" x14ac:dyDescent="0.25">
      <c r="A88" s="331" t="s">
        <v>721</v>
      </c>
    </row>
    <row r="89" spans="1:1" ht="30.75" x14ac:dyDescent="0.25">
      <c r="A89" s="331" t="s">
        <v>722</v>
      </c>
    </row>
    <row r="90" spans="1:1" ht="30.75" x14ac:dyDescent="0.25">
      <c r="A90" s="331" t="s">
        <v>723</v>
      </c>
    </row>
    <row r="91" spans="1:1" ht="15.75" x14ac:dyDescent="0.25">
      <c r="A91" s="331" t="s">
        <v>732</v>
      </c>
    </row>
    <row r="92" spans="1:1" ht="15.75" hidden="1" x14ac:dyDescent="0.25">
      <c r="A92" s="137"/>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A6" zoomScale="80" zoomScaleNormal="80" zoomScaleSheetLayoutView="40" zoomScalePageLayoutView="80" workbookViewId="0">
      <selection activeCell="F21" sqref="F21"/>
    </sheetView>
  </sheetViews>
  <sheetFormatPr defaultColWidth="0" defaultRowHeight="15.75" zeroHeight="1" x14ac:dyDescent="0.25"/>
  <cols>
    <col min="1" max="1" width="2.7109375" style="20" customWidth="1"/>
    <col min="2" max="2" width="6.7109375" style="20" customWidth="1"/>
    <col min="3" max="3" width="15.28515625" style="28" customWidth="1"/>
    <col min="4" max="5" width="46.85546875" style="344" customWidth="1"/>
    <col min="6" max="6" width="37" style="344" bestFit="1" customWidth="1"/>
    <col min="7" max="7" width="26" style="344" bestFit="1" customWidth="1"/>
    <col min="8" max="8" width="20.7109375" style="344" bestFit="1" customWidth="1"/>
    <col min="9" max="9" width="20" style="344" bestFit="1" customWidth="1"/>
    <col min="10" max="10" width="30.85546875" style="344" customWidth="1"/>
    <col min="11" max="11" width="31.5703125" style="20" bestFit="1" customWidth="1"/>
    <col min="12" max="12" width="27.42578125" style="20" bestFit="1" customWidth="1"/>
    <col min="13" max="13" width="23.140625" style="20" customWidth="1"/>
    <col min="14" max="15" width="26.42578125" style="20" bestFit="1" customWidth="1"/>
    <col min="16" max="16" width="22.28515625" style="20" customWidth="1"/>
    <col min="17" max="17" width="18.85546875" style="20" bestFit="1" customWidth="1"/>
    <col min="18" max="18" width="15" style="144" hidden="1" customWidth="1"/>
    <col min="19" max="24" width="15" hidden="1" customWidth="1"/>
    <col min="25" max="40" width="9.140625" hidden="1" customWidth="1"/>
    <col min="41" max="16384" width="9.140625" style="20" hidden="1"/>
  </cols>
  <sheetData>
    <row r="1" spans="1:40" ht="15" x14ac:dyDescent="0.2">
      <c r="A1" s="323" t="s">
        <v>775</v>
      </c>
      <c r="B1" s="324" t="s">
        <v>277</v>
      </c>
      <c r="C1" s="20"/>
      <c r="D1" s="20"/>
      <c r="E1" s="142"/>
      <c r="F1" s="20"/>
      <c r="G1" s="20"/>
      <c r="H1" s="20"/>
      <c r="I1" s="142"/>
      <c r="J1" s="20"/>
      <c r="L1" s="142"/>
      <c r="Q1" s="326" t="s">
        <v>275</v>
      </c>
      <c r="R1" s="20"/>
      <c r="S1" s="20"/>
      <c r="T1" s="20"/>
      <c r="U1" s="20"/>
      <c r="V1" s="20"/>
      <c r="W1" s="20"/>
      <c r="X1" s="20"/>
      <c r="Y1" s="20"/>
      <c r="Z1" s="20"/>
      <c r="AA1" s="20"/>
      <c r="AB1" s="20"/>
      <c r="AC1" s="20"/>
      <c r="AD1" s="20"/>
      <c r="AE1" s="20"/>
      <c r="AF1" s="20"/>
      <c r="AG1" s="20"/>
      <c r="AH1" s="20"/>
      <c r="AI1" s="20"/>
      <c r="AJ1" s="20"/>
      <c r="AK1" s="20"/>
      <c r="AL1" s="20"/>
      <c r="AM1" s="20"/>
      <c r="AN1" s="20"/>
    </row>
    <row r="2" spans="1:40" thickBot="1" x14ac:dyDescent="0.25">
      <c r="B2" s="325" t="s">
        <v>276</v>
      </c>
      <c r="C2" s="41"/>
      <c r="D2" s="41"/>
      <c r="E2" s="167"/>
      <c r="F2" s="41"/>
      <c r="G2" s="41"/>
      <c r="H2" s="41"/>
      <c r="I2" s="167"/>
      <c r="J2" s="41"/>
      <c r="K2" s="41"/>
      <c r="L2" s="167"/>
      <c r="M2" s="41"/>
      <c r="N2" s="41"/>
      <c r="O2" s="41"/>
      <c r="P2" s="41"/>
      <c r="Q2" s="167"/>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25">
      <c r="B3"/>
      <c r="C3" s="12"/>
      <c r="D3" s="12"/>
      <c r="E3" s="20"/>
      <c r="F3" s="20"/>
      <c r="G3" s="20"/>
      <c r="H3" s="20"/>
      <c r="I3" s="20"/>
      <c r="J3" s="20"/>
    </row>
    <row r="4" spans="1:40" s="102" customFormat="1" ht="15" x14ac:dyDescent="0.2">
      <c r="B4" s="327" t="s">
        <v>742</v>
      </c>
      <c r="R4" s="145"/>
    </row>
    <row r="5" spans="1:40" ht="18" x14ac:dyDescent="0.25">
      <c r="B5" s="345"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25">
      <c r="B6" s="345" t="str">
        <f>'1. Information'!B6</f>
        <v>Fiscal Year: 2021-22</v>
      </c>
      <c r="C6" s="13"/>
      <c r="D6" s="13"/>
      <c r="E6" s="13"/>
      <c r="F6" s="13"/>
      <c r="G6" s="13"/>
      <c r="H6" s="13"/>
      <c r="I6" s="13"/>
      <c r="J6" s="13"/>
      <c r="K6" s="13"/>
      <c r="L6" s="14"/>
      <c r="M6" s="1"/>
      <c r="N6" s="1"/>
      <c r="O6" s="1"/>
      <c r="P6" s="1"/>
      <c r="Q6" s="1"/>
    </row>
    <row r="7" spans="1:40" ht="18" x14ac:dyDescent="0.25">
      <c r="B7" s="345" t="s">
        <v>287</v>
      </c>
      <c r="C7" s="13"/>
      <c r="D7" s="13"/>
      <c r="E7" s="13"/>
      <c r="F7" s="13"/>
      <c r="G7" s="13"/>
      <c r="H7" s="13"/>
      <c r="I7" s="13"/>
      <c r="J7" s="13"/>
      <c r="K7" s="13"/>
      <c r="L7" s="14"/>
      <c r="M7" s="1"/>
      <c r="N7" s="1"/>
      <c r="O7" s="1"/>
      <c r="P7" s="1"/>
      <c r="Q7" s="1"/>
    </row>
    <row r="8" spans="1:40" x14ac:dyDescent="0.25">
      <c r="B8" s="14"/>
      <c r="C8" s="14"/>
      <c r="D8" s="14"/>
      <c r="E8" s="14"/>
      <c r="F8" s="14"/>
      <c r="G8" s="14"/>
      <c r="H8" s="14"/>
      <c r="I8" s="14"/>
      <c r="J8" s="14"/>
      <c r="K8" s="14"/>
      <c r="L8" s="14"/>
      <c r="M8" s="1"/>
      <c r="N8" s="1"/>
      <c r="O8" s="1"/>
      <c r="P8" s="1"/>
      <c r="Q8" s="1"/>
    </row>
    <row r="9" spans="1:40" ht="15.75" customHeight="1" x14ac:dyDescent="0.25">
      <c r="B9" s="205" t="s">
        <v>0</v>
      </c>
      <c r="C9" s="206"/>
      <c r="D9" s="152" t="str">
        <f>IF(ISBLANK('1. Information'!D11),"",'1. Information'!D11)</f>
        <v>Placer</v>
      </c>
      <c r="E9" s="20" t="str">
        <f>IF(ISBLANK('1. Information'!D11),"",'1. Information'!D11)</f>
        <v>Placer</v>
      </c>
      <c r="F9" s="190" t="s">
        <v>1</v>
      </c>
      <c r="G9" s="226">
        <f>IF(ISBLANK('1. Information'!D9),"",'1. Information'!D9)</f>
        <v>44957</v>
      </c>
      <c r="H9" s="20"/>
      <c r="I9" s="20"/>
      <c r="J9" s="20"/>
    </row>
    <row r="10" spans="1:40" x14ac:dyDescent="0.25">
      <c r="C10" s="3"/>
      <c r="D10" s="3"/>
      <c r="E10" s="3"/>
      <c r="F10" s="3"/>
      <c r="G10" s="2"/>
      <c r="H10" s="8"/>
      <c r="I10" s="3"/>
      <c r="J10" s="21"/>
      <c r="L10"/>
      <c r="M10"/>
      <c r="N10"/>
      <c r="O10"/>
      <c r="P10"/>
      <c r="Q10"/>
    </row>
    <row r="11" spans="1:40" ht="18.75" thickBot="1" x14ac:dyDescent="0.3">
      <c r="B11" s="192" t="s">
        <v>214</v>
      </c>
      <c r="C11" s="227"/>
      <c r="D11" s="193"/>
      <c r="E11" s="193"/>
      <c r="F11" s="193"/>
      <c r="G11" s="195"/>
      <c r="H11" s="228"/>
      <c r="I11" s="193"/>
      <c r="J11" s="229"/>
      <c r="K11" s="227"/>
      <c r="L11"/>
      <c r="M11"/>
      <c r="N11"/>
      <c r="O11"/>
      <c r="P11"/>
      <c r="Q11"/>
    </row>
    <row r="12" spans="1:40" ht="16.5" thickTop="1" x14ac:dyDescent="0.25">
      <c r="C12" s="2"/>
      <c r="D12" s="3"/>
      <c r="E12" s="3"/>
      <c r="F12" s="3"/>
      <c r="G12" s="2"/>
      <c r="H12" s="8"/>
      <c r="I12" s="3"/>
      <c r="J12" s="21"/>
      <c r="O12"/>
      <c r="P12"/>
      <c r="Q12"/>
    </row>
    <row r="13" spans="1:40" x14ac:dyDescent="0.25">
      <c r="B13" s="344"/>
      <c r="C13" s="2"/>
      <c r="D13" s="3"/>
      <c r="E13" s="3"/>
      <c r="F13" s="230" t="s">
        <v>23</v>
      </c>
      <c r="G13" s="231" t="s">
        <v>25</v>
      </c>
      <c r="H13" s="183" t="s">
        <v>27</v>
      </c>
      <c r="I13" s="183" t="s">
        <v>202</v>
      </c>
      <c r="J13" s="232" t="s">
        <v>203</v>
      </c>
      <c r="K13" s="183" t="s">
        <v>204</v>
      </c>
      <c r="L13"/>
      <c r="M13"/>
      <c r="N13"/>
      <c r="O13"/>
      <c r="P13"/>
      <c r="Q13"/>
      <c r="AL13" s="20"/>
      <c r="AM13" s="20"/>
      <c r="AN13" s="20"/>
    </row>
    <row r="14" spans="1:40" ht="47.25" customHeight="1" x14ac:dyDescent="0.25">
      <c r="C14" s="20"/>
      <c r="D14" s="20"/>
      <c r="E14" s="20"/>
      <c r="F14" s="199" t="s">
        <v>283</v>
      </c>
      <c r="G14" s="200" t="s">
        <v>4</v>
      </c>
      <c r="H14" s="200" t="s">
        <v>5</v>
      </c>
      <c r="I14" s="200" t="s">
        <v>26</v>
      </c>
      <c r="J14" s="200" t="s">
        <v>12</v>
      </c>
      <c r="K14" s="233" t="s">
        <v>222</v>
      </c>
      <c r="L14"/>
      <c r="M14"/>
      <c r="N14"/>
      <c r="O14"/>
      <c r="P14"/>
      <c r="Q14"/>
      <c r="AL14" s="20"/>
      <c r="AM14" s="20"/>
      <c r="AN14" s="20"/>
    </row>
    <row r="15" spans="1:40" x14ac:dyDescent="0.25">
      <c r="B15" s="183">
        <v>1</v>
      </c>
      <c r="C15" s="135" t="s">
        <v>2</v>
      </c>
      <c r="D15" s="205"/>
      <c r="E15" s="208"/>
      <c r="F15" s="109">
        <v>0</v>
      </c>
      <c r="G15" s="109"/>
      <c r="H15" s="109"/>
      <c r="I15" s="109"/>
      <c r="J15" s="109"/>
      <c r="K15" s="204">
        <f>SUM(F15:J15)</f>
        <v>0</v>
      </c>
      <c r="L15"/>
      <c r="M15"/>
      <c r="N15"/>
      <c r="O15"/>
      <c r="P15"/>
      <c r="Q15"/>
      <c r="AL15" s="20"/>
      <c r="AM15" s="20"/>
      <c r="AN15" s="20"/>
    </row>
    <row r="16" spans="1:40" ht="15" customHeight="1" x14ac:dyDescent="0.25">
      <c r="B16" s="183">
        <v>2</v>
      </c>
      <c r="C16" s="135" t="s">
        <v>119</v>
      </c>
      <c r="D16" s="205"/>
      <c r="E16" s="208"/>
      <c r="F16" s="109">
        <v>123474</v>
      </c>
      <c r="G16" s="109"/>
      <c r="H16" s="109"/>
      <c r="I16" s="109"/>
      <c r="J16" s="109"/>
      <c r="K16" s="204">
        <f t="shared" ref="K16:K22" si="0">SUM(F16:J16)</f>
        <v>123474</v>
      </c>
      <c r="L16"/>
      <c r="M16"/>
      <c r="N16"/>
      <c r="O16"/>
      <c r="P16"/>
      <c r="Q16"/>
      <c r="AL16" s="20"/>
      <c r="AM16" s="20"/>
      <c r="AN16" s="20"/>
    </row>
    <row r="17" spans="2:40" ht="15" customHeight="1" x14ac:dyDescent="0.25">
      <c r="B17" s="183">
        <v>3</v>
      </c>
      <c r="C17" s="135" t="s">
        <v>131</v>
      </c>
      <c r="D17" s="205"/>
      <c r="E17" s="208"/>
      <c r="F17" s="109">
        <v>72457</v>
      </c>
      <c r="G17" s="109"/>
      <c r="H17" s="109"/>
      <c r="I17" s="109"/>
      <c r="J17" s="109"/>
      <c r="K17" s="204">
        <f t="shared" si="0"/>
        <v>72457</v>
      </c>
      <c r="L17"/>
      <c r="M17"/>
      <c r="N17"/>
      <c r="O17"/>
      <c r="P17"/>
      <c r="Q17"/>
      <c r="AL17" s="20"/>
      <c r="AM17" s="20"/>
      <c r="AN17" s="20"/>
    </row>
    <row r="18" spans="2:40" ht="15" customHeight="1" x14ac:dyDescent="0.25">
      <c r="B18" s="183">
        <v>4</v>
      </c>
      <c r="C18" s="135" t="s">
        <v>288</v>
      </c>
      <c r="D18" s="205"/>
      <c r="E18" s="208"/>
      <c r="F18" s="109">
        <v>95193.600000000006</v>
      </c>
      <c r="G18" s="207"/>
      <c r="H18" s="207"/>
      <c r="I18" s="207"/>
      <c r="J18" s="207"/>
      <c r="K18" s="204">
        <f>F18</f>
        <v>95193.600000000006</v>
      </c>
      <c r="L18"/>
      <c r="M18"/>
      <c r="N18"/>
      <c r="O18"/>
      <c r="P18"/>
      <c r="Q18"/>
      <c r="AL18" s="20"/>
      <c r="AM18" s="20"/>
      <c r="AN18" s="20"/>
    </row>
    <row r="19" spans="2:40" ht="15" customHeight="1" x14ac:dyDescent="0.25">
      <c r="B19" s="183">
        <v>5</v>
      </c>
      <c r="C19" s="135" t="s">
        <v>185</v>
      </c>
      <c r="D19" s="205"/>
      <c r="E19" s="208"/>
      <c r="F19" s="109">
        <v>0</v>
      </c>
      <c r="G19" s="207"/>
      <c r="H19" s="207"/>
      <c r="I19" s="207"/>
      <c r="J19" s="207"/>
      <c r="K19" s="204">
        <f t="shared" ref="K19:K20" si="1">F19</f>
        <v>0</v>
      </c>
      <c r="L19"/>
      <c r="M19"/>
      <c r="N19"/>
      <c r="O19"/>
      <c r="P19"/>
      <c r="Q19"/>
      <c r="AL19" s="20"/>
      <c r="AM19" s="20"/>
      <c r="AN19" s="20"/>
    </row>
    <row r="20" spans="2:40" ht="15" customHeight="1" x14ac:dyDescent="0.25">
      <c r="B20" s="183">
        <v>6</v>
      </c>
      <c r="C20" s="135" t="s">
        <v>289</v>
      </c>
      <c r="D20" s="205"/>
      <c r="E20" s="208"/>
      <c r="F20" s="109">
        <v>0</v>
      </c>
      <c r="G20" s="207"/>
      <c r="H20" s="207"/>
      <c r="I20" s="207"/>
      <c r="J20" s="207"/>
      <c r="K20" s="204">
        <f t="shared" si="1"/>
        <v>0</v>
      </c>
      <c r="L20"/>
      <c r="M20"/>
      <c r="N20"/>
      <c r="O20"/>
      <c r="P20"/>
      <c r="Q20"/>
      <c r="AL20" s="20"/>
      <c r="AM20" s="20"/>
      <c r="AN20" s="20"/>
    </row>
    <row r="21" spans="2:40" ht="15" customHeight="1" x14ac:dyDescent="0.25">
      <c r="B21" s="183">
        <v>7</v>
      </c>
      <c r="C21" s="135" t="s">
        <v>132</v>
      </c>
      <c r="D21" s="205"/>
      <c r="E21" s="206"/>
      <c r="F21" s="234">
        <f>SUMIF($G$34:$G$133,"Combined Summary",L$34:L$133) + SUMIF($F$34:$F$133,"Standalone",L$34:L$133)</f>
        <v>2536845</v>
      </c>
      <c r="G21" s="235">
        <f>SUMIF($G$34:$G$133,"Combined Summary",M$34:M$133) + SUMIF($F$34:$F$133,"Standalone",M$34:M$133)</f>
        <v>0</v>
      </c>
      <c r="H21" s="235">
        <f>SUMIF($G$34:$G$133,"Combined Summary",N$34:N$133) + SUMIF($F$34:$F$133,"Standalone",N$34:N$133)</f>
        <v>0</v>
      </c>
      <c r="I21" s="235">
        <f>SUMIF($G$34:$G$133,"Combined Summary",O$34:O$133) + SUMIF($F$34:$F$133,"Standalone",O$34:O$133)</f>
        <v>0</v>
      </c>
      <c r="J21" s="235">
        <f>SUMIF($G$34:$G$133,"Combined Summary",P$34:P$133) + SUMIF($F$34:$F$133,"Standalone",P$34:P$133)</f>
        <v>0</v>
      </c>
      <c r="K21" s="209">
        <f t="shared" si="0"/>
        <v>2536845</v>
      </c>
      <c r="L21"/>
      <c r="M21"/>
      <c r="N21"/>
      <c r="O21"/>
      <c r="P21"/>
      <c r="Q21"/>
      <c r="AL21" s="20"/>
      <c r="AM21" s="20"/>
      <c r="AN21" s="20"/>
    </row>
    <row r="22" spans="2:40" ht="30.95" customHeight="1" x14ac:dyDescent="0.25">
      <c r="B22" s="236">
        <v>8</v>
      </c>
      <c r="C22" s="237" t="s">
        <v>304</v>
      </c>
      <c r="D22" s="177"/>
      <c r="E22" s="238"/>
      <c r="F22" s="239">
        <f>SUM(F15:F17,F20:F21)</f>
        <v>2732776</v>
      </c>
      <c r="G22" s="239">
        <f t="shared" ref="G22:J22" si="2">SUM(G15:G17,G20:G21)</f>
        <v>0</v>
      </c>
      <c r="H22" s="239">
        <f t="shared" si="2"/>
        <v>0</v>
      </c>
      <c r="I22" s="239">
        <f t="shared" si="2"/>
        <v>0</v>
      </c>
      <c r="J22" s="239">
        <f t="shared" si="2"/>
        <v>0</v>
      </c>
      <c r="K22" s="239">
        <f t="shared" si="0"/>
        <v>2732776</v>
      </c>
      <c r="L22"/>
      <c r="M22"/>
      <c r="N22"/>
      <c r="O22"/>
      <c r="P22"/>
      <c r="Q22"/>
      <c r="AL22" s="20"/>
      <c r="AM22" s="20"/>
      <c r="AN22" s="20"/>
    </row>
    <row r="23" spans="2:40" x14ac:dyDescent="0.25">
      <c r="C23" s="20"/>
      <c r="D23" s="2"/>
      <c r="E23" s="2"/>
      <c r="F23" s="2"/>
      <c r="G23" s="10"/>
      <c r="H23" s="2"/>
      <c r="I23" s="20"/>
      <c r="J23" s="20"/>
      <c r="O23"/>
      <c r="P23"/>
      <c r="Q23"/>
    </row>
    <row r="24" spans="2:40" ht="18.75" thickBot="1" x14ac:dyDescent="0.3">
      <c r="B24" s="192" t="s">
        <v>215</v>
      </c>
      <c r="C24" s="195"/>
      <c r="D24" s="195"/>
      <c r="E24" s="195"/>
      <c r="F24" s="240"/>
      <c r="G24" s="2"/>
      <c r="H24"/>
      <c r="I24"/>
      <c r="J24"/>
      <c r="K24"/>
      <c r="L24"/>
      <c r="M24"/>
      <c r="N24"/>
      <c r="O24"/>
      <c r="P24"/>
      <c r="Q24"/>
    </row>
    <row r="25" spans="2:40" ht="16.5" thickTop="1" x14ac:dyDescent="0.25">
      <c r="C25" s="2"/>
      <c r="D25" s="2"/>
      <c r="E25" s="2"/>
      <c r="F25" s="2"/>
      <c r="G25" s="10"/>
      <c r="H25" s="2"/>
      <c r="I25" s="20"/>
      <c r="J25" s="20"/>
      <c r="O25"/>
      <c r="P25"/>
      <c r="Q25"/>
    </row>
    <row r="26" spans="2:40" x14ac:dyDescent="0.25">
      <c r="B26" s="344"/>
      <c r="C26" s="2"/>
      <c r="D26" s="2"/>
      <c r="E26" s="176" t="s">
        <v>23</v>
      </c>
      <c r="F26" s="241" t="s">
        <v>25</v>
      </c>
      <c r="G26" s="2"/>
      <c r="H26" s="20"/>
      <c r="I26" s="20"/>
      <c r="J26" s="20"/>
      <c r="N26"/>
      <c r="O26"/>
      <c r="P26"/>
      <c r="Q26" s="144"/>
      <c r="R26"/>
      <c r="AN26" s="20"/>
    </row>
    <row r="27" spans="2:40" ht="48" customHeight="1" x14ac:dyDescent="0.25">
      <c r="C27" s="20"/>
      <c r="D27" s="20"/>
      <c r="E27" s="242" t="s">
        <v>290</v>
      </c>
      <c r="F27" s="243" t="s">
        <v>291</v>
      </c>
      <c r="G27" s="20"/>
      <c r="H27" s="20"/>
      <c r="I27" s="20"/>
      <c r="J27" s="20"/>
      <c r="Q27" s="144"/>
      <c r="R27"/>
      <c r="AN27" s="20"/>
    </row>
    <row r="28" spans="2:40" ht="96.75" customHeight="1" x14ac:dyDescent="0.25">
      <c r="B28" s="169">
        <v>9</v>
      </c>
      <c r="C28" s="244"/>
      <c r="D28" s="245" t="s">
        <v>733</v>
      </c>
      <c r="E28" s="246">
        <f>IF(F22=0,"0%",((SUMPRODUCT($K$34:$K$133,$L$34:$L$133)+(F20*F28))/$F$22))</f>
        <v>0.58858403689142458</v>
      </c>
      <c r="F28" s="15"/>
      <c r="G28" s="20"/>
      <c r="H28" s="20"/>
      <c r="I28" s="20"/>
      <c r="J28" s="20"/>
      <c r="Q28" s="144"/>
      <c r="R28"/>
      <c r="AN28" s="20"/>
    </row>
    <row r="29" spans="2:40" x14ac:dyDescent="0.25">
      <c r="C29" s="20"/>
      <c r="D29" s="20"/>
      <c r="E29" s="20"/>
      <c r="F29" s="20"/>
      <c r="G29" s="20"/>
      <c r="H29" s="20"/>
      <c r="I29" s="20"/>
      <c r="J29" s="20"/>
    </row>
    <row r="30" spans="2:40" ht="18.75" thickBot="1" x14ac:dyDescent="0.3">
      <c r="B30" s="192" t="s">
        <v>216</v>
      </c>
      <c r="C30" s="247"/>
      <c r="D30" s="247"/>
      <c r="E30" s="247"/>
      <c r="F30" s="248"/>
      <c r="G30" s="195"/>
      <c r="H30" s="227"/>
      <c r="I30" s="227"/>
      <c r="J30" s="227"/>
      <c r="K30" s="227"/>
      <c r="L30" s="227"/>
      <c r="M30" s="227"/>
      <c r="N30" s="227"/>
      <c r="O30" s="227"/>
      <c r="P30" s="227"/>
      <c r="Q30" s="227"/>
    </row>
    <row r="31" spans="2:40" ht="16.5" thickTop="1" x14ac:dyDescent="0.25">
      <c r="C31" s="2"/>
      <c r="D31" s="249"/>
      <c r="E31" s="249"/>
      <c r="F31" s="249"/>
      <c r="G31" s="250"/>
      <c r="H31" s="2"/>
      <c r="I31" s="20"/>
      <c r="J31" s="20"/>
    </row>
    <row r="32" spans="2:40" x14ac:dyDescent="0.25">
      <c r="B32" s="344"/>
      <c r="C32" s="251" t="s">
        <v>23</v>
      </c>
      <c r="D32" s="251" t="s">
        <v>25</v>
      </c>
      <c r="E32" s="251" t="s">
        <v>27</v>
      </c>
      <c r="F32" s="241" t="s">
        <v>202</v>
      </c>
      <c r="G32" s="176" t="s">
        <v>203</v>
      </c>
      <c r="H32" s="236" t="s">
        <v>204</v>
      </c>
      <c r="I32" s="236" t="s">
        <v>213</v>
      </c>
      <c r="J32" s="236" t="s">
        <v>205</v>
      </c>
      <c r="K32" s="236" t="s">
        <v>206</v>
      </c>
      <c r="L32" s="183" t="s">
        <v>207</v>
      </c>
      <c r="M32" s="252" t="s">
        <v>208</v>
      </c>
      <c r="N32" s="183" t="s">
        <v>209</v>
      </c>
      <c r="O32" s="183" t="s">
        <v>210</v>
      </c>
      <c r="P32" s="224" t="s">
        <v>211</v>
      </c>
      <c r="Q32" s="183" t="s">
        <v>212</v>
      </c>
      <c r="AM32" s="20"/>
      <c r="AN32" s="20"/>
    </row>
    <row r="33" spans="2:40" s="26" customFormat="1" ht="133.5" customHeight="1" x14ac:dyDescent="0.25">
      <c r="B33" s="169" t="s">
        <v>120</v>
      </c>
      <c r="C33" s="253" t="s">
        <v>168</v>
      </c>
      <c r="D33" s="254" t="s">
        <v>8</v>
      </c>
      <c r="E33" s="255" t="s">
        <v>3</v>
      </c>
      <c r="F33" s="255" t="s">
        <v>305</v>
      </c>
      <c r="G33" s="255" t="s">
        <v>97</v>
      </c>
      <c r="H33" s="255" t="s">
        <v>169</v>
      </c>
      <c r="I33" s="255" t="s">
        <v>124</v>
      </c>
      <c r="J33" s="255" t="s">
        <v>306</v>
      </c>
      <c r="K33" s="256" t="s">
        <v>307</v>
      </c>
      <c r="L33" s="199" t="s">
        <v>283</v>
      </c>
      <c r="M33" s="257" t="s">
        <v>4</v>
      </c>
      <c r="N33" s="255" t="s">
        <v>5</v>
      </c>
      <c r="O33" s="255" t="s">
        <v>26</v>
      </c>
      <c r="P33" s="255" t="s">
        <v>12</v>
      </c>
      <c r="Q33" s="258" t="s">
        <v>222</v>
      </c>
      <c r="R33" s="122" t="s">
        <v>237</v>
      </c>
      <c r="S33" s="121"/>
      <c r="T33"/>
      <c r="U33"/>
      <c r="V33"/>
      <c r="W33"/>
      <c r="X33"/>
      <c r="Y33"/>
      <c r="Z33"/>
      <c r="AA33"/>
      <c r="AB33"/>
      <c r="AC33"/>
      <c r="AD33"/>
      <c r="AE33"/>
      <c r="AF33"/>
      <c r="AG33"/>
      <c r="AH33"/>
      <c r="AI33"/>
      <c r="AJ33"/>
      <c r="AK33"/>
    </row>
    <row r="34" spans="2:40" x14ac:dyDescent="0.25">
      <c r="B34" s="236">
        <v>10</v>
      </c>
      <c r="C34" s="259">
        <f t="shared" ref="C34:C65" si="3">IF(AND(NOT(COUNTA(D34:J34)),(NOT(COUNTA(L34:P34)))),"",VLOOKUP($D$9,Info_County_Code,2,FALSE))</f>
        <v>31</v>
      </c>
      <c r="D34" s="113" t="s">
        <v>121</v>
      </c>
      <c r="E34" s="113"/>
      <c r="F34" s="123" t="s">
        <v>125</v>
      </c>
      <c r="G34" s="123" t="s">
        <v>121</v>
      </c>
      <c r="H34" s="24"/>
      <c r="I34" s="27">
        <v>1</v>
      </c>
      <c r="J34" s="27">
        <v>0.68</v>
      </c>
      <c r="K34" s="260">
        <f>IF(OR(G34="Combined Summary",F34="Standalone"),(SUMPRODUCT(--(D$34:D$133=D34),I$34:I$133,J$34:J$133)),"")</f>
        <v>0.68</v>
      </c>
      <c r="L34" s="106">
        <v>1135992</v>
      </c>
      <c r="M34" s="112"/>
      <c r="N34" s="22"/>
      <c r="O34" s="22"/>
      <c r="P34" s="22"/>
      <c r="Q34" s="261">
        <f>SUM(L34:P34)</f>
        <v>1135992</v>
      </c>
      <c r="R34" s="146">
        <f>IF(OR(G34="Combined Summary",F34="Standalone"),(SUMIF(D$34:D$133,D34,I$34:I$133)),"")</f>
        <v>1</v>
      </c>
      <c r="S34" s="147" t="str">
        <f>IF(AND(F34="Standalone",NOT(R34=1)),"ERROR",IF(AND(G34="Combined Summary",NOT(R34=1)),"ERROR",""))</f>
        <v/>
      </c>
      <c r="T34" s="145"/>
      <c r="AL34" s="20"/>
      <c r="AM34" s="20"/>
      <c r="AN34" s="20"/>
    </row>
    <row r="35" spans="2:40" x14ac:dyDescent="0.25">
      <c r="B35" s="236">
        <v>11</v>
      </c>
      <c r="C35" s="259">
        <f t="shared" si="3"/>
        <v>31</v>
      </c>
      <c r="D35" s="113" t="s">
        <v>122</v>
      </c>
      <c r="E35" s="113"/>
      <c r="F35" s="123" t="s">
        <v>125</v>
      </c>
      <c r="G35" s="123" t="s">
        <v>122</v>
      </c>
      <c r="H35" s="24"/>
      <c r="I35" s="27">
        <v>1</v>
      </c>
      <c r="J35" s="27">
        <v>0.69</v>
      </c>
      <c r="K35" s="260">
        <f t="shared" ref="K35:K98" si="4">IF(OR(G35="Combined Summary",F35="Standalone"),(SUMPRODUCT(--(D$34:D$133=D35),I$34:I$133,J$34:J$133)),"")</f>
        <v>0.69</v>
      </c>
      <c r="L35" s="106">
        <v>653281</v>
      </c>
      <c r="M35" s="112"/>
      <c r="N35" s="22"/>
      <c r="O35" s="22"/>
      <c r="P35" s="22"/>
      <c r="Q35" s="261">
        <f t="shared" ref="Q35:Q98" si="5">SUM(L35:P35)</f>
        <v>653281</v>
      </c>
      <c r="R35" s="146">
        <f t="shared" ref="R35:R98" si="6">IF(OR(G35="Combined Summary",F35="Standalone"),(SUMIF(D$34:D$133,D35,I$34:I$133)),"")</f>
        <v>1</v>
      </c>
      <c r="S35" s="148" t="str">
        <f t="shared" ref="S35:S98" si="7">IF(AND(F35="Standalone",NOT(R35=1)),"ERROR",IF(AND(G35="Combined Summary",NOT(R35=1)),"ERROR",""))</f>
        <v/>
      </c>
      <c r="T35" s="145"/>
      <c r="AL35" s="20"/>
      <c r="AM35" s="20"/>
      <c r="AN35" s="20"/>
    </row>
    <row r="36" spans="2:40" ht="30.75" x14ac:dyDescent="0.25">
      <c r="B36" s="236">
        <v>12</v>
      </c>
      <c r="C36" s="259">
        <f t="shared" si="3"/>
        <v>31</v>
      </c>
      <c r="D36" s="113" t="s">
        <v>794</v>
      </c>
      <c r="E36" s="113"/>
      <c r="F36" s="123" t="s">
        <v>125</v>
      </c>
      <c r="G36" s="123" t="s">
        <v>127</v>
      </c>
      <c r="H36" s="24"/>
      <c r="I36" s="27">
        <v>1</v>
      </c>
      <c r="J36" s="27">
        <v>0.65</v>
      </c>
      <c r="K36" s="260">
        <f t="shared" si="4"/>
        <v>0.65</v>
      </c>
      <c r="L36" s="106">
        <v>198562</v>
      </c>
      <c r="M36" s="112"/>
      <c r="N36" s="22"/>
      <c r="O36" s="22"/>
      <c r="P36" s="22"/>
      <c r="Q36" s="261">
        <f t="shared" si="5"/>
        <v>198562</v>
      </c>
      <c r="R36" s="146">
        <f t="shared" si="6"/>
        <v>1</v>
      </c>
      <c r="S36" s="148" t="str">
        <f t="shared" si="7"/>
        <v/>
      </c>
      <c r="AL36" s="20"/>
      <c r="AM36" s="20"/>
      <c r="AN36" s="20"/>
    </row>
    <row r="37" spans="2:40" x14ac:dyDescent="0.25">
      <c r="B37" s="236">
        <v>13</v>
      </c>
      <c r="C37" s="259">
        <f t="shared" si="3"/>
        <v>31</v>
      </c>
      <c r="D37" s="113" t="s">
        <v>129</v>
      </c>
      <c r="E37" s="113"/>
      <c r="F37" s="123" t="s">
        <v>125</v>
      </c>
      <c r="G37" s="123" t="s">
        <v>129</v>
      </c>
      <c r="H37" s="24"/>
      <c r="I37" s="27">
        <v>1</v>
      </c>
      <c r="J37" s="27">
        <v>0.25</v>
      </c>
      <c r="K37" s="260">
        <f t="shared" si="4"/>
        <v>0.25</v>
      </c>
      <c r="L37" s="106">
        <v>131971</v>
      </c>
      <c r="M37" s="112"/>
      <c r="N37" s="22"/>
      <c r="O37" s="22"/>
      <c r="P37" s="22"/>
      <c r="Q37" s="261">
        <f t="shared" si="5"/>
        <v>131971</v>
      </c>
      <c r="R37" s="146">
        <f t="shared" si="6"/>
        <v>1</v>
      </c>
      <c r="S37" s="148" t="str">
        <f t="shared" si="7"/>
        <v/>
      </c>
      <c r="AL37" s="20"/>
      <c r="AM37" s="20"/>
      <c r="AN37" s="20"/>
    </row>
    <row r="38" spans="2:40" x14ac:dyDescent="0.25">
      <c r="B38" s="236">
        <v>14</v>
      </c>
      <c r="C38" s="259">
        <f t="shared" si="3"/>
        <v>31</v>
      </c>
      <c r="D38" s="113" t="s">
        <v>795</v>
      </c>
      <c r="E38" s="113"/>
      <c r="F38" s="123" t="s">
        <v>125</v>
      </c>
      <c r="G38" s="123" t="s">
        <v>128</v>
      </c>
      <c r="H38" s="24"/>
      <c r="I38" s="27">
        <v>1</v>
      </c>
      <c r="J38" s="27">
        <v>0.4</v>
      </c>
      <c r="K38" s="260">
        <f t="shared" si="4"/>
        <v>0.4</v>
      </c>
      <c r="L38" s="106">
        <v>148676</v>
      </c>
      <c r="M38" s="112"/>
      <c r="N38" s="22"/>
      <c r="O38" s="22"/>
      <c r="P38" s="22"/>
      <c r="Q38" s="261">
        <f t="shared" si="5"/>
        <v>148676</v>
      </c>
      <c r="R38" s="146">
        <f t="shared" si="6"/>
        <v>1</v>
      </c>
      <c r="S38" s="148" t="str">
        <f t="shared" si="7"/>
        <v/>
      </c>
      <c r="AL38" s="20"/>
      <c r="AM38" s="20"/>
      <c r="AN38" s="20"/>
    </row>
    <row r="39" spans="2:40" x14ac:dyDescent="0.25">
      <c r="B39" s="236">
        <v>15</v>
      </c>
      <c r="C39" s="259">
        <f t="shared" si="3"/>
        <v>31</v>
      </c>
      <c r="D39" s="113" t="s">
        <v>118</v>
      </c>
      <c r="E39" s="113"/>
      <c r="F39" s="123" t="s">
        <v>125</v>
      </c>
      <c r="G39" s="123" t="s">
        <v>118</v>
      </c>
      <c r="H39" s="24"/>
      <c r="I39" s="27">
        <v>1</v>
      </c>
      <c r="J39" s="27">
        <v>0.61</v>
      </c>
      <c r="K39" s="260">
        <f t="shared" si="4"/>
        <v>0.61</v>
      </c>
      <c r="L39" s="106">
        <v>268363</v>
      </c>
      <c r="M39" s="112"/>
      <c r="N39" s="22"/>
      <c r="O39" s="22"/>
      <c r="P39" s="22"/>
      <c r="Q39" s="261">
        <f t="shared" si="5"/>
        <v>268363</v>
      </c>
      <c r="R39" s="146">
        <f t="shared" si="6"/>
        <v>1</v>
      </c>
      <c r="S39" s="148" t="str">
        <f t="shared" si="7"/>
        <v/>
      </c>
      <c r="AL39" s="20"/>
      <c r="AM39" s="20"/>
      <c r="AN39" s="20"/>
    </row>
    <row r="40" spans="2:40" x14ac:dyDescent="0.25">
      <c r="B40" s="236">
        <v>16</v>
      </c>
      <c r="C40" s="259" t="str">
        <f t="shared" si="3"/>
        <v/>
      </c>
      <c r="D40" s="113"/>
      <c r="E40" s="113"/>
      <c r="F40" s="123"/>
      <c r="G40" s="123"/>
      <c r="H40" s="24"/>
      <c r="I40" s="27"/>
      <c r="J40" s="27"/>
      <c r="K40" s="260" t="str">
        <f t="shared" si="4"/>
        <v/>
      </c>
      <c r="L40" s="106"/>
      <c r="M40" s="112"/>
      <c r="N40" s="22"/>
      <c r="O40" s="22"/>
      <c r="P40" s="22"/>
      <c r="Q40" s="261">
        <f t="shared" si="5"/>
        <v>0</v>
      </c>
      <c r="R40" s="146" t="str">
        <f t="shared" si="6"/>
        <v/>
      </c>
      <c r="S40" s="148" t="str">
        <f t="shared" si="7"/>
        <v/>
      </c>
      <c r="AL40" s="20"/>
      <c r="AM40" s="20"/>
      <c r="AN40" s="20"/>
    </row>
    <row r="41" spans="2:40" x14ac:dyDescent="0.25">
      <c r="B41" s="236">
        <v>17</v>
      </c>
      <c r="C41" s="259" t="str">
        <f t="shared" si="3"/>
        <v/>
      </c>
      <c r="D41" s="113"/>
      <c r="E41" s="113"/>
      <c r="F41" s="123"/>
      <c r="G41" s="123"/>
      <c r="H41" s="24"/>
      <c r="I41" s="27"/>
      <c r="J41" s="27"/>
      <c r="K41" s="260" t="str">
        <f t="shared" si="4"/>
        <v/>
      </c>
      <c r="L41" s="106"/>
      <c r="M41" s="112"/>
      <c r="N41" s="22"/>
      <c r="O41" s="22"/>
      <c r="P41" s="22"/>
      <c r="Q41" s="261">
        <f t="shared" si="5"/>
        <v>0</v>
      </c>
      <c r="R41" s="146" t="str">
        <f t="shared" si="6"/>
        <v/>
      </c>
      <c r="S41" s="148" t="str">
        <f t="shared" si="7"/>
        <v/>
      </c>
      <c r="AL41" s="20"/>
      <c r="AM41" s="20"/>
      <c r="AN41" s="20"/>
    </row>
    <row r="42" spans="2:40" x14ac:dyDescent="0.25">
      <c r="B42" s="236">
        <v>18</v>
      </c>
      <c r="C42" s="259" t="str">
        <f t="shared" si="3"/>
        <v/>
      </c>
      <c r="D42" s="113"/>
      <c r="E42" s="113"/>
      <c r="F42" s="123"/>
      <c r="G42" s="123"/>
      <c r="H42" s="24"/>
      <c r="I42" s="27"/>
      <c r="J42" s="27"/>
      <c r="K42" s="260" t="str">
        <f t="shared" si="4"/>
        <v/>
      </c>
      <c r="L42" s="106"/>
      <c r="M42" s="112"/>
      <c r="N42" s="22"/>
      <c r="O42" s="22"/>
      <c r="P42" s="22"/>
      <c r="Q42" s="261">
        <f t="shared" si="5"/>
        <v>0</v>
      </c>
      <c r="R42" s="146" t="str">
        <f t="shared" si="6"/>
        <v/>
      </c>
      <c r="S42" s="148" t="str">
        <f t="shared" si="7"/>
        <v/>
      </c>
      <c r="AL42" s="20"/>
      <c r="AM42" s="20"/>
      <c r="AN42" s="20"/>
    </row>
    <row r="43" spans="2:40" x14ac:dyDescent="0.25">
      <c r="B43" s="236">
        <v>19</v>
      </c>
      <c r="C43" s="259" t="str">
        <f t="shared" si="3"/>
        <v/>
      </c>
      <c r="D43" s="113"/>
      <c r="E43" s="113"/>
      <c r="F43" s="123"/>
      <c r="G43" s="123"/>
      <c r="H43" s="24"/>
      <c r="I43" s="27"/>
      <c r="J43" s="27"/>
      <c r="K43" s="260" t="str">
        <f t="shared" si="4"/>
        <v/>
      </c>
      <c r="L43" s="106"/>
      <c r="M43" s="112"/>
      <c r="N43" s="22"/>
      <c r="O43" s="22"/>
      <c r="P43" s="22"/>
      <c r="Q43" s="261">
        <f t="shared" si="5"/>
        <v>0</v>
      </c>
      <c r="R43" s="146" t="str">
        <f t="shared" si="6"/>
        <v/>
      </c>
      <c r="S43" s="148" t="str">
        <f t="shared" si="7"/>
        <v/>
      </c>
      <c r="AL43" s="20"/>
      <c r="AM43" s="20"/>
      <c r="AN43" s="20"/>
    </row>
    <row r="44" spans="2:40" x14ac:dyDescent="0.25">
      <c r="B44" s="236">
        <v>20</v>
      </c>
      <c r="C44" s="259" t="str">
        <f t="shared" si="3"/>
        <v/>
      </c>
      <c r="D44" s="113"/>
      <c r="E44" s="113"/>
      <c r="F44" s="123"/>
      <c r="G44" s="123"/>
      <c r="H44" s="24"/>
      <c r="I44" s="27"/>
      <c r="J44" s="27"/>
      <c r="K44" s="260" t="str">
        <f t="shared" si="4"/>
        <v/>
      </c>
      <c r="L44" s="106"/>
      <c r="M44" s="112"/>
      <c r="N44" s="22"/>
      <c r="O44" s="22"/>
      <c r="P44" s="22"/>
      <c r="Q44" s="261">
        <f t="shared" si="5"/>
        <v>0</v>
      </c>
      <c r="R44" s="146" t="str">
        <f t="shared" si="6"/>
        <v/>
      </c>
      <c r="S44" s="148" t="str">
        <f t="shared" si="7"/>
        <v/>
      </c>
      <c r="AL44" s="20"/>
      <c r="AM44" s="20"/>
      <c r="AN44" s="20"/>
    </row>
    <row r="45" spans="2:40" x14ac:dyDescent="0.25">
      <c r="B45" s="236">
        <v>21</v>
      </c>
      <c r="C45" s="259" t="str">
        <f t="shared" si="3"/>
        <v/>
      </c>
      <c r="D45" s="113"/>
      <c r="E45" s="113"/>
      <c r="F45" s="123"/>
      <c r="G45" s="123"/>
      <c r="H45" s="24"/>
      <c r="I45" s="27"/>
      <c r="J45" s="27"/>
      <c r="K45" s="260" t="str">
        <f t="shared" si="4"/>
        <v/>
      </c>
      <c r="L45" s="106"/>
      <c r="M45" s="112"/>
      <c r="N45" s="22"/>
      <c r="O45" s="22"/>
      <c r="P45" s="22"/>
      <c r="Q45" s="261">
        <f t="shared" si="5"/>
        <v>0</v>
      </c>
      <c r="R45" s="146" t="str">
        <f t="shared" si="6"/>
        <v/>
      </c>
      <c r="S45" s="148" t="str">
        <f t="shared" si="7"/>
        <v/>
      </c>
      <c r="AL45" s="20"/>
      <c r="AM45" s="20"/>
      <c r="AN45" s="20"/>
    </row>
    <row r="46" spans="2:40" x14ac:dyDescent="0.25">
      <c r="B46" s="236">
        <v>22</v>
      </c>
      <c r="C46" s="259" t="str">
        <f t="shared" si="3"/>
        <v/>
      </c>
      <c r="D46" s="113"/>
      <c r="E46" s="113"/>
      <c r="F46" s="123"/>
      <c r="G46" s="123"/>
      <c r="H46" s="24"/>
      <c r="I46" s="27"/>
      <c r="J46" s="27"/>
      <c r="K46" s="260" t="str">
        <f t="shared" si="4"/>
        <v/>
      </c>
      <c r="L46" s="106"/>
      <c r="M46" s="112"/>
      <c r="N46" s="22"/>
      <c r="O46" s="22"/>
      <c r="P46" s="22"/>
      <c r="Q46" s="261">
        <f t="shared" si="5"/>
        <v>0</v>
      </c>
      <c r="R46" s="146" t="str">
        <f t="shared" si="6"/>
        <v/>
      </c>
      <c r="S46" s="148" t="str">
        <f t="shared" si="7"/>
        <v/>
      </c>
      <c r="AL46" s="20"/>
      <c r="AM46" s="20"/>
      <c r="AN46" s="20"/>
    </row>
    <row r="47" spans="2:40" x14ac:dyDescent="0.25">
      <c r="B47" s="236">
        <v>23</v>
      </c>
      <c r="C47" s="259" t="str">
        <f t="shared" si="3"/>
        <v/>
      </c>
      <c r="D47" s="113"/>
      <c r="E47" s="113"/>
      <c r="F47" s="123"/>
      <c r="G47" s="123"/>
      <c r="H47" s="24"/>
      <c r="I47" s="27"/>
      <c r="J47" s="27"/>
      <c r="K47" s="260" t="str">
        <f t="shared" si="4"/>
        <v/>
      </c>
      <c r="L47" s="106"/>
      <c r="M47" s="112"/>
      <c r="N47" s="22"/>
      <c r="O47" s="22"/>
      <c r="P47" s="22"/>
      <c r="Q47" s="261">
        <f t="shared" si="5"/>
        <v>0</v>
      </c>
      <c r="R47" s="146" t="str">
        <f t="shared" si="6"/>
        <v/>
      </c>
      <c r="S47" s="148" t="str">
        <f t="shared" si="7"/>
        <v/>
      </c>
      <c r="AL47" s="20"/>
      <c r="AM47" s="20"/>
      <c r="AN47" s="20"/>
    </row>
    <row r="48" spans="2:40" x14ac:dyDescent="0.25">
      <c r="B48" s="236">
        <v>24</v>
      </c>
      <c r="C48" s="259" t="str">
        <f t="shared" si="3"/>
        <v/>
      </c>
      <c r="D48" s="113"/>
      <c r="E48" s="113"/>
      <c r="F48" s="123"/>
      <c r="G48" s="123"/>
      <c r="H48" s="24"/>
      <c r="I48" s="27"/>
      <c r="J48" s="27"/>
      <c r="K48" s="260" t="str">
        <f t="shared" si="4"/>
        <v/>
      </c>
      <c r="L48" s="106"/>
      <c r="M48" s="112"/>
      <c r="N48" s="22"/>
      <c r="O48" s="22"/>
      <c r="P48" s="22"/>
      <c r="Q48" s="261">
        <f t="shared" si="5"/>
        <v>0</v>
      </c>
      <c r="R48" s="146" t="str">
        <f t="shared" si="6"/>
        <v/>
      </c>
      <c r="S48" s="148" t="str">
        <f t="shared" si="7"/>
        <v/>
      </c>
      <c r="AL48" s="20"/>
      <c r="AM48" s="20"/>
      <c r="AN48" s="20"/>
    </row>
    <row r="49" spans="2:40" x14ac:dyDescent="0.25">
      <c r="B49" s="236">
        <v>25</v>
      </c>
      <c r="C49" s="259" t="str">
        <f t="shared" si="3"/>
        <v/>
      </c>
      <c r="D49" s="113"/>
      <c r="E49" s="113"/>
      <c r="F49" s="123"/>
      <c r="G49" s="123"/>
      <c r="H49" s="24"/>
      <c r="I49" s="27"/>
      <c r="J49" s="27"/>
      <c r="K49" s="260" t="str">
        <f t="shared" si="4"/>
        <v/>
      </c>
      <c r="L49" s="106"/>
      <c r="M49" s="112"/>
      <c r="N49" s="22"/>
      <c r="O49" s="22"/>
      <c r="P49" s="22"/>
      <c r="Q49" s="261">
        <f t="shared" si="5"/>
        <v>0</v>
      </c>
      <c r="R49" s="146" t="str">
        <f t="shared" si="6"/>
        <v/>
      </c>
      <c r="S49" s="148" t="str">
        <f t="shared" si="7"/>
        <v/>
      </c>
      <c r="AL49" s="20"/>
      <c r="AM49" s="20"/>
      <c r="AN49" s="20"/>
    </row>
    <row r="50" spans="2:40" x14ac:dyDescent="0.25">
      <c r="B50" s="236">
        <v>26</v>
      </c>
      <c r="C50" s="259" t="str">
        <f t="shared" si="3"/>
        <v/>
      </c>
      <c r="D50" s="113"/>
      <c r="E50" s="113"/>
      <c r="F50" s="123"/>
      <c r="G50" s="123"/>
      <c r="H50" s="24"/>
      <c r="I50" s="27"/>
      <c r="J50" s="27"/>
      <c r="K50" s="260" t="str">
        <f t="shared" si="4"/>
        <v/>
      </c>
      <c r="L50" s="106"/>
      <c r="M50" s="112"/>
      <c r="N50" s="22"/>
      <c r="O50" s="22"/>
      <c r="P50" s="22"/>
      <c r="Q50" s="261">
        <f t="shared" si="5"/>
        <v>0</v>
      </c>
      <c r="R50" s="146" t="str">
        <f t="shared" si="6"/>
        <v/>
      </c>
      <c r="S50" s="148" t="str">
        <f t="shared" si="7"/>
        <v/>
      </c>
      <c r="AL50" s="20"/>
      <c r="AM50" s="20"/>
      <c r="AN50" s="20"/>
    </row>
    <row r="51" spans="2:40" x14ac:dyDescent="0.25">
      <c r="B51" s="236">
        <v>27</v>
      </c>
      <c r="C51" s="259" t="str">
        <f t="shared" si="3"/>
        <v/>
      </c>
      <c r="D51" s="113"/>
      <c r="E51" s="113"/>
      <c r="F51" s="123"/>
      <c r="G51" s="123"/>
      <c r="H51" s="24"/>
      <c r="I51" s="27"/>
      <c r="J51" s="27"/>
      <c r="K51" s="260" t="str">
        <f t="shared" si="4"/>
        <v/>
      </c>
      <c r="L51" s="106"/>
      <c r="M51" s="112"/>
      <c r="N51" s="22"/>
      <c r="O51" s="22"/>
      <c r="P51" s="22"/>
      <c r="Q51" s="261">
        <f t="shared" si="5"/>
        <v>0</v>
      </c>
      <c r="R51" s="146" t="str">
        <f t="shared" si="6"/>
        <v/>
      </c>
      <c r="S51" s="148" t="str">
        <f t="shared" si="7"/>
        <v/>
      </c>
      <c r="AL51" s="20"/>
      <c r="AM51" s="20"/>
      <c r="AN51" s="20"/>
    </row>
    <row r="52" spans="2:40" x14ac:dyDescent="0.25">
      <c r="B52" s="236">
        <v>28</v>
      </c>
      <c r="C52" s="259" t="str">
        <f t="shared" si="3"/>
        <v/>
      </c>
      <c r="D52" s="113"/>
      <c r="E52" s="113"/>
      <c r="F52" s="123"/>
      <c r="G52" s="123"/>
      <c r="H52" s="24"/>
      <c r="I52" s="27"/>
      <c r="J52" s="27"/>
      <c r="K52" s="260" t="str">
        <f t="shared" si="4"/>
        <v/>
      </c>
      <c r="L52" s="106"/>
      <c r="M52" s="112"/>
      <c r="N52" s="22"/>
      <c r="O52" s="22"/>
      <c r="P52" s="22"/>
      <c r="Q52" s="261">
        <f t="shared" si="5"/>
        <v>0</v>
      </c>
      <c r="R52" s="146" t="str">
        <f t="shared" si="6"/>
        <v/>
      </c>
      <c r="S52" s="148" t="str">
        <f t="shared" si="7"/>
        <v/>
      </c>
      <c r="AL52" s="20"/>
      <c r="AM52" s="20"/>
      <c r="AN52" s="20"/>
    </row>
    <row r="53" spans="2:40" x14ac:dyDescent="0.25">
      <c r="B53" s="236">
        <v>29</v>
      </c>
      <c r="C53" s="259" t="str">
        <f t="shared" si="3"/>
        <v/>
      </c>
      <c r="D53" s="113"/>
      <c r="E53" s="113"/>
      <c r="F53" s="123"/>
      <c r="G53" s="123"/>
      <c r="H53" s="24"/>
      <c r="I53" s="27"/>
      <c r="J53" s="27"/>
      <c r="K53" s="260" t="str">
        <f t="shared" si="4"/>
        <v/>
      </c>
      <c r="L53" s="106"/>
      <c r="M53" s="112"/>
      <c r="N53" s="22"/>
      <c r="O53" s="22"/>
      <c r="P53" s="22"/>
      <c r="Q53" s="261">
        <f t="shared" si="5"/>
        <v>0</v>
      </c>
      <c r="R53" s="146" t="str">
        <f t="shared" si="6"/>
        <v/>
      </c>
      <c r="S53" s="148" t="str">
        <f t="shared" si="7"/>
        <v/>
      </c>
      <c r="AL53" s="20"/>
      <c r="AM53" s="20"/>
      <c r="AN53" s="20"/>
    </row>
    <row r="54" spans="2:40" x14ac:dyDescent="0.25">
      <c r="B54" s="236">
        <v>30</v>
      </c>
      <c r="C54" s="259" t="str">
        <f t="shared" si="3"/>
        <v/>
      </c>
      <c r="D54" s="113"/>
      <c r="E54" s="113"/>
      <c r="F54" s="123"/>
      <c r="G54" s="123"/>
      <c r="H54" s="24"/>
      <c r="I54" s="27"/>
      <c r="J54" s="27"/>
      <c r="K54" s="260" t="str">
        <f t="shared" si="4"/>
        <v/>
      </c>
      <c r="L54" s="106"/>
      <c r="M54" s="112"/>
      <c r="N54" s="22"/>
      <c r="O54" s="22"/>
      <c r="P54" s="22"/>
      <c r="Q54" s="261">
        <f t="shared" si="5"/>
        <v>0</v>
      </c>
      <c r="R54" s="146" t="str">
        <f t="shared" si="6"/>
        <v/>
      </c>
      <c r="S54" s="148" t="str">
        <f t="shared" si="7"/>
        <v/>
      </c>
      <c r="AL54" s="20"/>
      <c r="AM54" s="20"/>
      <c r="AN54" s="20"/>
    </row>
    <row r="55" spans="2:40" x14ac:dyDescent="0.25">
      <c r="B55" s="236">
        <v>31</v>
      </c>
      <c r="C55" s="259" t="str">
        <f t="shared" si="3"/>
        <v/>
      </c>
      <c r="D55" s="113"/>
      <c r="E55" s="113"/>
      <c r="F55" s="123"/>
      <c r="G55" s="123"/>
      <c r="H55" s="24"/>
      <c r="I55" s="27"/>
      <c r="J55" s="27"/>
      <c r="K55" s="260" t="str">
        <f t="shared" si="4"/>
        <v/>
      </c>
      <c r="L55" s="106"/>
      <c r="M55" s="112"/>
      <c r="N55" s="22"/>
      <c r="O55" s="22"/>
      <c r="P55" s="22"/>
      <c r="Q55" s="261">
        <f t="shared" si="5"/>
        <v>0</v>
      </c>
      <c r="R55" s="146" t="str">
        <f t="shared" si="6"/>
        <v/>
      </c>
      <c r="S55" s="148" t="str">
        <f t="shared" si="7"/>
        <v/>
      </c>
      <c r="AL55" s="20"/>
      <c r="AM55" s="20"/>
      <c r="AN55" s="20"/>
    </row>
    <row r="56" spans="2:40" x14ac:dyDescent="0.25">
      <c r="B56" s="236">
        <v>32</v>
      </c>
      <c r="C56" s="259" t="str">
        <f t="shared" si="3"/>
        <v/>
      </c>
      <c r="D56" s="113"/>
      <c r="E56" s="113"/>
      <c r="F56" s="123"/>
      <c r="G56" s="123"/>
      <c r="H56" s="24"/>
      <c r="I56" s="27"/>
      <c r="J56" s="27"/>
      <c r="K56" s="260" t="str">
        <f t="shared" si="4"/>
        <v/>
      </c>
      <c r="L56" s="106"/>
      <c r="M56" s="112"/>
      <c r="N56" s="22"/>
      <c r="O56" s="22"/>
      <c r="P56" s="22"/>
      <c r="Q56" s="261">
        <f t="shared" si="5"/>
        <v>0</v>
      </c>
      <c r="R56" s="146" t="str">
        <f t="shared" si="6"/>
        <v/>
      </c>
      <c r="S56" s="148" t="str">
        <f t="shared" si="7"/>
        <v/>
      </c>
      <c r="AL56" s="20"/>
      <c r="AM56" s="20"/>
      <c r="AN56" s="20"/>
    </row>
    <row r="57" spans="2:40" x14ac:dyDescent="0.25">
      <c r="B57" s="236">
        <v>33</v>
      </c>
      <c r="C57" s="259" t="str">
        <f t="shared" si="3"/>
        <v/>
      </c>
      <c r="D57" s="113"/>
      <c r="E57" s="113"/>
      <c r="F57" s="123"/>
      <c r="G57" s="123"/>
      <c r="H57" s="24"/>
      <c r="I57" s="27"/>
      <c r="J57" s="27"/>
      <c r="K57" s="260" t="str">
        <f t="shared" si="4"/>
        <v/>
      </c>
      <c r="L57" s="106"/>
      <c r="M57" s="112"/>
      <c r="N57" s="22"/>
      <c r="O57" s="22"/>
      <c r="P57" s="22"/>
      <c r="Q57" s="261">
        <f t="shared" si="5"/>
        <v>0</v>
      </c>
      <c r="R57" s="146" t="str">
        <f t="shared" si="6"/>
        <v/>
      </c>
      <c r="S57" s="148" t="str">
        <f t="shared" si="7"/>
        <v/>
      </c>
      <c r="AL57" s="20"/>
      <c r="AM57" s="20"/>
      <c r="AN57" s="20"/>
    </row>
    <row r="58" spans="2:40" x14ac:dyDescent="0.25">
      <c r="B58" s="236">
        <v>34</v>
      </c>
      <c r="C58" s="259" t="str">
        <f t="shared" si="3"/>
        <v/>
      </c>
      <c r="D58" s="113"/>
      <c r="E58" s="113"/>
      <c r="F58" s="123"/>
      <c r="G58" s="123"/>
      <c r="H58" s="24"/>
      <c r="I58" s="27"/>
      <c r="J58" s="27"/>
      <c r="K58" s="260" t="str">
        <f t="shared" si="4"/>
        <v/>
      </c>
      <c r="L58" s="106"/>
      <c r="M58" s="112"/>
      <c r="N58" s="22"/>
      <c r="O58" s="22"/>
      <c r="P58" s="22"/>
      <c r="Q58" s="261">
        <f t="shared" si="5"/>
        <v>0</v>
      </c>
      <c r="R58" s="146" t="str">
        <f t="shared" si="6"/>
        <v/>
      </c>
      <c r="S58" s="148" t="str">
        <f t="shared" si="7"/>
        <v/>
      </c>
      <c r="AL58" s="20"/>
      <c r="AM58" s="20"/>
      <c r="AN58" s="20"/>
    </row>
    <row r="59" spans="2:40" x14ac:dyDescent="0.25">
      <c r="B59" s="236">
        <v>35</v>
      </c>
      <c r="C59" s="259" t="str">
        <f t="shared" si="3"/>
        <v/>
      </c>
      <c r="D59" s="113"/>
      <c r="E59" s="113"/>
      <c r="F59" s="123"/>
      <c r="G59" s="123"/>
      <c r="H59" s="24"/>
      <c r="I59" s="27"/>
      <c r="J59" s="27"/>
      <c r="K59" s="260" t="str">
        <f t="shared" si="4"/>
        <v/>
      </c>
      <c r="L59" s="106"/>
      <c r="M59" s="112"/>
      <c r="N59" s="22"/>
      <c r="O59" s="22"/>
      <c r="P59" s="22"/>
      <c r="Q59" s="261">
        <f t="shared" si="5"/>
        <v>0</v>
      </c>
      <c r="R59" s="146" t="str">
        <f t="shared" si="6"/>
        <v/>
      </c>
      <c r="S59" s="148" t="str">
        <f t="shared" si="7"/>
        <v/>
      </c>
      <c r="AL59" s="20"/>
      <c r="AM59" s="20"/>
      <c r="AN59" s="20"/>
    </row>
    <row r="60" spans="2:40" x14ac:dyDescent="0.25">
      <c r="B60" s="236">
        <v>36</v>
      </c>
      <c r="C60" s="259" t="str">
        <f t="shared" si="3"/>
        <v/>
      </c>
      <c r="D60" s="113"/>
      <c r="E60" s="113"/>
      <c r="F60" s="123"/>
      <c r="G60" s="123"/>
      <c r="H60" s="24"/>
      <c r="I60" s="27"/>
      <c r="J60" s="27"/>
      <c r="K60" s="260" t="str">
        <f t="shared" si="4"/>
        <v/>
      </c>
      <c r="L60" s="106"/>
      <c r="M60" s="112"/>
      <c r="N60" s="22"/>
      <c r="O60" s="22"/>
      <c r="P60" s="22"/>
      <c r="Q60" s="261">
        <f t="shared" si="5"/>
        <v>0</v>
      </c>
      <c r="R60" s="146" t="str">
        <f t="shared" si="6"/>
        <v/>
      </c>
      <c r="S60" s="148" t="str">
        <f t="shared" si="7"/>
        <v/>
      </c>
      <c r="AL60" s="20"/>
      <c r="AM60" s="20"/>
      <c r="AN60" s="20"/>
    </row>
    <row r="61" spans="2:40" x14ac:dyDescent="0.25">
      <c r="B61" s="236">
        <v>37</v>
      </c>
      <c r="C61" s="259" t="str">
        <f t="shared" si="3"/>
        <v/>
      </c>
      <c r="D61" s="113"/>
      <c r="E61" s="113"/>
      <c r="F61" s="123"/>
      <c r="G61" s="123"/>
      <c r="H61" s="24"/>
      <c r="I61" s="27"/>
      <c r="J61" s="27"/>
      <c r="K61" s="260" t="str">
        <f t="shared" si="4"/>
        <v/>
      </c>
      <c r="L61" s="106"/>
      <c r="M61" s="112"/>
      <c r="N61" s="22"/>
      <c r="O61" s="22"/>
      <c r="P61" s="22"/>
      <c r="Q61" s="261">
        <f t="shared" si="5"/>
        <v>0</v>
      </c>
      <c r="R61" s="146" t="str">
        <f t="shared" si="6"/>
        <v/>
      </c>
      <c r="S61" s="148" t="str">
        <f t="shared" si="7"/>
        <v/>
      </c>
      <c r="AL61" s="20"/>
      <c r="AM61" s="20"/>
      <c r="AN61" s="20"/>
    </row>
    <row r="62" spans="2:40" x14ac:dyDescent="0.25">
      <c r="B62" s="236">
        <v>38</v>
      </c>
      <c r="C62" s="259" t="str">
        <f t="shared" si="3"/>
        <v/>
      </c>
      <c r="D62" s="113"/>
      <c r="E62" s="113"/>
      <c r="F62" s="123"/>
      <c r="G62" s="123"/>
      <c r="H62" s="24"/>
      <c r="I62" s="27"/>
      <c r="J62" s="27"/>
      <c r="K62" s="260" t="str">
        <f t="shared" si="4"/>
        <v/>
      </c>
      <c r="L62" s="106"/>
      <c r="M62" s="112"/>
      <c r="N62" s="22"/>
      <c r="O62" s="22"/>
      <c r="P62" s="22"/>
      <c r="Q62" s="261">
        <f t="shared" si="5"/>
        <v>0</v>
      </c>
      <c r="R62" s="146" t="str">
        <f t="shared" si="6"/>
        <v/>
      </c>
      <c r="S62" s="148" t="str">
        <f t="shared" si="7"/>
        <v/>
      </c>
      <c r="AL62" s="20"/>
      <c r="AM62" s="20"/>
      <c r="AN62" s="20"/>
    </row>
    <row r="63" spans="2:40" x14ac:dyDescent="0.25">
      <c r="B63" s="236">
        <v>39</v>
      </c>
      <c r="C63" s="259" t="str">
        <f t="shared" si="3"/>
        <v/>
      </c>
      <c r="D63" s="113"/>
      <c r="E63" s="113"/>
      <c r="F63" s="123"/>
      <c r="G63" s="123"/>
      <c r="H63" s="24"/>
      <c r="I63" s="27"/>
      <c r="J63" s="27"/>
      <c r="K63" s="260" t="str">
        <f t="shared" si="4"/>
        <v/>
      </c>
      <c r="L63" s="106"/>
      <c r="M63" s="112"/>
      <c r="N63" s="22"/>
      <c r="O63" s="22"/>
      <c r="P63" s="22"/>
      <c r="Q63" s="261">
        <f t="shared" si="5"/>
        <v>0</v>
      </c>
      <c r="R63" s="146" t="str">
        <f t="shared" si="6"/>
        <v/>
      </c>
      <c r="S63" s="148" t="str">
        <f t="shared" si="7"/>
        <v/>
      </c>
      <c r="AL63" s="20"/>
      <c r="AM63" s="20"/>
      <c r="AN63" s="20"/>
    </row>
    <row r="64" spans="2:40" x14ac:dyDescent="0.25">
      <c r="B64" s="236">
        <v>40</v>
      </c>
      <c r="C64" s="259" t="str">
        <f t="shared" si="3"/>
        <v/>
      </c>
      <c r="D64" s="113"/>
      <c r="E64" s="113"/>
      <c r="F64" s="123"/>
      <c r="G64" s="123"/>
      <c r="H64" s="24"/>
      <c r="I64" s="27"/>
      <c r="J64" s="27"/>
      <c r="K64" s="260" t="str">
        <f t="shared" si="4"/>
        <v/>
      </c>
      <c r="L64" s="106"/>
      <c r="M64" s="112"/>
      <c r="N64" s="22"/>
      <c r="O64" s="22"/>
      <c r="P64" s="22"/>
      <c r="Q64" s="261">
        <f t="shared" si="5"/>
        <v>0</v>
      </c>
      <c r="R64" s="146" t="str">
        <f t="shared" si="6"/>
        <v/>
      </c>
      <c r="S64" s="148" t="str">
        <f t="shared" si="7"/>
        <v/>
      </c>
      <c r="AL64" s="20"/>
      <c r="AM64" s="20"/>
      <c r="AN64" s="20"/>
    </row>
    <row r="65" spans="2:40" x14ac:dyDescent="0.25">
      <c r="B65" s="236">
        <v>41</v>
      </c>
      <c r="C65" s="259" t="str">
        <f t="shared" si="3"/>
        <v/>
      </c>
      <c r="D65" s="113"/>
      <c r="E65" s="113"/>
      <c r="F65" s="123"/>
      <c r="G65" s="123"/>
      <c r="H65" s="24"/>
      <c r="I65" s="27"/>
      <c r="J65" s="27"/>
      <c r="K65" s="260" t="str">
        <f t="shared" si="4"/>
        <v/>
      </c>
      <c r="L65" s="106"/>
      <c r="M65" s="112"/>
      <c r="N65" s="22"/>
      <c r="O65" s="22"/>
      <c r="P65" s="22"/>
      <c r="Q65" s="261">
        <f t="shared" si="5"/>
        <v>0</v>
      </c>
      <c r="R65" s="146" t="str">
        <f t="shared" si="6"/>
        <v/>
      </c>
      <c r="S65" s="148" t="str">
        <f t="shared" si="7"/>
        <v/>
      </c>
      <c r="AL65" s="20"/>
      <c r="AM65" s="20"/>
      <c r="AN65" s="20"/>
    </row>
    <row r="66" spans="2:40" x14ac:dyDescent="0.25">
      <c r="B66" s="236">
        <v>42</v>
      </c>
      <c r="C66" s="259" t="str">
        <f t="shared" ref="C66:C97" si="8">IF(AND(NOT(COUNTA(D66:J66)),(NOT(COUNTA(L66:P66)))),"",VLOOKUP($D$9,Info_County_Code,2,FALSE))</f>
        <v/>
      </c>
      <c r="D66" s="113"/>
      <c r="E66" s="113"/>
      <c r="F66" s="123"/>
      <c r="G66" s="123"/>
      <c r="H66" s="24"/>
      <c r="I66" s="27"/>
      <c r="J66" s="27"/>
      <c r="K66" s="260" t="str">
        <f t="shared" si="4"/>
        <v/>
      </c>
      <c r="L66" s="106"/>
      <c r="M66" s="112"/>
      <c r="N66" s="22"/>
      <c r="O66" s="22"/>
      <c r="P66" s="22"/>
      <c r="Q66" s="261">
        <f t="shared" si="5"/>
        <v>0</v>
      </c>
      <c r="R66" s="146" t="str">
        <f t="shared" si="6"/>
        <v/>
      </c>
      <c r="S66" s="148" t="str">
        <f t="shared" si="7"/>
        <v/>
      </c>
      <c r="AL66" s="20"/>
      <c r="AM66" s="20"/>
      <c r="AN66" s="20"/>
    </row>
    <row r="67" spans="2:40" x14ac:dyDescent="0.25">
      <c r="B67" s="236">
        <v>43</v>
      </c>
      <c r="C67" s="259" t="str">
        <f t="shared" si="8"/>
        <v/>
      </c>
      <c r="D67" s="113"/>
      <c r="E67" s="113"/>
      <c r="F67" s="123"/>
      <c r="G67" s="123"/>
      <c r="H67" s="24"/>
      <c r="I67" s="27"/>
      <c r="J67" s="27"/>
      <c r="K67" s="260" t="str">
        <f t="shared" si="4"/>
        <v/>
      </c>
      <c r="L67" s="106"/>
      <c r="M67" s="112"/>
      <c r="N67" s="22"/>
      <c r="O67" s="22"/>
      <c r="P67" s="22"/>
      <c r="Q67" s="261">
        <f t="shared" si="5"/>
        <v>0</v>
      </c>
      <c r="R67" s="146" t="str">
        <f t="shared" si="6"/>
        <v/>
      </c>
      <c r="S67" s="148" t="str">
        <f t="shared" si="7"/>
        <v/>
      </c>
      <c r="AL67" s="20"/>
      <c r="AM67" s="20"/>
      <c r="AN67" s="20"/>
    </row>
    <row r="68" spans="2:40" x14ac:dyDescent="0.25">
      <c r="B68" s="236">
        <v>44</v>
      </c>
      <c r="C68" s="259" t="str">
        <f t="shared" si="8"/>
        <v/>
      </c>
      <c r="D68" s="113"/>
      <c r="E68" s="113"/>
      <c r="F68" s="123"/>
      <c r="G68" s="123"/>
      <c r="H68" s="24"/>
      <c r="I68" s="27"/>
      <c r="J68" s="27"/>
      <c r="K68" s="260" t="str">
        <f t="shared" si="4"/>
        <v/>
      </c>
      <c r="L68" s="106"/>
      <c r="M68" s="112"/>
      <c r="N68" s="22"/>
      <c r="O68" s="22"/>
      <c r="P68" s="22"/>
      <c r="Q68" s="261">
        <f t="shared" si="5"/>
        <v>0</v>
      </c>
      <c r="R68" s="146" t="str">
        <f t="shared" si="6"/>
        <v/>
      </c>
      <c r="S68" s="148" t="str">
        <f t="shared" si="7"/>
        <v/>
      </c>
      <c r="AL68" s="20"/>
      <c r="AM68" s="20"/>
      <c r="AN68" s="20"/>
    </row>
    <row r="69" spans="2:40" x14ac:dyDescent="0.25">
      <c r="B69" s="236">
        <v>45</v>
      </c>
      <c r="C69" s="259" t="str">
        <f t="shared" si="8"/>
        <v/>
      </c>
      <c r="D69" s="113"/>
      <c r="E69" s="113"/>
      <c r="F69" s="123"/>
      <c r="G69" s="123"/>
      <c r="H69" s="24"/>
      <c r="I69" s="27"/>
      <c r="J69" s="27"/>
      <c r="K69" s="260" t="str">
        <f t="shared" si="4"/>
        <v/>
      </c>
      <c r="L69" s="106"/>
      <c r="M69" s="112"/>
      <c r="N69" s="22"/>
      <c r="O69" s="22"/>
      <c r="P69" s="22"/>
      <c r="Q69" s="261">
        <f t="shared" si="5"/>
        <v>0</v>
      </c>
      <c r="R69" s="146" t="str">
        <f t="shared" si="6"/>
        <v/>
      </c>
      <c r="S69" s="148" t="str">
        <f t="shared" si="7"/>
        <v/>
      </c>
      <c r="AL69" s="20"/>
      <c r="AM69" s="20"/>
      <c r="AN69" s="20"/>
    </row>
    <row r="70" spans="2:40" x14ac:dyDescent="0.25">
      <c r="B70" s="236">
        <v>46</v>
      </c>
      <c r="C70" s="259" t="str">
        <f t="shared" si="8"/>
        <v/>
      </c>
      <c r="D70" s="113"/>
      <c r="E70" s="113"/>
      <c r="F70" s="123"/>
      <c r="G70" s="123"/>
      <c r="H70" s="24"/>
      <c r="I70" s="27"/>
      <c r="J70" s="27"/>
      <c r="K70" s="260" t="str">
        <f t="shared" si="4"/>
        <v/>
      </c>
      <c r="L70" s="106"/>
      <c r="M70" s="112"/>
      <c r="N70" s="22"/>
      <c r="O70" s="22"/>
      <c r="P70" s="22"/>
      <c r="Q70" s="261">
        <f t="shared" si="5"/>
        <v>0</v>
      </c>
      <c r="R70" s="146" t="str">
        <f t="shared" si="6"/>
        <v/>
      </c>
      <c r="S70" s="148" t="str">
        <f t="shared" si="7"/>
        <v/>
      </c>
      <c r="AL70" s="20"/>
      <c r="AM70" s="20"/>
      <c r="AN70" s="20"/>
    </row>
    <row r="71" spans="2:40" x14ac:dyDescent="0.25">
      <c r="B71" s="236">
        <v>47</v>
      </c>
      <c r="C71" s="259" t="str">
        <f t="shared" si="8"/>
        <v/>
      </c>
      <c r="D71" s="113"/>
      <c r="E71" s="113"/>
      <c r="F71" s="123"/>
      <c r="G71" s="123"/>
      <c r="H71" s="24"/>
      <c r="I71" s="27"/>
      <c r="J71" s="27"/>
      <c r="K71" s="260" t="str">
        <f t="shared" si="4"/>
        <v/>
      </c>
      <c r="L71" s="106"/>
      <c r="M71" s="112"/>
      <c r="N71" s="22"/>
      <c r="O71" s="22"/>
      <c r="P71" s="22"/>
      <c r="Q71" s="261">
        <f t="shared" si="5"/>
        <v>0</v>
      </c>
      <c r="R71" s="146" t="str">
        <f t="shared" si="6"/>
        <v/>
      </c>
      <c r="S71" s="148" t="str">
        <f t="shared" si="7"/>
        <v/>
      </c>
      <c r="AL71" s="20"/>
      <c r="AM71" s="20"/>
      <c r="AN71" s="20"/>
    </row>
    <row r="72" spans="2:40" x14ac:dyDescent="0.25">
      <c r="B72" s="236">
        <v>48</v>
      </c>
      <c r="C72" s="259" t="str">
        <f t="shared" si="8"/>
        <v/>
      </c>
      <c r="D72" s="113"/>
      <c r="E72" s="113"/>
      <c r="F72" s="123"/>
      <c r="G72" s="123"/>
      <c r="H72" s="24"/>
      <c r="I72" s="27"/>
      <c r="J72" s="27"/>
      <c r="K72" s="260" t="str">
        <f t="shared" si="4"/>
        <v/>
      </c>
      <c r="L72" s="106"/>
      <c r="M72" s="112"/>
      <c r="N72" s="22"/>
      <c r="O72" s="22"/>
      <c r="P72" s="22"/>
      <c r="Q72" s="261">
        <f t="shared" si="5"/>
        <v>0</v>
      </c>
      <c r="R72" s="146" t="str">
        <f t="shared" si="6"/>
        <v/>
      </c>
      <c r="S72" s="148" t="str">
        <f t="shared" si="7"/>
        <v/>
      </c>
      <c r="AL72" s="20"/>
      <c r="AM72" s="20"/>
      <c r="AN72" s="20"/>
    </row>
    <row r="73" spans="2:40" x14ac:dyDescent="0.25">
      <c r="B73" s="236">
        <v>49</v>
      </c>
      <c r="C73" s="259" t="str">
        <f t="shared" si="8"/>
        <v/>
      </c>
      <c r="D73" s="113"/>
      <c r="E73" s="113"/>
      <c r="F73" s="123"/>
      <c r="G73" s="123"/>
      <c r="H73" s="24"/>
      <c r="I73" s="27"/>
      <c r="J73" s="27"/>
      <c r="K73" s="260" t="str">
        <f t="shared" si="4"/>
        <v/>
      </c>
      <c r="L73" s="106"/>
      <c r="M73" s="112"/>
      <c r="N73" s="22"/>
      <c r="O73" s="22"/>
      <c r="P73" s="22"/>
      <c r="Q73" s="261">
        <f t="shared" si="5"/>
        <v>0</v>
      </c>
      <c r="R73" s="146" t="str">
        <f t="shared" si="6"/>
        <v/>
      </c>
      <c r="S73" s="148" t="str">
        <f t="shared" si="7"/>
        <v/>
      </c>
      <c r="AL73" s="20"/>
      <c r="AM73" s="20"/>
      <c r="AN73" s="20"/>
    </row>
    <row r="74" spans="2:40" x14ac:dyDescent="0.25">
      <c r="B74" s="236">
        <v>50</v>
      </c>
      <c r="C74" s="259" t="str">
        <f t="shared" si="8"/>
        <v/>
      </c>
      <c r="D74" s="113"/>
      <c r="E74" s="113"/>
      <c r="F74" s="123"/>
      <c r="G74" s="123"/>
      <c r="H74" s="24"/>
      <c r="I74" s="27"/>
      <c r="J74" s="27"/>
      <c r="K74" s="260" t="str">
        <f t="shared" si="4"/>
        <v/>
      </c>
      <c r="L74" s="106"/>
      <c r="M74" s="112"/>
      <c r="N74" s="22"/>
      <c r="O74" s="22"/>
      <c r="P74" s="22"/>
      <c r="Q74" s="261">
        <f t="shared" si="5"/>
        <v>0</v>
      </c>
      <c r="R74" s="146" t="str">
        <f t="shared" si="6"/>
        <v/>
      </c>
      <c r="S74" s="148" t="str">
        <f t="shared" si="7"/>
        <v/>
      </c>
      <c r="AL74" s="20"/>
      <c r="AM74" s="20"/>
      <c r="AN74" s="20"/>
    </row>
    <row r="75" spans="2:40" x14ac:dyDescent="0.25">
      <c r="B75" s="236">
        <v>51</v>
      </c>
      <c r="C75" s="259" t="str">
        <f t="shared" si="8"/>
        <v/>
      </c>
      <c r="D75" s="113"/>
      <c r="E75" s="113"/>
      <c r="F75" s="123"/>
      <c r="G75" s="123"/>
      <c r="H75" s="24"/>
      <c r="I75" s="27"/>
      <c r="J75" s="27"/>
      <c r="K75" s="260" t="str">
        <f t="shared" si="4"/>
        <v/>
      </c>
      <c r="L75" s="106"/>
      <c r="M75" s="112"/>
      <c r="N75" s="22"/>
      <c r="O75" s="22"/>
      <c r="P75" s="22"/>
      <c r="Q75" s="261">
        <f t="shared" si="5"/>
        <v>0</v>
      </c>
      <c r="R75" s="146" t="str">
        <f t="shared" si="6"/>
        <v/>
      </c>
      <c r="S75" s="148" t="str">
        <f t="shared" si="7"/>
        <v/>
      </c>
      <c r="AL75" s="20"/>
      <c r="AM75" s="20"/>
      <c r="AN75" s="20"/>
    </row>
    <row r="76" spans="2:40" x14ac:dyDescent="0.25">
      <c r="B76" s="236">
        <v>52</v>
      </c>
      <c r="C76" s="259" t="str">
        <f t="shared" si="8"/>
        <v/>
      </c>
      <c r="D76" s="113"/>
      <c r="E76" s="113"/>
      <c r="F76" s="123"/>
      <c r="G76" s="123"/>
      <c r="H76" s="24"/>
      <c r="I76" s="27"/>
      <c r="J76" s="27"/>
      <c r="K76" s="260" t="str">
        <f t="shared" si="4"/>
        <v/>
      </c>
      <c r="L76" s="106"/>
      <c r="M76" s="112"/>
      <c r="N76" s="22"/>
      <c r="O76" s="22"/>
      <c r="P76" s="22"/>
      <c r="Q76" s="261">
        <f t="shared" si="5"/>
        <v>0</v>
      </c>
      <c r="R76" s="146" t="str">
        <f t="shared" si="6"/>
        <v/>
      </c>
      <c r="S76" s="148" t="str">
        <f t="shared" si="7"/>
        <v/>
      </c>
      <c r="AL76" s="20"/>
      <c r="AM76" s="20"/>
      <c r="AN76" s="20"/>
    </row>
    <row r="77" spans="2:40" x14ac:dyDescent="0.25">
      <c r="B77" s="236">
        <v>53</v>
      </c>
      <c r="C77" s="259" t="str">
        <f t="shared" si="8"/>
        <v/>
      </c>
      <c r="D77" s="113"/>
      <c r="E77" s="113"/>
      <c r="F77" s="123"/>
      <c r="G77" s="123"/>
      <c r="H77" s="24"/>
      <c r="I77" s="27"/>
      <c r="J77" s="27"/>
      <c r="K77" s="260" t="str">
        <f t="shared" si="4"/>
        <v/>
      </c>
      <c r="L77" s="106"/>
      <c r="M77" s="112"/>
      <c r="N77" s="22"/>
      <c r="O77" s="22"/>
      <c r="P77" s="22"/>
      <c r="Q77" s="261">
        <f t="shared" si="5"/>
        <v>0</v>
      </c>
      <c r="R77" s="146" t="str">
        <f t="shared" si="6"/>
        <v/>
      </c>
      <c r="S77" s="148" t="str">
        <f t="shared" si="7"/>
        <v/>
      </c>
      <c r="AL77" s="20"/>
      <c r="AM77" s="20"/>
      <c r="AN77" s="20"/>
    </row>
    <row r="78" spans="2:40" x14ac:dyDescent="0.25">
      <c r="B78" s="236">
        <v>54</v>
      </c>
      <c r="C78" s="259" t="str">
        <f t="shared" si="8"/>
        <v/>
      </c>
      <c r="D78" s="113"/>
      <c r="E78" s="113"/>
      <c r="F78" s="123"/>
      <c r="G78" s="123"/>
      <c r="H78" s="24"/>
      <c r="I78" s="27"/>
      <c r="J78" s="27"/>
      <c r="K78" s="260" t="str">
        <f t="shared" si="4"/>
        <v/>
      </c>
      <c r="L78" s="106"/>
      <c r="M78" s="112"/>
      <c r="N78" s="22"/>
      <c r="O78" s="22"/>
      <c r="P78" s="22"/>
      <c r="Q78" s="261">
        <f t="shared" si="5"/>
        <v>0</v>
      </c>
      <c r="R78" s="146" t="str">
        <f t="shared" si="6"/>
        <v/>
      </c>
      <c r="S78" s="148" t="str">
        <f t="shared" si="7"/>
        <v/>
      </c>
      <c r="AL78" s="20"/>
      <c r="AM78" s="20"/>
      <c r="AN78" s="20"/>
    </row>
    <row r="79" spans="2:40" x14ac:dyDescent="0.25">
      <c r="B79" s="236">
        <v>55</v>
      </c>
      <c r="C79" s="259" t="str">
        <f t="shared" si="8"/>
        <v/>
      </c>
      <c r="D79" s="113"/>
      <c r="E79" s="113"/>
      <c r="F79" s="123"/>
      <c r="G79" s="123"/>
      <c r="H79" s="24"/>
      <c r="I79" s="27"/>
      <c r="J79" s="27"/>
      <c r="K79" s="260" t="str">
        <f t="shared" si="4"/>
        <v/>
      </c>
      <c r="L79" s="106"/>
      <c r="M79" s="112"/>
      <c r="N79" s="22"/>
      <c r="O79" s="22"/>
      <c r="P79" s="22"/>
      <c r="Q79" s="261">
        <f t="shared" si="5"/>
        <v>0</v>
      </c>
      <c r="R79" s="146" t="str">
        <f t="shared" si="6"/>
        <v/>
      </c>
      <c r="S79" s="148" t="str">
        <f t="shared" si="7"/>
        <v/>
      </c>
      <c r="AL79" s="20"/>
      <c r="AM79" s="20"/>
      <c r="AN79" s="20"/>
    </row>
    <row r="80" spans="2:40" x14ac:dyDescent="0.25">
      <c r="B80" s="236">
        <v>56</v>
      </c>
      <c r="C80" s="259" t="str">
        <f t="shared" si="8"/>
        <v/>
      </c>
      <c r="D80" s="113"/>
      <c r="E80" s="113"/>
      <c r="F80" s="123"/>
      <c r="G80" s="123"/>
      <c r="H80" s="24"/>
      <c r="I80" s="27"/>
      <c r="J80" s="27"/>
      <c r="K80" s="260" t="str">
        <f t="shared" si="4"/>
        <v/>
      </c>
      <c r="L80" s="106"/>
      <c r="M80" s="112"/>
      <c r="N80" s="22"/>
      <c r="O80" s="22"/>
      <c r="P80" s="22"/>
      <c r="Q80" s="261">
        <f t="shared" si="5"/>
        <v>0</v>
      </c>
      <c r="R80" s="146" t="str">
        <f t="shared" si="6"/>
        <v/>
      </c>
      <c r="S80" s="148" t="str">
        <f t="shared" si="7"/>
        <v/>
      </c>
      <c r="AL80" s="20"/>
      <c r="AM80" s="20"/>
      <c r="AN80" s="20"/>
    </row>
    <row r="81" spans="2:40" x14ac:dyDescent="0.25">
      <c r="B81" s="236">
        <v>57</v>
      </c>
      <c r="C81" s="259" t="str">
        <f t="shared" si="8"/>
        <v/>
      </c>
      <c r="D81" s="113"/>
      <c r="E81" s="113"/>
      <c r="F81" s="123"/>
      <c r="G81" s="123"/>
      <c r="H81" s="24"/>
      <c r="I81" s="27"/>
      <c r="J81" s="27"/>
      <c r="K81" s="260" t="str">
        <f t="shared" si="4"/>
        <v/>
      </c>
      <c r="L81" s="106"/>
      <c r="M81" s="112"/>
      <c r="N81" s="22"/>
      <c r="O81" s="22"/>
      <c r="P81" s="22"/>
      <c r="Q81" s="261">
        <f t="shared" si="5"/>
        <v>0</v>
      </c>
      <c r="R81" s="146" t="str">
        <f t="shared" si="6"/>
        <v/>
      </c>
      <c r="S81" s="148" t="str">
        <f t="shared" si="7"/>
        <v/>
      </c>
      <c r="AL81" s="20"/>
      <c r="AM81" s="20"/>
      <c r="AN81" s="20"/>
    </row>
    <row r="82" spans="2:40" x14ac:dyDescent="0.25">
      <c r="B82" s="236">
        <v>58</v>
      </c>
      <c r="C82" s="259" t="str">
        <f t="shared" si="8"/>
        <v/>
      </c>
      <c r="D82" s="113"/>
      <c r="E82" s="113"/>
      <c r="F82" s="123"/>
      <c r="G82" s="123"/>
      <c r="H82" s="24"/>
      <c r="I82" s="27"/>
      <c r="J82" s="27"/>
      <c r="K82" s="260" t="str">
        <f t="shared" si="4"/>
        <v/>
      </c>
      <c r="L82" s="106"/>
      <c r="M82" s="112"/>
      <c r="N82" s="22"/>
      <c r="O82" s="22"/>
      <c r="P82" s="22"/>
      <c r="Q82" s="261">
        <f t="shared" si="5"/>
        <v>0</v>
      </c>
      <c r="R82" s="146" t="str">
        <f t="shared" si="6"/>
        <v/>
      </c>
      <c r="S82" s="148" t="str">
        <f t="shared" si="7"/>
        <v/>
      </c>
      <c r="AL82" s="20"/>
      <c r="AM82" s="20"/>
      <c r="AN82" s="20"/>
    </row>
    <row r="83" spans="2:40" x14ac:dyDescent="0.25">
      <c r="B83" s="236">
        <v>59</v>
      </c>
      <c r="C83" s="259" t="str">
        <f t="shared" si="8"/>
        <v/>
      </c>
      <c r="D83" s="113"/>
      <c r="E83" s="113"/>
      <c r="F83" s="123"/>
      <c r="G83" s="123"/>
      <c r="H83" s="24"/>
      <c r="I83" s="27"/>
      <c r="J83" s="27"/>
      <c r="K83" s="260" t="str">
        <f t="shared" si="4"/>
        <v/>
      </c>
      <c r="L83" s="106"/>
      <c r="M83" s="112"/>
      <c r="N83" s="22"/>
      <c r="O83" s="22"/>
      <c r="P83" s="22"/>
      <c r="Q83" s="261">
        <f t="shared" si="5"/>
        <v>0</v>
      </c>
      <c r="R83" s="146" t="str">
        <f t="shared" si="6"/>
        <v/>
      </c>
      <c r="S83" s="148" t="str">
        <f t="shared" si="7"/>
        <v/>
      </c>
      <c r="AL83" s="20"/>
      <c r="AM83" s="20"/>
      <c r="AN83" s="20"/>
    </row>
    <row r="84" spans="2:40" x14ac:dyDescent="0.25">
      <c r="B84" s="236">
        <v>60</v>
      </c>
      <c r="C84" s="259" t="str">
        <f t="shared" si="8"/>
        <v/>
      </c>
      <c r="D84" s="113"/>
      <c r="E84" s="113"/>
      <c r="F84" s="123"/>
      <c r="G84" s="123"/>
      <c r="H84" s="24"/>
      <c r="I84" s="27"/>
      <c r="J84" s="27"/>
      <c r="K84" s="260" t="str">
        <f t="shared" si="4"/>
        <v/>
      </c>
      <c r="L84" s="106"/>
      <c r="M84" s="112"/>
      <c r="N84" s="22"/>
      <c r="O84" s="22"/>
      <c r="P84" s="22"/>
      <c r="Q84" s="261">
        <f t="shared" si="5"/>
        <v>0</v>
      </c>
      <c r="R84" s="146" t="str">
        <f t="shared" si="6"/>
        <v/>
      </c>
      <c r="S84" s="148" t="str">
        <f t="shared" si="7"/>
        <v/>
      </c>
      <c r="AL84" s="20"/>
      <c r="AM84" s="20"/>
      <c r="AN84" s="20"/>
    </row>
    <row r="85" spans="2:40" x14ac:dyDescent="0.25">
      <c r="B85" s="236">
        <v>61</v>
      </c>
      <c r="C85" s="259" t="str">
        <f t="shared" si="8"/>
        <v/>
      </c>
      <c r="D85" s="113"/>
      <c r="E85" s="113"/>
      <c r="F85" s="123"/>
      <c r="G85" s="123"/>
      <c r="H85" s="24"/>
      <c r="I85" s="27"/>
      <c r="J85" s="27"/>
      <c r="K85" s="260" t="str">
        <f t="shared" si="4"/>
        <v/>
      </c>
      <c r="L85" s="106"/>
      <c r="M85" s="112"/>
      <c r="N85" s="22"/>
      <c r="O85" s="22"/>
      <c r="P85" s="22"/>
      <c r="Q85" s="261">
        <f t="shared" si="5"/>
        <v>0</v>
      </c>
      <c r="R85" s="146" t="str">
        <f t="shared" si="6"/>
        <v/>
      </c>
      <c r="S85" s="148" t="str">
        <f t="shared" si="7"/>
        <v/>
      </c>
      <c r="AL85" s="20"/>
      <c r="AM85" s="20"/>
      <c r="AN85" s="20"/>
    </row>
    <row r="86" spans="2:40" x14ac:dyDescent="0.25">
      <c r="B86" s="236">
        <v>62</v>
      </c>
      <c r="C86" s="259" t="str">
        <f t="shared" si="8"/>
        <v/>
      </c>
      <c r="D86" s="113"/>
      <c r="E86" s="113"/>
      <c r="F86" s="123"/>
      <c r="G86" s="123"/>
      <c r="H86" s="24"/>
      <c r="I86" s="27"/>
      <c r="J86" s="27"/>
      <c r="K86" s="260" t="str">
        <f t="shared" si="4"/>
        <v/>
      </c>
      <c r="L86" s="106"/>
      <c r="M86" s="112"/>
      <c r="N86" s="22"/>
      <c r="O86" s="22"/>
      <c r="P86" s="22"/>
      <c r="Q86" s="261">
        <f t="shared" si="5"/>
        <v>0</v>
      </c>
      <c r="R86" s="146" t="str">
        <f t="shared" si="6"/>
        <v/>
      </c>
      <c r="S86" s="148" t="str">
        <f t="shared" si="7"/>
        <v/>
      </c>
      <c r="AL86" s="20"/>
      <c r="AM86" s="20"/>
      <c r="AN86" s="20"/>
    </row>
    <row r="87" spans="2:40" x14ac:dyDescent="0.25">
      <c r="B87" s="236">
        <v>63</v>
      </c>
      <c r="C87" s="259" t="str">
        <f t="shared" si="8"/>
        <v/>
      </c>
      <c r="D87" s="113"/>
      <c r="E87" s="113"/>
      <c r="F87" s="123"/>
      <c r="G87" s="123"/>
      <c r="H87" s="24"/>
      <c r="I87" s="27"/>
      <c r="J87" s="27"/>
      <c r="K87" s="260" t="str">
        <f t="shared" si="4"/>
        <v/>
      </c>
      <c r="L87" s="106"/>
      <c r="M87" s="112"/>
      <c r="N87" s="22"/>
      <c r="O87" s="22"/>
      <c r="P87" s="22"/>
      <c r="Q87" s="261">
        <f t="shared" si="5"/>
        <v>0</v>
      </c>
      <c r="R87" s="146" t="str">
        <f t="shared" si="6"/>
        <v/>
      </c>
      <c r="S87" s="148" t="str">
        <f t="shared" si="7"/>
        <v/>
      </c>
      <c r="AL87" s="20"/>
      <c r="AM87" s="20"/>
      <c r="AN87" s="20"/>
    </row>
    <row r="88" spans="2:40" x14ac:dyDescent="0.25">
      <c r="B88" s="236">
        <v>64</v>
      </c>
      <c r="C88" s="259" t="str">
        <f t="shared" si="8"/>
        <v/>
      </c>
      <c r="D88" s="113"/>
      <c r="E88" s="113"/>
      <c r="F88" s="123"/>
      <c r="G88" s="123"/>
      <c r="H88" s="24"/>
      <c r="I88" s="27"/>
      <c r="J88" s="27"/>
      <c r="K88" s="260" t="str">
        <f t="shared" si="4"/>
        <v/>
      </c>
      <c r="L88" s="106"/>
      <c r="M88" s="112"/>
      <c r="N88" s="22"/>
      <c r="O88" s="22"/>
      <c r="P88" s="22"/>
      <c r="Q88" s="261">
        <f t="shared" si="5"/>
        <v>0</v>
      </c>
      <c r="R88" s="146" t="str">
        <f t="shared" si="6"/>
        <v/>
      </c>
      <c r="S88" s="148" t="str">
        <f t="shared" si="7"/>
        <v/>
      </c>
      <c r="AL88" s="20"/>
      <c r="AM88" s="20"/>
      <c r="AN88" s="20"/>
    </row>
    <row r="89" spans="2:40" x14ac:dyDescent="0.25">
      <c r="B89" s="236">
        <v>65</v>
      </c>
      <c r="C89" s="259" t="str">
        <f t="shared" si="8"/>
        <v/>
      </c>
      <c r="D89" s="113"/>
      <c r="E89" s="113"/>
      <c r="F89" s="123"/>
      <c r="G89" s="123"/>
      <c r="H89" s="24"/>
      <c r="I89" s="27"/>
      <c r="J89" s="27"/>
      <c r="K89" s="260" t="str">
        <f t="shared" si="4"/>
        <v/>
      </c>
      <c r="L89" s="106"/>
      <c r="M89" s="112"/>
      <c r="N89" s="22"/>
      <c r="O89" s="22"/>
      <c r="P89" s="22"/>
      <c r="Q89" s="261">
        <f t="shared" si="5"/>
        <v>0</v>
      </c>
      <c r="R89" s="146" t="str">
        <f t="shared" si="6"/>
        <v/>
      </c>
      <c r="S89" s="148" t="str">
        <f t="shared" si="7"/>
        <v/>
      </c>
      <c r="AL89" s="20"/>
      <c r="AM89" s="20"/>
      <c r="AN89" s="20"/>
    </row>
    <row r="90" spans="2:40" x14ac:dyDescent="0.25">
      <c r="B90" s="236">
        <v>66</v>
      </c>
      <c r="C90" s="259" t="str">
        <f t="shared" si="8"/>
        <v/>
      </c>
      <c r="D90" s="113"/>
      <c r="E90" s="113"/>
      <c r="F90" s="123"/>
      <c r="G90" s="123"/>
      <c r="H90" s="24"/>
      <c r="I90" s="27"/>
      <c r="J90" s="27"/>
      <c r="K90" s="260" t="str">
        <f t="shared" si="4"/>
        <v/>
      </c>
      <c r="L90" s="106"/>
      <c r="M90" s="112"/>
      <c r="N90" s="22"/>
      <c r="O90" s="22"/>
      <c r="P90" s="22"/>
      <c r="Q90" s="261">
        <f t="shared" si="5"/>
        <v>0</v>
      </c>
      <c r="R90" s="146" t="str">
        <f t="shared" si="6"/>
        <v/>
      </c>
      <c r="S90" s="148" t="str">
        <f t="shared" si="7"/>
        <v/>
      </c>
      <c r="AL90" s="20"/>
      <c r="AM90" s="20"/>
      <c r="AN90" s="20"/>
    </row>
    <row r="91" spans="2:40" x14ac:dyDescent="0.25">
      <c r="B91" s="236">
        <v>67</v>
      </c>
      <c r="C91" s="259" t="str">
        <f t="shared" si="8"/>
        <v/>
      </c>
      <c r="D91" s="113"/>
      <c r="E91" s="113"/>
      <c r="F91" s="123"/>
      <c r="G91" s="123"/>
      <c r="H91" s="24"/>
      <c r="I91" s="27"/>
      <c r="J91" s="27"/>
      <c r="K91" s="260" t="str">
        <f t="shared" si="4"/>
        <v/>
      </c>
      <c r="L91" s="106"/>
      <c r="M91" s="112"/>
      <c r="N91" s="22"/>
      <c r="O91" s="22"/>
      <c r="P91" s="22"/>
      <c r="Q91" s="261">
        <f>SUM(L91:P91)</f>
        <v>0</v>
      </c>
      <c r="R91" s="146" t="str">
        <f t="shared" si="6"/>
        <v/>
      </c>
      <c r="S91" s="148" t="str">
        <f t="shared" si="7"/>
        <v/>
      </c>
      <c r="AL91" s="20"/>
      <c r="AM91" s="20"/>
      <c r="AN91" s="20"/>
    </row>
    <row r="92" spans="2:40" x14ac:dyDescent="0.25">
      <c r="B92" s="236">
        <v>68</v>
      </c>
      <c r="C92" s="259" t="str">
        <f t="shared" si="8"/>
        <v/>
      </c>
      <c r="D92" s="113"/>
      <c r="E92" s="113"/>
      <c r="F92" s="123"/>
      <c r="G92" s="123"/>
      <c r="H92" s="24"/>
      <c r="I92" s="27"/>
      <c r="J92" s="27"/>
      <c r="K92" s="260" t="str">
        <f t="shared" si="4"/>
        <v/>
      </c>
      <c r="L92" s="106"/>
      <c r="M92" s="112"/>
      <c r="N92" s="22"/>
      <c r="O92" s="22"/>
      <c r="P92" s="22"/>
      <c r="Q92" s="261">
        <f t="shared" si="5"/>
        <v>0</v>
      </c>
      <c r="R92" s="146" t="str">
        <f t="shared" si="6"/>
        <v/>
      </c>
      <c r="S92" s="148" t="str">
        <f t="shared" si="7"/>
        <v/>
      </c>
      <c r="AL92" s="20"/>
      <c r="AM92" s="20"/>
      <c r="AN92" s="20"/>
    </row>
    <row r="93" spans="2:40" x14ac:dyDescent="0.25">
      <c r="B93" s="236">
        <v>69</v>
      </c>
      <c r="C93" s="259" t="str">
        <f t="shared" si="8"/>
        <v/>
      </c>
      <c r="D93" s="113"/>
      <c r="E93" s="113"/>
      <c r="F93" s="123"/>
      <c r="G93" s="123"/>
      <c r="H93" s="24"/>
      <c r="I93" s="27"/>
      <c r="J93" s="27"/>
      <c r="K93" s="260" t="str">
        <f t="shared" si="4"/>
        <v/>
      </c>
      <c r="L93" s="106"/>
      <c r="M93" s="112"/>
      <c r="N93" s="22"/>
      <c r="O93" s="22"/>
      <c r="P93" s="22"/>
      <c r="Q93" s="261">
        <f t="shared" si="5"/>
        <v>0</v>
      </c>
      <c r="R93" s="146" t="str">
        <f t="shared" si="6"/>
        <v/>
      </c>
      <c r="S93" s="148" t="str">
        <f t="shared" si="7"/>
        <v/>
      </c>
      <c r="AL93" s="20"/>
      <c r="AM93" s="20"/>
      <c r="AN93" s="20"/>
    </row>
    <row r="94" spans="2:40" x14ac:dyDescent="0.25">
      <c r="B94" s="236">
        <v>70</v>
      </c>
      <c r="C94" s="259" t="str">
        <f t="shared" si="8"/>
        <v/>
      </c>
      <c r="D94" s="113"/>
      <c r="E94" s="113"/>
      <c r="F94" s="123"/>
      <c r="G94" s="123"/>
      <c r="H94" s="24"/>
      <c r="I94" s="27"/>
      <c r="J94" s="27"/>
      <c r="K94" s="260" t="str">
        <f t="shared" si="4"/>
        <v/>
      </c>
      <c r="L94" s="106"/>
      <c r="M94" s="112"/>
      <c r="N94" s="22"/>
      <c r="O94" s="22"/>
      <c r="P94" s="22"/>
      <c r="Q94" s="261">
        <f t="shared" si="5"/>
        <v>0</v>
      </c>
      <c r="R94" s="146" t="str">
        <f t="shared" si="6"/>
        <v/>
      </c>
      <c r="S94" s="148" t="str">
        <f t="shared" si="7"/>
        <v/>
      </c>
      <c r="AL94" s="20"/>
      <c r="AM94" s="20"/>
      <c r="AN94" s="20"/>
    </row>
    <row r="95" spans="2:40" x14ac:dyDescent="0.25">
      <c r="B95" s="236">
        <v>71</v>
      </c>
      <c r="C95" s="259" t="str">
        <f t="shared" si="8"/>
        <v/>
      </c>
      <c r="D95" s="113"/>
      <c r="E95" s="113"/>
      <c r="F95" s="123"/>
      <c r="G95" s="123"/>
      <c r="H95" s="24"/>
      <c r="I95" s="27"/>
      <c r="J95" s="27"/>
      <c r="K95" s="260" t="str">
        <f t="shared" si="4"/>
        <v/>
      </c>
      <c r="L95" s="106"/>
      <c r="M95" s="112"/>
      <c r="N95" s="22"/>
      <c r="O95" s="22"/>
      <c r="P95" s="22"/>
      <c r="Q95" s="261">
        <f t="shared" si="5"/>
        <v>0</v>
      </c>
      <c r="R95" s="146" t="str">
        <f t="shared" si="6"/>
        <v/>
      </c>
      <c r="S95" s="148" t="str">
        <f t="shared" si="7"/>
        <v/>
      </c>
      <c r="AL95" s="20"/>
      <c r="AM95" s="20"/>
      <c r="AN95" s="20"/>
    </row>
    <row r="96" spans="2:40" x14ac:dyDescent="0.25">
      <c r="B96" s="236">
        <v>72</v>
      </c>
      <c r="C96" s="259" t="str">
        <f t="shared" si="8"/>
        <v/>
      </c>
      <c r="D96" s="113"/>
      <c r="E96" s="113"/>
      <c r="F96" s="123"/>
      <c r="G96" s="123"/>
      <c r="H96" s="24"/>
      <c r="I96" s="27"/>
      <c r="J96" s="27"/>
      <c r="K96" s="260" t="str">
        <f t="shared" si="4"/>
        <v/>
      </c>
      <c r="L96" s="106"/>
      <c r="M96" s="112"/>
      <c r="N96" s="22"/>
      <c r="O96" s="22"/>
      <c r="P96" s="22"/>
      <c r="Q96" s="261">
        <f t="shared" si="5"/>
        <v>0</v>
      </c>
      <c r="R96" s="146" t="str">
        <f t="shared" si="6"/>
        <v/>
      </c>
      <c r="S96" s="148" t="str">
        <f t="shared" si="7"/>
        <v/>
      </c>
      <c r="AL96" s="20"/>
      <c r="AM96" s="20"/>
      <c r="AN96" s="20"/>
    </row>
    <row r="97" spans="2:40" x14ac:dyDescent="0.25">
      <c r="B97" s="236">
        <v>73</v>
      </c>
      <c r="C97" s="259" t="str">
        <f t="shared" si="8"/>
        <v/>
      </c>
      <c r="D97" s="113"/>
      <c r="E97" s="113"/>
      <c r="F97" s="123"/>
      <c r="G97" s="123"/>
      <c r="H97" s="24"/>
      <c r="I97" s="27"/>
      <c r="J97" s="27"/>
      <c r="K97" s="260" t="str">
        <f t="shared" si="4"/>
        <v/>
      </c>
      <c r="L97" s="106"/>
      <c r="M97" s="112"/>
      <c r="N97" s="22"/>
      <c r="O97" s="22"/>
      <c r="P97" s="22"/>
      <c r="Q97" s="261">
        <f t="shared" si="5"/>
        <v>0</v>
      </c>
      <c r="R97" s="146" t="str">
        <f t="shared" si="6"/>
        <v/>
      </c>
      <c r="S97" s="148" t="str">
        <f t="shared" si="7"/>
        <v/>
      </c>
      <c r="AL97" s="20"/>
      <c r="AM97" s="20"/>
      <c r="AN97" s="20"/>
    </row>
    <row r="98" spans="2:40" x14ac:dyDescent="0.25">
      <c r="B98" s="236">
        <v>74</v>
      </c>
      <c r="C98" s="259" t="str">
        <f t="shared" ref="C98:C129" si="9">IF(AND(NOT(COUNTA(D98:J98)),(NOT(COUNTA(L98:P98)))),"",VLOOKUP($D$9,Info_County_Code,2,FALSE))</f>
        <v/>
      </c>
      <c r="D98" s="113"/>
      <c r="E98" s="113"/>
      <c r="F98" s="123"/>
      <c r="G98" s="123"/>
      <c r="H98" s="24"/>
      <c r="I98" s="27"/>
      <c r="J98" s="27"/>
      <c r="K98" s="260" t="str">
        <f t="shared" si="4"/>
        <v/>
      </c>
      <c r="L98" s="106"/>
      <c r="M98" s="112"/>
      <c r="N98" s="22"/>
      <c r="O98" s="22"/>
      <c r="P98" s="22"/>
      <c r="Q98" s="261">
        <f t="shared" si="5"/>
        <v>0</v>
      </c>
      <c r="R98" s="146" t="str">
        <f t="shared" si="6"/>
        <v/>
      </c>
      <c r="S98" s="148" t="str">
        <f t="shared" si="7"/>
        <v/>
      </c>
      <c r="AL98" s="20"/>
      <c r="AM98" s="20"/>
      <c r="AN98" s="20"/>
    </row>
    <row r="99" spans="2:40" x14ac:dyDescent="0.25">
      <c r="B99" s="236">
        <v>75</v>
      </c>
      <c r="C99" s="259" t="str">
        <f t="shared" si="9"/>
        <v/>
      </c>
      <c r="D99" s="113"/>
      <c r="E99" s="113"/>
      <c r="F99" s="123"/>
      <c r="G99" s="123"/>
      <c r="H99" s="24"/>
      <c r="I99" s="27"/>
      <c r="J99" s="27"/>
      <c r="K99" s="260" t="str">
        <f t="shared" ref="K99:K133" si="10">IF(OR(G99="Combined Summary",F99="Standalone"),(SUMPRODUCT(--(D$34:D$133=D99),I$34:I$133,J$34:J$133)),"")</f>
        <v/>
      </c>
      <c r="L99" s="106"/>
      <c r="M99" s="112"/>
      <c r="N99" s="22"/>
      <c r="O99" s="22"/>
      <c r="P99" s="22"/>
      <c r="Q99" s="261">
        <f t="shared" ref="Q99:Q104" si="11">SUM(L99:P99)</f>
        <v>0</v>
      </c>
      <c r="R99" s="146" t="str">
        <f t="shared" ref="R99:R133" si="12">IF(OR(G99="Combined Summary",F99="Standalone"),(SUMIF(D$34:D$133,D99,I$34:I$133)),"")</f>
        <v/>
      </c>
      <c r="S99" s="148" t="str">
        <f t="shared" ref="S99:S133" si="13">IF(AND(F99="Standalone",NOT(R99=1)),"ERROR",IF(AND(G99="Combined Summary",NOT(R99=1)),"ERROR",""))</f>
        <v/>
      </c>
      <c r="AL99" s="20"/>
      <c r="AM99" s="20"/>
      <c r="AN99" s="20"/>
    </row>
    <row r="100" spans="2:40" x14ac:dyDescent="0.25">
      <c r="B100" s="236">
        <v>76</v>
      </c>
      <c r="C100" s="259" t="str">
        <f t="shared" si="9"/>
        <v/>
      </c>
      <c r="D100" s="113"/>
      <c r="E100" s="113"/>
      <c r="F100" s="123"/>
      <c r="G100" s="123"/>
      <c r="H100" s="24"/>
      <c r="I100" s="27"/>
      <c r="J100" s="27"/>
      <c r="K100" s="260" t="str">
        <f t="shared" si="10"/>
        <v/>
      </c>
      <c r="L100" s="106"/>
      <c r="M100" s="112"/>
      <c r="N100" s="22"/>
      <c r="O100" s="22"/>
      <c r="P100" s="22"/>
      <c r="Q100" s="261">
        <f t="shared" si="11"/>
        <v>0</v>
      </c>
      <c r="R100" s="146" t="str">
        <f t="shared" si="12"/>
        <v/>
      </c>
      <c r="S100" s="148" t="str">
        <f t="shared" si="13"/>
        <v/>
      </c>
      <c r="AL100" s="20"/>
      <c r="AM100" s="20"/>
      <c r="AN100" s="20"/>
    </row>
    <row r="101" spans="2:40" x14ac:dyDescent="0.25">
      <c r="B101" s="236">
        <v>77</v>
      </c>
      <c r="C101" s="259" t="str">
        <f t="shared" si="9"/>
        <v/>
      </c>
      <c r="D101" s="113"/>
      <c r="E101" s="113"/>
      <c r="F101" s="123"/>
      <c r="G101" s="123"/>
      <c r="H101" s="24"/>
      <c r="I101" s="27"/>
      <c r="J101" s="27"/>
      <c r="K101" s="260" t="str">
        <f t="shared" si="10"/>
        <v/>
      </c>
      <c r="L101" s="106"/>
      <c r="M101" s="112"/>
      <c r="N101" s="22"/>
      <c r="O101" s="22"/>
      <c r="P101" s="22"/>
      <c r="Q101" s="261">
        <f t="shared" si="11"/>
        <v>0</v>
      </c>
      <c r="R101" s="146" t="str">
        <f t="shared" si="12"/>
        <v/>
      </c>
      <c r="S101" s="148" t="str">
        <f t="shared" si="13"/>
        <v/>
      </c>
      <c r="AL101" s="20"/>
      <c r="AM101" s="20"/>
      <c r="AN101" s="20"/>
    </row>
    <row r="102" spans="2:40" x14ac:dyDescent="0.25">
      <c r="B102" s="236">
        <v>78</v>
      </c>
      <c r="C102" s="259" t="str">
        <f t="shared" si="9"/>
        <v/>
      </c>
      <c r="D102" s="113"/>
      <c r="E102" s="113"/>
      <c r="F102" s="123"/>
      <c r="G102" s="123"/>
      <c r="H102" s="24"/>
      <c r="I102" s="27"/>
      <c r="J102" s="27"/>
      <c r="K102" s="260" t="str">
        <f t="shared" si="10"/>
        <v/>
      </c>
      <c r="L102" s="106"/>
      <c r="M102" s="112"/>
      <c r="N102" s="22"/>
      <c r="O102" s="22"/>
      <c r="P102" s="22"/>
      <c r="Q102" s="261">
        <f t="shared" si="11"/>
        <v>0</v>
      </c>
      <c r="R102" s="146" t="str">
        <f t="shared" si="12"/>
        <v/>
      </c>
      <c r="S102" s="148" t="str">
        <f t="shared" si="13"/>
        <v/>
      </c>
      <c r="AL102" s="20"/>
      <c r="AM102" s="20"/>
      <c r="AN102" s="20"/>
    </row>
    <row r="103" spans="2:40" x14ac:dyDescent="0.25">
      <c r="B103" s="236">
        <v>79</v>
      </c>
      <c r="C103" s="259" t="str">
        <f t="shared" si="9"/>
        <v/>
      </c>
      <c r="D103" s="113"/>
      <c r="E103" s="113"/>
      <c r="F103" s="123"/>
      <c r="G103" s="123"/>
      <c r="H103" s="24"/>
      <c r="I103" s="27"/>
      <c r="J103" s="27"/>
      <c r="K103" s="260" t="str">
        <f t="shared" si="10"/>
        <v/>
      </c>
      <c r="L103" s="106"/>
      <c r="M103" s="112"/>
      <c r="N103" s="22"/>
      <c r="O103" s="22"/>
      <c r="P103" s="22"/>
      <c r="Q103" s="261">
        <f t="shared" si="11"/>
        <v>0</v>
      </c>
      <c r="R103" s="146" t="str">
        <f t="shared" si="12"/>
        <v/>
      </c>
      <c r="S103" s="148" t="str">
        <f t="shared" si="13"/>
        <v/>
      </c>
      <c r="AL103" s="20"/>
      <c r="AM103" s="20"/>
      <c r="AN103" s="20"/>
    </row>
    <row r="104" spans="2:40" x14ac:dyDescent="0.25">
      <c r="B104" s="236">
        <v>80</v>
      </c>
      <c r="C104" s="259" t="str">
        <f t="shared" si="9"/>
        <v/>
      </c>
      <c r="D104" s="113"/>
      <c r="E104" s="113"/>
      <c r="F104" s="123"/>
      <c r="G104" s="123"/>
      <c r="H104" s="24"/>
      <c r="I104" s="27"/>
      <c r="J104" s="27"/>
      <c r="K104" s="260" t="str">
        <f t="shared" si="10"/>
        <v/>
      </c>
      <c r="L104" s="106"/>
      <c r="M104" s="112"/>
      <c r="N104" s="22"/>
      <c r="O104" s="22"/>
      <c r="P104" s="22"/>
      <c r="Q104" s="261">
        <f t="shared" si="11"/>
        <v>0</v>
      </c>
      <c r="R104" s="146" t="str">
        <f t="shared" si="12"/>
        <v/>
      </c>
      <c r="S104" s="148" t="str">
        <f t="shared" si="13"/>
        <v/>
      </c>
      <c r="AL104" s="20"/>
      <c r="AM104" s="20"/>
      <c r="AN104" s="20"/>
    </row>
    <row r="105" spans="2:40" x14ac:dyDescent="0.25">
      <c r="B105" s="236">
        <v>81</v>
      </c>
      <c r="C105" s="259" t="str">
        <f t="shared" si="9"/>
        <v/>
      </c>
      <c r="D105" s="113"/>
      <c r="E105" s="113"/>
      <c r="F105" s="123"/>
      <c r="G105" s="123"/>
      <c r="H105" s="24"/>
      <c r="I105" s="27"/>
      <c r="J105" s="27"/>
      <c r="K105" s="260" t="str">
        <f t="shared" si="10"/>
        <v/>
      </c>
      <c r="L105" s="106"/>
      <c r="M105" s="112"/>
      <c r="N105" s="22"/>
      <c r="O105" s="22"/>
      <c r="P105" s="22"/>
      <c r="Q105" s="261">
        <f>SUM(L105:P105)</f>
        <v>0</v>
      </c>
      <c r="R105" s="146" t="str">
        <f t="shared" si="12"/>
        <v/>
      </c>
      <c r="S105" s="148" t="str">
        <f t="shared" si="13"/>
        <v/>
      </c>
      <c r="AL105" s="20"/>
      <c r="AM105" s="20"/>
      <c r="AN105" s="20"/>
    </row>
    <row r="106" spans="2:40" x14ac:dyDescent="0.25">
      <c r="B106" s="236">
        <v>82</v>
      </c>
      <c r="C106" s="259" t="str">
        <f t="shared" si="9"/>
        <v/>
      </c>
      <c r="D106" s="113"/>
      <c r="E106" s="113"/>
      <c r="F106" s="123"/>
      <c r="G106" s="123"/>
      <c r="H106" s="24"/>
      <c r="I106" s="27"/>
      <c r="J106" s="27"/>
      <c r="K106" s="260" t="str">
        <f t="shared" si="10"/>
        <v/>
      </c>
      <c r="L106" s="106"/>
      <c r="M106" s="112"/>
      <c r="N106" s="22"/>
      <c r="O106" s="22"/>
      <c r="P106" s="22"/>
      <c r="Q106" s="261">
        <f t="shared" ref="Q106:Q120" si="14">SUM(L106:P106)</f>
        <v>0</v>
      </c>
      <c r="R106" s="146" t="str">
        <f t="shared" si="12"/>
        <v/>
      </c>
      <c r="S106" s="148" t="str">
        <f t="shared" si="13"/>
        <v/>
      </c>
      <c r="AL106" s="20"/>
      <c r="AM106" s="20"/>
      <c r="AN106" s="20"/>
    </row>
    <row r="107" spans="2:40" x14ac:dyDescent="0.25">
      <c r="B107" s="236">
        <v>83</v>
      </c>
      <c r="C107" s="259" t="str">
        <f t="shared" si="9"/>
        <v/>
      </c>
      <c r="D107" s="113"/>
      <c r="E107" s="113"/>
      <c r="F107" s="123"/>
      <c r="G107" s="123"/>
      <c r="H107" s="24"/>
      <c r="I107" s="27"/>
      <c r="J107" s="27"/>
      <c r="K107" s="260" t="str">
        <f t="shared" si="10"/>
        <v/>
      </c>
      <c r="L107" s="106"/>
      <c r="M107" s="112"/>
      <c r="N107" s="22"/>
      <c r="O107" s="22"/>
      <c r="P107" s="22"/>
      <c r="Q107" s="261">
        <f t="shared" si="14"/>
        <v>0</v>
      </c>
      <c r="R107" s="146" t="str">
        <f t="shared" si="12"/>
        <v/>
      </c>
      <c r="S107" s="148" t="str">
        <f t="shared" si="13"/>
        <v/>
      </c>
      <c r="AL107" s="20"/>
      <c r="AM107" s="20"/>
      <c r="AN107" s="20"/>
    </row>
    <row r="108" spans="2:40" x14ac:dyDescent="0.25">
      <c r="B108" s="236">
        <v>84</v>
      </c>
      <c r="C108" s="259" t="str">
        <f t="shared" si="9"/>
        <v/>
      </c>
      <c r="D108" s="113"/>
      <c r="E108" s="113"/>
      <c r="F108" s="123"/>
      <c r="G108" s="123"/>
      <c r="H108" s="24"/>
      <c r="I108" s="27"/>
      <c r="J108" s="27"/>
      <c r="K108" s="260" t="str">
        <f t="shared" si="10"/>
        <v/>
      </c>
      <c r="L108" s="106"/>
      <c r="M108" s="112"/>
      <c r="N108" s="22"/>
      <c r="O108" s="22"/>
      <c r="P108" s="22"/>
      <c r="Q108" s="261">
        <f t="shared" si="14"/>
        <v>0</v>
      </c>
      <c r="R108" s="146" t="str">
        <f t="shared" si="12"/>
        <v/>
      </c>
      <c r="S108" s="148" t="str">
        <f t="shared" si="13"/>
        <v/>
      </c>
      <c r="AL108" s="20"/>
      <c r="AM108" s="20"/>
      <c r="AN108" s="20"/>
    </row>
    <row r="109" spans="2:40" x14ac:dyDescent="0.25">
      <c r="B109" s="236">
        <v>85</v>
      </c>
      <c r="C109" s="259" t="str">
        <f t="shared" si="9"/>
        <v/>
      </c>
      <c r="D109" s="113"/>
      <c r="E109" s="113"/>
      <c r="F109" s="123"/>
      <c r="G109" s="123"/>
      <c r="H109" s="24"/>
      <c r="I109" s="27"/>
      <c r="J109" s="27"/>
      <c r="K109" s="260" t="str">
        <f t="shared" si="10"/>
        <v/>
      </c>
      <c r="L109" s="106"/>
      <c r="M109" s="112"/>
      <c r="N109" s="22"/>
      <c r="O109" s="22"/>
      <c r="P109" s="22"/>
      <c r="Q109" s="261">
        <f t="shared" si="14"/>
        <v>0</v>
      </c>
      <c r="R109" s="146" t="str">
        <f t="shared" si="12"/>
        <v/>
      </c>
      <c r="S109" s="148" t="str">
        <f t="shared" si="13"/>
        <v/>
      </c>
      <c r="AL109" s="20"/>
      <c r="AM109" s="20"/>
      <c r="AN109" s="20"/>
    </row>
    <row r="110" spans="2:40" x14ac:dyDescent="0.25">
      <c r="B110" s="236">
        <v>86</v>
      </c>
      <c r="C110" s="259" t="str">
        <f t="shared" si="9"/>
        <v/>
      </c>
      <c r="D110" s="113"/>
      <c r="E110" s="113"/>
      <c r="F110" s="123"/>
      <c r="G110" s="123"/>
      <c r="H110" s="24"/>
      <c r="I110" s="27"/>
      <c r="J110" s="27"/>
      <c r="K110" s="260" t="str">
        <f t="shared" si="10"/>
        <v/>
      </c>
      <c r="L110" s="106"/>
      <c r="M110" s="112"/>
      <c r="N110" s="22"/>
      <c r="O110" s="22"/>
      <c r="P110" s="22"/>
      <c r="Q110" s="261">
        <f t="shared" si="14"/>
        <v>0</v>
      </c>
      <c r="R110" s="146" t="str">
        <f t="shared" si="12"/>
        <v/>
      </c>
      <c r="S110" s="148" t="str">
        <f t="shared" si="13"/>
        <v/>
      </c>
      <c r="AL110" s="20"/>
      <c r="AM110" s="20"/>
      <c r="AN110" s="20"/>
    </row>
    <row r="111" spans="2:40" x14ac:dyDescent="0.25">
      <c r="B111" s="236">
        <v>87</v>
      </c>
      <c r="C111" s="259" t="str">
        <f t="shared" si="9"/>
        <v/>
      </c>
      <c r="D111" s="113"/>
      <c r="E111" s="113"/>
      <c r="F111" s="123"/>
      <c r="G111" s="123"/>
      <c r="H111" s="24"/>
      <c r="I111" s="27"/>
      <c r="J111" s="27"/>
      <c r="K111" s="260" t="str">
        <f t="shared" si="10"/>
        <v/>
      </c>
      <c r="L111" s="106"/>
      <c r="M111" s="112"/>
      <c r="N111" s="22"/>
      <c r="O111" s="22"/>
      <c r="P111" s="22"/>
      <c r="Q111" s="261">
        <f t="shared" si="14"/>
        <v>0</v>
      </c>
      <c r="R111" s="146" t="str">
        <f t="shared" si="12"/>
        <v/>
      </c>
      <c r="S111" s="148" t="str">
        <f t="shared" si="13"/>
        <v/>
      </c>
      <c r="AL111" s="20"/>
      <c r="AM111" s="20"/>
      <c r="AN111" s="20"/>
    </row>
    <row r="112" spans="2:40" x14ac:dyDescent="0.25">
      <c r="B112" s="236">
        <v>88</v>
      </c>
      <c r="C112" s="259" t="str">
        <f t="shared" si="9"/>
        <v/>
      </c>
      <c r="D112" s="113"/>
      <c r="E112" s="113"/>
      <c r="F112" s="123"/>
      <c r="G112" s="123"/>
      <c r="H112" s="24"/>
      <c r="I112" s="27"/>
      <c r="J112" s="27"/>
      <c r="K112" s="260" t="str">
        <f t="shared" si="10"/>
        <v/>
      </c>
      <c r="L112" s="106"/>
      <c r="M112" s="112"/>
      <c r="N112" s="22"/>
      <c r="O112" s="22"/>
      <c r="P112" s="22"/>
      <c r="Q112" s="261">
        <f t="shared" si="14"/>
        <v>0</v>
      </c>
      <c r="R112" s="146" t="str">
        <f t="shared" si="12"/>
        <v/>
      </c>
      <c r="S112" s="148" t="str">
        <f t="shared" si="13"/>
        <v/>
      </c>
      <c r="AL112" s="20"/>
      <c r="AM112" s="20"/>
      <c r="AN112" s="20"/>
    </row>
    <row r="113" spans="2:40" x14ac:dyDescent="0.25">
      <c r="B113" s="236">
        <v>89</v>
      </c>
      <c r="C113" s="259" t="str">
        <f t="shared" si="9"/>
        <v/>
      </c>
      <c r="D113" s="113"/>
      <c r="E113" s="113"/>
      <c r="F113" s="123"/>
      <c r="G113" s="123"/>
      <c r="H113" s="24"/>
      <c r="I113" s="27"/>
      <c r="J113" s="27"/>
      <c r="K113" s="260" t="str">
        <f t="shared" si="10"/>
        <v/>
      </c>
      <c r="L113" s="106"/>
      <c r="M113" s="112"/>
      <c r="N113" s="22"/>
      <c r="O113" s="22"/>
      <c r="P113" s="22"/>
      <c r="Q113" s="261">
        <f t="shared" si="14"/>
        <v>0</v>
      </c>
      <c r="R113" s="146" t="str">
        <f t="shared" si="12"/>
        <v/>
      </c>
      <c r="S113" s="148" t="str">
        <f t="shared" si="13"/>
        <v/>
      </c>
      <c r="AL113" s="20"/>
      <c r="AM113" s="20"/>
      <c r="AN113" s="20"/>
    </row>
    <row r="114" spans="2:40" x14ac:dyDescent="0.25">
      <c r="B114" s="236">
        <v>90</v>
      </c>
      <c r="C114" s="259" t="str">
        <f t="shared" si="9"/>
        <v/>
      </c>
      <c r="D114" s="113"/>
      <c r="E114" s="113"/>
      <c r="F114" s="123"/>
      <c r="G114" s="123"/>
      <c r="H114" s="24"/>
      <c r="I114" s="27"/>
      <c r="J114" s="27"/>
      <c r="K114" s="260" t="str">
        <f t="shared" si="10"/>
        <v/>
      </c>
      <c r="L114" s="106"/>
      <c r="M114" s="112"/>
      <c r="N114" s="22"/>
      <c r="O114" s="22"/>
      <c r="P114" s="22"/>
      <c r="Q114" s="261">
        <f t="shared" si="14"/>
        <v>0</v>
      </c>
      <c r="R114" s="146" t="str">
        <f t="shared" si="12"/>
        <v/>
      </c>
      <c r="S114" s="148" t="str">
        <f t="shared" si="13"/>
        <v/>
      </c>
      <c r="AL114" s="20"/>
      <c r="AM114" s="20"/>
      <c r="AN114" s="20"/>
    </row>
    <row r="115" spans="2:40" x14ac:dyDescent="0.25">
      <c r="B115" s="236">
        <v>91</v>
      </c>
      <c r="C115" s="259" t="str">
        <f t="shared" si="9"/>
        <v/>
      </c>
      <c r="D115" s="113"/>
      <c r="E115" s="113"/>
      <c r="F115" s="123"/>
      <c r="G115" s="123"/>
      <c r="H115" s="24"/>
      <c r="I115" s="27"/>
      <c r="J115" s="27"/>
      <c r="K115" s="260" t="str">
        <f t="shared" si="10"/>
        <v/>
      </c>
      <c r="L115" s="106"/>
      <c r="M115" s="112"/>
      <c r="N115" s="22"/>
      <c r="O115" s="22"/>
      <c r="P115" s="22"/>
      <c r="Q115" s="261">
        <f t="shared" si="14"/>
        <v>0</v>
      </c>
      <c r="R115" s="146" t="str">
        <f t="shared" si="12"/>
        <v/>
      </c>
      <c r="S115" s="148" t="str">
        <f t="shared" si="13"/>
        <v/>
      </c>
      <c r="AL115" s="20"/>
      <c r="AM115" s="20"/>
      <c r="AN115" s="20"/>
    </row>
    <row r="116" spans="2:40" x14ac:dyDescent="0.25">
      <c r="B116" s="236">
        <v>92</v>
      </c>
      <c r="C116" s="259" t="str">
        <f t="shared" si="9"/>
        <v/>
      </c>
      <c r="D116" s="113"/>
      <c r="E116" s="113"/>
      <c r="F116" s="123"/>
      <c r="G116" s="123"/>
      <c r="H116" s="24"/>
      <c r="I116" s="27"/>
      <c r="J116" s="27"/>
      <c r="K116" s="260" t="str">
        <f t="shared" si="10"/>
        <v/>
      </c>
      <c r="L116" s="106"/>
      <c r="M116" s="112"/>
      <c r="N116" s="22"/>
      <c r="O116" s="22"/>
      <c r="P116" s="22"/>
      <c r="Q116" s="261">
        <f t="shared" si="14"/>
        <v>0</v>
      </c>
      <c r="R116" s="146" t="str">
        <f t="shared" si="12"/>
        <v/>
      </c>
      <c r="S116" s="148" t="str">
        <f t="shared" si="13"/>
        <v/>
      </c>
      <c r="AL116" s="20"/>
      <c r="AM116" s="20"/>
      <c r="AN116" s="20"/>
    </row>
    <row r="117" spans="2:40" x14ac:dyDescent="0.25">
      <c r="B117" s="236">
        <v>93</v>
      </c>
      <c r="C117" s="259" t="str">
        <f t="shared" si="9"/>
        <v/>
      </c>
      <c r="D117" s="113"/>
      <c r="E117" s="113"/>
      <c r="F117" s="123"/>
      <c r="G117" s="123"/>
      <c r="H117" s="24"/>
      <c r="I117" s="27"/>
      <c r="J117" s="27"/>
      <c r="K117" s="260" t="str">
        <f t="shared" si="10"/>
        <v/>
      </c>
      <c r="L117" s="106"/>
      <c r="M117" s="112"/>
      <c r="N117" s="22"/>
      <c r="O117" s="22"/>
      <c r="P117" s="22"/>
      <c r="Q117" s="261">
        <f t="shared" si="14"/>
        <v>0</v>
      </c>
      <c r="R117" s="146" t="str">
        <f t="shared" si="12"/>
        <v/>
      </c>
      <c r="S117" s="148" t="str">
        <f t="shared" si="13"/>
        <v/>
      </c>
      <c r="AL117" s="20"/>
      <c r="AM117" s="20"/>
      <c r="AN117" s="20"/>
    </row>
    <row r="118" spans="2:40" x14ac:dyDescent="0.25">
      <c r="B118" s="236">
        <v>94</v>
      </c>
      <c r="C118" s="259" t="str">
        <f t="shared" si="9"/>
        <v/>
      </c>
      <c r="D118" s="113"/>
      <c r="E118" s="113"/>
      <c r="F118" s="123"/>
      <c r="G118" s="123"/>
      <c r="H118" s="24"/>
      <c r="I118" s="27"/>
      <c r="J118" s="27"/>
      <c r="K118" s="260" t="str">
        <f t="shared" si="10"/>
        <v/>
      </c>
      <c r="L118" s="106"/>
      <c r="M118" s="112"/>
      <c r="N118" s="22"/>
      <c r="O118" s="22"/>
      <c r="P118" s="22"/>
      <c r="Q118" s="261">
        <f t="shared" si="14"/>
        <v>0</v>
      </c>
      <c r="R118" s="146" t="str">
        <f t="shared" si="12"/>
        <v/>
      </c>
      <c r="S118" s="148" t="str">
        <f t="shared" si="13"/>
        <v/>
      </c>
      <c r="AL118" s="20"/>
      <c r="AM118" s="20"/>
      <c r="AN118" s="20"/>
    </row>
    <row r="119" spans="2:40" x14ac:dyDescent="0.25">
      <c r="B119" s="236">
        <v>95</v>
      </c>
      <c r="C119" s="259" t="str">
        <f t="shared" si="9"/>
        <v/>
      </c>
      <c r="D119" s="113"/>
      <c r="E119" s="113"/>
      <c r="F119" s="123"/>
      <c r="G119" s="123"/>
      <c r="H119" s="24"/>
      <c r="I119" s="27"/>
      <c r="J119" s="27"/>
      <c r="K119" s="260" t="str">
        <f t="shared" si="10"/>
        <v/>
      </c>
      <c r="L119" s="106"/>
      <c r="M119" s="112"/>
      <c r="N119" s="22"/>
      <c r="O119" s="22"/>
      <c r="P119" s="22"/>
      <c r="Q119" s="261">
        <f t="shared" si="14"/>
        <v>0</v>
      </c>
      <c r="R119" s="146" t="str">
        <f t="shared" si="12"/>
        <v/>
      </c>
      <c r="S119" s="148" t="str">
        <f t="shared" si="13"/>
        <v/>
      </c>
      <c r="AL119" s="20"/>
      <c r="AM119" s="20"/>
      <c r="AN119" s="20"/>
    </row>
    <row r="120" spans="2:40" x14ac:dyDescent="0.25">
      <c r="B120" s="236">
        <v>96</v>
      </c>
      <c r="C120" s="259" t="str">
        <f t="shared" si="9"/>
        <v/>
      </c>
      <c r="D120" s="113"/>
      <c r="E120" s="113"/>
      <c r="F120" s="123"/>
      <c r="G120" s="123"/>
      <c r="H120" s="24"/>
      <c r="I120" s="27"/>
      <c r="J120" s="27"/>
      <c r="K120" s="260" t="str">
        <f t="shared" si="10"/>
        <v/>
      </c>
      <c r="L120" s="106"/>
      <c r="M120" s="112"/>
      <c r="N120" s="22"/>
      <c r="O120" s="22"/>
      <c r="P120" s="22"/>
      <c r="Q120" s="261">
        <f t="shared" si="14"/>
        <v>0</v>
      </c>
      <c r="R120" s="146" t="str">
        <f t="shared" si="12"/>
        <v/>
      </c>
      <c r="S120" s="148" t="str">
        <f t="shared" si="13"/>
        <v/>
      </c>
      <c r="AL120" s="20"/>
      <c r="AM120" s="20"/>
      <c r="AN120" s="20"/>
    </row>
    <row r="121" spans="2:40" x14ac:dyDescent="0.25">
      <c r="B121" s="236">
        <v>97</v>
      </c>
      <c r="C121" s="259" t="str">
        <f t="shared" si="9"/>
        <v/>
      </c>
      <c r="D121" s="113"/>
      <c r="E121" s="113"/>
      <c r="F121" s="123"/>
      <c r="G121" s="123"/>
      <c r="H121" s="24"/>
      <c r="I121" s="27"/>
      <c r="J121" s="27"/>
      <c r="K121" s="260" t="str">
        <f t="shared" si="10"/>
        <v/>
      </c>
      <c r="L121" s="106"/>
      <c r="M121" s="112"/>
      <c r="N121" s="22"/>
      <c r="O121" s="22"/>
      <c r="P121" s="22"/>
      <c r="Q121" s="261">
        <f>SUM(L121:P121)</f>
        <v>0</v>
      </c>
      <c r="R121" s="146" t="str">
        <f t="shared" si="12"/>
        <v/>
      </c>
      <c r="S121" s="148" t="str">
        <f t="shared" si="13"/>
        <v/>
      </c>
      <c r="AL121" s="20"/>
      <c r="AM121" s="20"/>
      <c r="AN121" s="20"/>
    </row>
    <row r="122" spans="2:40" x14ac:dyDescent="0.25">
      <c r="B122" s="236">
        <v>98</v>
      </c>
      <c r="C122" s="259" t="str">
        <f t="shared" si="9"/>
        <v/>
      </c>
      <c r="D122" s="113"/>
      <c r="E122" s="113"/>
      <c r="F122" s="123"/>
      <c r="G122" s="123"/>
      <c r="H122" s="24"/>
      <c r="I122" s="27"/>
      <c r="J122" s="27"/>
      <c r="K122" s="260" t="str">
        <f t="shared" si="10"/>
        <v/>
      </c>
      <c r="L122" s="106"/>
      <c r="M122" s="112"/>
      <c r="N122" s="22"/>
      <c r="O122" s="22"/>
      <c r="P122" s="22"/>
      <c r="Q122" s="261">
        <f t="shared" ref="Q122:Q133" si="15">SUM(L122:P122)</f>
        <v>0</v>
      </c>
      <c r="R122" s="146" t="str">
        <f t="shared" si="12"/>
        <v/>
      </c>
      <c r="S122" s="148" t="str">
        <f t="shared" si="13"/>
        <v/>
      </c>
      <c r="AL122" s="20"/>
      <c r="AM122" s="20"/>
      <c r="AN122" s="20"/>
    </row>
    <row r="123" spans="2:40" x14ac:dyDescent="0.25">
      <c r="B123" s="236">
        <v>99</v>
      </c>
      <c r="C123" s="259" t="str">
        <f t="shared" si="9"/>
        <v/>
      </c>
      <c r="D123" s="113"/>
      <c r="E123" s="113"/>
      <c r="F123" s="123"/>
      <c r="G123" s="123"/>
      <c r="H123" s="24"/>
      <c r="I123" s="27"/>
      <c r="J123" s="27"/>
      <c r="K123" s="260" t="str">
        <f t="shared" si="10"/>
        <v/>
      </c>
      <c r="L123" s="106"/>
      <c r="M123" s="112"/>
      <c r="N123" s="22"/>
      <c r="O123" s="22"/>
      <c r="P123" s="22"/>
      <c r="Q123" s="261">
        <f t="shared" si="15"/>
        <v>0</v>
      </c>
      <c r="R123" s="146" t="str">
        <f t="shared" si="12"/>
        <v/>
      </c>
      <c r="S123" s="148" t="str">
        <f t="shared" si="13"/>
        <v/>
      </c>
      <c r="AL123" s="20"/>
      <c r="AM123" s="20"/>
      <c r="AN123" s="20"/>
    </row>
    <row r="124" spans="2:40" x14ac:dyDescent="0.25">
      <c r="B124" s="236">
        <v>100</v>
      </c>
      <c r="C124" s="259" t="str">
        <f t="shared" si="9"/>
        <v/>
      </c>
      <c r="D124" s="113"/>
      <c r="E124" s="113"/>
      <c r="F124" s="123"/>
      <c r="G124" s="123"/>
      <c r="H124" s="24"/>
      <c r="I124" s="27"/>
      <c r="J124" s="27"/>
      <c r="K124" s="260" t="str">
        <f t="shared" si="10"/>
        <v/>
      </c>
      <c r="L124" s="106"/>
      <c r="M124" s="112"/>
      <c r="N124" s="22"/>
      <c r="O124" s="22"/>
      <c r="P124" s="22"/>
      <c r="Q124" s="261">
        <f t="shared" si="15"/>
        <v>0</v>
      </c>
      <c r="R124" s="146" t="str">
        <f t="shared" si="12"/>
        <v/>
      </c>
      <c r="S124" s="148" t="str">
        <f t="shared" si="13"/>
        <v/>
      </c>
      <c r="AL124" s="20"/>
      <c r="AM124" s="20"/>
      <c r="AN124" s="20"/>
    </row>
    <row r="125" spans="2:40" x14ac:dyDescent="0.25">
      <c r="B125" s="236">
        <v>101</v>
      </c>
      <c r="C125" s="259" t="str">
        <f t="shared" si="9"/>
        <v/>
      </c>
      <c r="D125" s="113"/>
      <c r="E125" s="113"/>
      <c r="F125" s="123"/>
      <c r="G125" s="123"/>
      <c r="H125" s="24"/>
      <c r="I125" s="27"/>
      <c r="J125" s="27"/>
      <c r="K125" s="260" t="str">
        <f t="shared" si="10"/>
        <v/>
      </c>
      <c r="L125" s="106"/>
      <c r="M125" s="112"/>
      <c r="N125" s="22"/>
      <c r="O125" s="22"/>
      <c r="P125" s="22"/>
      <c r="Q125" s="261">
        <f t="shared" si="15"/>
        <v>0</v>
      </c>
      <c r="R125" s="146" t="str">
        <f t="shared" si="12"/>
        <v/>
      </c>
      <c r="S125" s="148" t="str">
        <f t="shared" si="13"/>
        <v/>
      </c>
      <c r="AL125" s="20"/>
      <c r="AM125" s="20"/>
      <c r="AN125" s="20"/>
    </row>
    <row r="126" spans="2:40" x14ac:dyDescent="0.25">
      <c r="B126" s="236">
        <v>102</v>
      </c>
      <c r="C126" s="259" t="str">
        <f t="shared" si="9"/>
        <v/>
      </c>
      <c r="D126" s="113"/>
      <c r="E126" s="113"/>
      <c r="F126" s="123"/>
      <c r="G126" s="123"/>
      <c r="H126" s="24"/>
      <c r="I126" s="27"/>
      <c r="J126" s="27"/>
      <c r="K126" s="260" t="str">
        <f t="shared" si="10"/>
        <v/>
      </c>
      <c r="L126" s="106"/>
      <c r="M126" s="112"/>
      <c r="N126" s="22"/>
      <c r="O126" s="22"/>
      <c r="P126" s="22"/>
      <c r="Q126" s="261">
        <f t="shared" si="15"/>
        <v>0</v>
      </c>
      <c r="R126" s="146" t="str">
        <f t="shared" si="12"/>
        <v/>
      </c>
      <c r="S126" s="148" t="str">
        <f t="shared" si="13"/>
        <v/>
      </c>
      <c r="AL126" s="20"/>
      <c r="AM126" s="20"/>
      <c r="AN126" s="20"/>
    </row>
    <row r="127" spans="2:40" x14ac:dyDescent="0.25">
      <c r="B127" s="236">
        <v>103</v>
      </c>
      <c r="C127" s="259" t="str">
        <f t="shared" si="9"/>
        <v/>
      </c>
      <c r="D127" s="113"/>
      <c r="E127" s="113"/>
      <c r="F127" s="123"/>
      <c r="G127" s="123"/>
      <c r="H127" s="24"/>
      <c r="I127" s="27"/>
      <c r="J127" s="27"/>
      <c r="K127" s="260" t="str">
        <f t="shared" si="10"/>
        <v/>
      </c>
      <c r="L127" s="106"/>
      <c r="M127" s="112"/>
      <c r="N127" s="22"/>
      <c r="O127" s="22"/>
      <c r="P127" s="22"/>
      <c r="Q127" s="261">
        <f t="shared" si="15"/>
        <v>0</v>
      </c>
      <c r="R127" s="146" t="str">
        <f t="shared" si="12"/>
        <v/>
      </c>
      <c r="S127" s="148" t="str">
        <f t="shared" si="13"/>
        <v/>
      </c>
      <c r="AL127" s="20"/>
      <c r="AM127" s="20"/>
      <c r="AN127" s="20"/>
    </row>
    <row r="128" spans="2:40" x14ac:dyDescent="0.25">
      <c r="B128" s="236">
        <v>104</v>
      </c>
      <c r="C128" s="259" t="str">
        <f t="shared" si="9"/>
        <v/>
      </c>
      <c r="D128" s="113"/>
      <c r="E128" s="113"/>
      <c r="F128" s="123"/>
      <c r="G128" s="123"/>
      <c r="H128" s="24"/>
      <c r="I128" s="27"/>
      <c r="J128" s="27"/>
      <c r="K128" s="260" t="str">
        <f t="shared" si="10"/>
        <v/>
      </c>
      <c r="L128" s="106"/>
      <c r="M128" s="112"/>
      <c r="N128" s="22"/>
      <c r="O128" s="22"/>
      <c r="P128" s="22"/>
      <c r="Q128" s="261">
        <f t="shared" si="15"/>
        <v>0</v>
      </c>
      <c r="R128" s="146" t="str">
        <f t="shared" si="12"/>
        <v/>
      </c>
      <c r="S128" s="148" t="str">
        <f t="shared" si="13"/>
        <v/>
      </c>
      <c r="AL128" s="20"/>
      <c r="AM128" s="20"/>
      <c r="AN128" s="20"/>
    </row>
    <row r="129" spans="2:40" x14ac:dyDescent="0.25">
      <c r="B129" s="236">
        <v>105</v>
      </c>
      <c r="C129" s="259" t="str">
        <f t="shared" si="9"/>
        <v/>
      </c>
      <c r="D129" s="113"/>
      <c r="E129" s="113"/>
      <c r="F129" s="123"/>
      <c r="G129" s="123"/>
      <c r="H129" s="24"/>
      <c r="I129" s="27"/>
      <c r="J129" s="27"/>
      <c r="K129" s="260" t="str">
        <f t="shared" si="10"/>
        <v/>
      </c>
      <c r="L129" s="106"/>
      <c r="M129" s="112"/>
      <c r="N129" s="22"/>
      <c r="O129" s="22"/>
      <c r="P129" s="22"/>
      <c r="Q129" s="261">
        <f t="shared" si="15"/>
        <v>0</v>
      </c>
      <c r="R129" s="146" t="str">
        <f t="shared" si="12"/>
        <v/>
      </c>
      <c r="S129" s="148" t="str">
        <f t="shared" si="13"/>
        <v/>
      </c>
      <c r="AL129" s="20"/>
      <c r="AM129" s="20"/>
      <c r="AN129" s="20"/>
    </row>
    <row r="130" spans="2:40" x14ac:dyDescent="0.25">
      <c r="B130" s="236">
        <v>106</v>
      </c>
      <c r="C130" s="259" t="str">
        <f t="shared" ref="C130:C133" si="16">IF(AND(NOT(COUNTA(D130:J130)),(NOT(COUNTA(L130:P130)))),"",VLOOKUP($D$9,Info_County_Code,2,FALSE))</f>
        <v/>
      </c>
      <c r="D130" s="113"/>
      <c r="E130" s="113"/>
      <c r="F130" s="123"/>
      <c r="G130" s="123"/>
      <c r="H130" s="24"/>
      <c r="I130" s="27"/>
      <c r="J130" s="27"/>
      <c r="K130" s="260" t="str">
        <f t="shared" si="10"/>
        <v/>
      </c>
      <c r="L130" s="106"/>
      <c r="M130" s="112"/>
      <c r="N130" s="22"/>
      <c r="O130" s="22"/>
      <c r="P130" s="22"/>
      <c r="Q130" s="261">
        <f t="shared" si="15"/>
        <v>0</v>
      </c>
      <c r="R130" s="146" t="str">
        <f t="shared" si="12"/>
        <v/>
      </c>
      <c r="S130" s="148" t="str">
        <f t="shared" si="13"/>
        <v/>
      </c>
      <c r="AL130" s="20"/>
      <c r="AM130" s="20"/>
      <c r="AN130" s="20"/>
    </row>
    <row r="131" spans="2:40" x14ac:dyDescent="0.25">
      <c r="B131" s="236">
        <v>107</v>
      </c>
      <c r="C131" s="259" t="str">
        <f t="shared" si="16"/>
        <v/>
      </c>
      <c r="D131" s="113"/>
      <c r="E131" s="113"/>
      <c r="F131" s="123"/>
      <c r="G131" s="123"/>
      <c r="H131" s="24"/>
      <c r="I131" s="27"/>
      <c r="J131" s="27"/>
      <c r="K131" s="260" t="str">
        <f t="shared" si="10"/>
        <v/>
      </c>
      <c r="L131" s="106"/>
      <c r="M131" s="112"/>
      <c r="N131" s="22"/>
      <c r="O131" s="22"/>
      <c r="P131" s="22"/>
      <c r="Q131" s="261">
        <f t="shared" si="15"/>
        <v>0</v>
      </c>
      <c r="R131" s="146" t="str">
        <f t="shared" si="12"/>
        <v/>
      </c>
      <c r="S131" s="148" t="str">
        <f t="shared" si="13"/>
        <v/>
      </c>
      <c r="AL131" s="20"/>
      <c r="AM131" s="20"/>
      <c r="AN131" s="20"/>
    </row>
    <row r="132" spans="2:40" x14ac:dyDescent="0.25">
      <c r="B132" s="236">
        <v>108</v>
      </c>
      <c r="C132" s="259" t="str">
        <f t="shared" si="16"/>
        <v/>
      </c>
      <c r="D132" s="113"/>
      <c r="E132" s="113"/>
      <c r="F132" s="123"/>
      <c r="G132" s="123"/>
      <c r="H132" s="24"/>
      <c r="I132" s="27"/>
      <c r="J132" s="27"/>
      <c r="K132" s="260" t="str">
        <f t="shared" si="10"/>
        <v/>
      </c>
      <c r="L132" s="106"/>
      <c r="M132" s="112"/>
      <c r="N132" s="22"/>
      <c r="O132" s="22"/>
      <c r="P132" s="22"/>
      <c r="Q132" s="261">
        <f t="shared" si="15"/>
        <v>0</v>
      </c>
      <c r="R132" s="146" t="str">
        <f t="shared" si="12"/>
        <v/>
      </c>
      <c r="S132" s="148" t="str">
        <f t="shared" si="13"/>
        <v/>
      </c>
      <c r="AL132" s="20"/>
      <c r="AM132" s="20"/>
      <c r="AN132" s="20"/>
    </row>
    <row r="133" spans="2:40" x14ac:dyDescent="0.25">
      <c r="B133" s="236">
        <v>109</v>
      </c>
      <c r="C133" s="259" t="str">
        <f t="shared" si="16"/>
        <v/>
      </c>
      <c r="D133" s="113"/>
      <c r="E133" s="113"/>
      <c r="F133" s="123"/>
      <c r="G133" s="123"/>
      <c r="H133" s="24"/>
      <c r="I133" s="27"/>
      <c r="J133" s="27"/>
      <c r="K133" s="260" t="str">
        <f t="shared" si="10"/>
        <v/>
      </c>
      <c r="L133" s="106"/>
      <c r="M133" s="112"/>
      <c r="N133" s="22"/>
      <c r="O133" s="22"/>
      <c r="P133" s="22"/>
      <c r="Q133" s="261">
        <f t="shared" si="15"/>
        <v>0</v>
      </c>
      <c r="R133" s="146" t="str">
        <f t="shared" si="12"/>
        <v/>
      </c>
      <c r="S133" s="148" t="str">
        <f t="shared" si="13"/>
        <v/>
      </c>
      <c r="AL133" s="20"/>
      <c r="AM133" s="20"/>
      <c r="AN133" s="20"/>
    </row>
    <row r="134" spans="2:40" hidden="1" x14ac:dyDescent="0.25">
      <c r="B134" s="28"/>
      <c r="C134" s="20"/>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330" customWidth="1"/>
    <col min="2" max="3" width="9.140625" style="330" hidden="1" customWidth="1"/>
    <col min="4" max="16384" width="9.140625" style="330" hidden="1"/>
  </cols>
  <sheetData>
    <row r="1" spans="1:1" ht="13.5" customHeight="1" x14ac:dyDescent="0.25">
      <c r="A1" s="329" t="s">
        <v>773</v>
      </c>
    </row>
    <row r="2" spans="1:1" ht="15.75" x14ac:dyDescent="0.25">
      <c r="A2" s="331" t="s">
        <v>313</v>
      </c>
    </row>
    <row r="3" spans="1:1" ht="15.75" x14ac:dyDescent="0.25">
      <c r="A3" s="331" t="s">
        <v>312</v>
      </c>
    </row>
    <row r="4" spans="1:1" ht="15.75" x14ac:dyDescent="0.25">
      <c r="A4" s="331" t="s">
        <v>438</v>
      </c>
    </row>
    <row r="5" spans="1:1" ht="15.75" x14ac:dyDescent="0.25">
      <c r="A5" s="331" t="s">
        <v>439</v>
      </c>
    </row>
    <row r="6" spans="1:1" ht="15.75" x14ac:dyDescent="0.25">
      <c r="A6" s="331" t="s">
        <v>440</v>
      </c>
    </row>
    <row r="7" spans="1:1" ht="15.75" x14ac:dyDescent="0.25">
      <c r="A7" s="331" t="s">
        <v>726</v>
      </c>
    </row>
    <row r="8" spans="1:1" ht="45.75" x14ac:dyDescent="0.25">
      <c r="A8" s="331" t="s">
        <v>441</v>
      </c>
    </row>
    <row r="9" spans="1:1" ht="15.75" x14ac:dyDescent="0.25">
      <c r="A9" s="331" t="s">
        <v>429</v>
      </c>
    </row>
    <row r="10" spans="1:1" ht="15.75" x14ac:dyDescent="0.25">
      <c r="A10" s="331" t="s">
        <v>442</v>
      </c>
    </row>
    <row r="11" spans="1:1" ht="15.75" x14ac:dyDescent="0.25">
      <c r="A11" s="331" t="s">
        <v>443</v>
      </c>
    </row>
    <row r="12" spans="1:1" ht="15.75" x14ac:dyDescent="0.25">
      <c r="A12" s="331" t="s">
        <v>444</v>
      </c>
    </row>
    <row r="13" spans="1:1" ht="15.75" x14ac:dyDescent="0.25">
      <c r="A13" s="331" t="s">
        <v>734</v>
      </c>
    </row>
    <row r="14" spans="1:1" ht="15.75" x14ac:dyDescent="0.25">
      <c r="A14" s="331" t="s">
        <v>445</v>
      </c>
    </row>
    <row r="15" spans="1:1" ht="15.75" x14ac:dyDescent="0.25">
      <c r="A15" s="331" t="s">
        <v>424</v>
      </c>
    </row>
    <row r="16" spans="1:1" ht="135.75" x14ac:dyDescent="0.25">
      <c r="A16" s="331" t="s">
        <v>446</v>
      </c>
    </row>
    <row r="17" spans="1:1" ht="15.75" x14ac:dyDescent="0.25">
      <c r="A17" s="331" t="s">
        <v>447</v>
      </c>
    </row>
    <row r="18" spans="1:1" ht="15.75" x14ac:dyDescent="0.25">
      <c r="A18" s="331" t="s">
        <v>448</v>
      </c>
    </row>
    <row r="19" spans="1:1" ht="15.75" x14ac:dyDescent="0.25">
      <c r="A19" s="331" t="s">
        <v>751</v>
      </c>
    </row>
    <row r="20" spans="1:1" ht="15.75" x14ac:dyDescent="0.25">
      <c r="A20" s="331" t="s">
        <v>449</v>
      </c>
    </row>
    <row r="21" spans="1:1" ht="15.75" x14ac:dyDescent="0.25">
      <c r="A21" s="331" t="s">
        <v>450</v>
      </c>
    </row>
    <row r="22" spans="1:1" ht="60.75" x14ac:dyDescent="0.25">
      <c r="A22" s="331" t="s">
        <v>451</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457</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60.75" x14ac:dyDescent="0.25">
      <c r="A34" s="331" t="s">
        <v>458</v>
      </c>
    </row>
    <row r="35" spans="1:1" ht="15.75" x14ac:dyDescent="0.25">
      <c r="A35" s="331" t="s">
        <v>334</v>
      </c>
    </row>
    <row r="36" spans="1:1" ht="15.75" x14ac:dyDescent="0.25">
      <c r="A36" s="331" t="s">
        <v>416</v>
      </c>
    </row>
    <row r="37" spans="1:1" ht="15.75" x14ac:dyDescent="0.25">
      <c r="A37" s="331" t="s">
        <v>415</v>
      </c>
    </row>
    <row r="38" spans="1:1" ht="15.75" x14ac:dyDescent="0.25">
      <c r="A38" s="331" t="s">
        <v>414</v>
      </c>
    </row>
    <row r="39" spans="1:1" ht="15.75" x14ac:dyDescent="0.25">
      <c r="A39" s="331" t="s">
        <v>413</v>
      </c>
    </row>
    <row r="40" spans="1:1" ht="15.75" x14ac:dyDescent="0.25">
      <c r="A40" s="331" t="s">
        <v>459</v>
      </c>
    </row>
    <row r="41" spans="1:1" ht="15.75" x14ac:dyDescent="0.25">
      <c r="A41" s="331" t="s">
        <v>460</v>
      </c>
    </row>
    <row r="42" spans="1:1" ht="15.75" x14ac:dyDescent="0.25">
      <c r="A42" s="331" t="s">
        <v>461</v>
      </c>
    </row>
    <row r="43" spans="1:1" ht="15.75" x14ac:dyDescent="0.25">
      <c r="A43" s="331" t="s">
        <v>462</v>
      </c>
    </row>
    <row r="44" spans="1:1" ht="15.75" x14ac:dyDescent="0.25">
      <c r="A44" s="331" t="s">
        <v>463</v>
      </c>
    </row>
    <row r="45" spans="1:1" ht="15.75" x14ac:dyDescent="0.25">
      <c r="A45" s="331" t="s">
        <v>464</v>
      </c>
    </row>
    <row r="46" spans="1:1" ht="15.75" x14ac:dyDescent="0.25">
      <c r="A46" s="331" t="s">
        <v>465</v>
      </c>
    </row>
    <row r="47" spans="1:1" ht="15.75" x14ac:dyDescent="0.25">
      <c r="A47" s="331" t="s">
        <v>466</v>
      </c>
    </row>
    <row r="48" spans="1:1" ht="15.75" x14ac:dyDescent="0.25">
      <c r="A48" s="331" t="s">
        <v>467</v>
      </c>
    </row>
    <row r="49" spans="1:1" ht="15.75" x14ac:dyDescent="0.25">
      <c r="A49" s="331" t="s">
        <v>468</v>
      </c>
    </row>
    <row r="50" spans="1:1" ht="15.75" x14ac:dyDescent="0.25">
      <c r="A50" s="331" t="s">
        <v>469</v>
      </c>
    </row>
    <row r="51" spans="1:1" ht="15.75" x14ac:dyDescent="0.25">
      <c r="A51" s="331" t="s">
        <v>470</v>
      </c>
    </row>
    <row r="52" spans="1:1" ht="105.75" x14ac:dyDescent="0.25">
      <c r="A52" s="331" t="s">
        <v>471</v>
      </c>
    </row>
    <row r="53" spans="1:1" ht="30.75" x14ac:dyDescent="0.25">
      <c r="A53" s="331" t="s">
        <v>472</v>
      </c>
    </row>
    <row r="54" spans="1:1" ht="45.75" x14ac:dyDescent="0.25">
      <c r="A54" s="331" t="s">
        <v>473</v>
      </c>
    </row>
    <row r="55" spans="1:1" ht="82.5" customHeight="1" x14ac:dyDescent="0.25">
      <c r="A55" s="331" t="s">
        <v>725</v>
      </c>
    </row>
    <row r="56" spans="1:1" ht="75" x14ac:dyDescent="0.25">
      <c r="A56" s="343" t="s">
        <v>474</v>
      </c>
    </row>
    <row r="57" spans="1:1" ht="60.75" x14ac:dyDescent="0.25">
      <c r="A57" s="331" t="s">
        <v>475</v>
      </c>
    </row>
    <row r="58" spans="1:1" ht="105.75" x14ac:dyDescent="0.25">
      <c r="A58" s="331" t="s">
        <v>735</v>
      </c>
    </row>
    <row r="59" spans="1:1" ht="30.75" x14ac:dyDescent="0.25">
      <c r="A59" s="331" t="s">
        <v>476</v>
      </c>
    </row>
    <row r="60" spans="1:1" ht="60.75" x14ac:dyDescent="0.25">
      <c r="A60" s="331" t="s">
        <v>477</v>
      </c>
    </row>
    <row r="61" spans="1:1" ht="60.75" x14ac:dyDescent="0.25">
      <c r="A61" s="331" t="s">
        <v>752</v>
      </c>
    </row>
    <row r="62" spans="1:1" ht="45.75" x14ac:dyDescent="0.25">
      <c r="A62" s="331" t="s">
        <v>478</v>
      </c>
    </row>
    <row r="63" spans="1:1" ht="45.75" x14ac:dyDescent="0.25">
      <c r="A63" s="331" t="s">
        <v>479</v>
      </c>
    </row>
    <row r="64" spans="1:1" ht="45.75" x14ac:dyDescent="0.25">
      <c r="A64" s="331" t="s">
        <v>480</v>
      </c>
    </row>
    <row r="65" spans="1:1" ht="45.75" x14ac:dyDescent="0.25">
      <c r="A65" s="331" t="s">
        <v>481</v>
      </c>
    </row>
    <row r="66" spans="1:1" ht="45.75" x14ac:dyDescent="0.25">
      <c r="A66" s="331" t="s">
        <v>482</v>
      </c>
    </row>
    <row r="67" spans="1:1" ht="30.75" x14ac:dyDescent="0.25">
      <c r="A67" s="331" t="s">
        <v>483</v>
      </c>
    </row>
    <row r="68" spans="1:1" ht="31.5" x14ac:dyDescent="0.25">
      <c r="A68" s="331" t="s">
        <v>484</v>
      </c>
    </row>
    <row r="69" spans="1:1" ht="15.75" hidden="1" x14ac:dyDescent="0.25">
      <c r="A69" s="331"/>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DHCSDOC-1797567310-6317</_dlc_DocId>
    <_dlc_DocIdUrl xmlns="69bc34b3-1921-46c7-8c7a-d18363374b4b">
      <Url>https://dhcscagovauthoring/_layouts/15/DocIdRedir.aspx?ID=DHCSDOC-1797567310-6317</Url>
      <Description>DHCSDOC-1797567310-6317</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657007B-2102-498F-9570-B22AE4049560}"/>
</file>

<file path=customXml/itemProps2.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3.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4.xml><?xml version="1.0" encoding="utf-8"?>
<ds:datastoreItem xmlns:ds="http://schemas.openxmlformats.org/officeDocument/2006/customXml" ds:itemID="{6A345AB8-DD51-4998-B282-CB07D860B1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Placer-FY-21-22</dc:title>
  <dc:creator>Donna Ures</dc:creator>
  <cp:keywords/>
  <cp:lastModifiedBy>Elizabeth Sira</cp:lastModifiedBy>
  <cp:lastPrinted>2019-01-14T22:40:46Z</cp:lastPrinted>
  <dcterms:created xsi:type="dcterms:W3CDTF">2017-07-05T19:48:18Z</dcterms:created>
  <dcterms:modified xsi:type="dcterms:W3CDTF">2023-02-14T17:13:21Z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ffda7001-a573-407c-a34d-578623b28210</vt:lpwstr>
  </property>
  <property fmtid="{D5CDD505-2E9C-101B-9397-08002B2CF9AE}" pid="4" name="Remediated">
    <vt:bool>false</vt:bool>
  </property>
  <property fmtid="{D5CDD505-2E9C-101B-9397-08002B2CF9AE}" pid="5" name="Division">
    <vt:lpwstr>11;#Community Services|c23dee46-a4de-4c29-8bbc-79830d9e7d7c</vt:lpwstr>
  </property>
</Properties>
</file>